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omments1.xml><?xml version="1.0" encoding="utf-8"?>
<comments xmlns="http://schemas.openxmlformats.org/spreadsheetml/2006/main">
  <authors>
    <author>super</author>
  </authors>
  <commentList>
    <comment ref="N4" authorId="0">
      <text>
        <r>
          <rPr>
            <sz val="11"/>
            <color rgb="FF000000"/>
            <rFont val="等线"/>
            <scheme val="minor"/>
            <charset val="0"/>
          </rPr>
          <t>super:
表示等级范围，不填写则默认没有等级限制。</t>
        </r>
      </text>
    </comment>
  </commentList>
</comments>
</file>

<file path=xl/sharedStrings.xml><?xml version="1.0" encoding="utf-8"?>
<sst xmlns="http://schemas.openxmlformats.org/spreadsheetml/2006/main" count="1975" uniqueCount="153">
  <si>
    <t>_flag</t>
  </si>
  <si>
    <t>id</t>
  </si>
  <si>
    <t>groupId</t>
  </si>
  <si>
    <t>cost</t>
  </si>
  <si>
    <t>weight</t>
  </si>
  <si>
    <t>name</t>
  </si>
  <si>
    <t>icon</t>
  </si>
  <si>
    <t>dropGroupId</t>
  </si>
  <si>
    <t>itemPre</t>
  </si>
  <si>
    <t>heroNumLimit</t>
  </si>
  <si>
    <t>timeConsume</t>
  </si>
  <si>
    <t>extraDropGroupId</t>
  </si>
  <si>
    <t>extraDropPro</t>
  </si>
  <si>
    <t>lvLimit</t>
  </si>
  <si>
    <t>desc</t>
  </si>
  <si>
    <t>startEvent</t>
  </si>
  <si>
    <t>eventNum</t>
  </si>
  <si>
    <t>eventTime</t>
  </si>
  <si>
    <t>eventPro</t>
  </si>
  <si>
    <t>STRING</t>
  </si>
  <si>
    <t>INT</t>
  </si>
  <si>
    <t>LIST</t>
  </si>
  <si>
    <t>转表标记</t>
  </si>
  <si>
    <t>所属组别</t>
  </si>
  <si>
    <t>消耗体力</t>
  </si>
  <si>
    <t>任务刷新权重</t>
  </si>
  <si>
    <t>任务名称</t>
  </si>
  <si>
    <t>图标</t>
  </si>
  <si>
    <t>道具奖励</t>
  </si>
  <si>
    <t>道具预览</t>
  </si>
  <si>
    <t>人数要求</t>
  </si>
  <si>
    <t>时间要求（秒？）</t>
  </si>
  <si>
    <t>特殊奖励</t>
  </si>
  <si>
    <t>特殊奖励初识触发几率</t>
  </si>
  <si>
    <t>等级出现范围</t>
  </si>
  <si>
    <t>任务描述</t>
  </si>
  <si>
    <t>开始事件</t>
  </si>
  <si>
    <t>触发事件数量</t>
  </si>
  <si>
    <t>触发时间随机范围（min）</t>
  </si>
  <si>
    <t>事件概率</t>
  </si>
  <si>
    <t>0</t>
  </si>
  <si>
    <t>110</t>
  </si>
  <si>
    <t>010</t>
  </si>
  <si>
    <t>100</t>
  </si>
  <si>
    <t>#</t>
  </si>
  <si>
    <t>1120001,1120002</t>
  </si>
  <si>
    <t>2,4</t>
  </si>
  <si>
    <t>0,60</t>
  </si>
  <si>
    <t>1,9|2,9|3,9|4,9|5,8|6,8|7,8|8,8|9,8|10,8|11,7|12,9</t>
  </si>
  <si>
    <t>1,9|2,9|3,9|4,9|5,8|6,8|7,8|8,8|9,8|10,8|11,8|12,8</t>
  </si>
  <si>
    <t>3,5</t>
  </si>
  <si>
    <t>1120001,1120004</t>
  </si>
  <si>
    <t>1120001,2130001</t>
  </si>
  <si>
    <t>1120001,2110005</t>
  </si>
  <si>
    <t>1120001,2110004</t>
  </si>
  <si>
    <t>1120001,2110004,2110003</t>
  </si>
  <si>
    <t>1120001,2120001</t>
  </si>
  <si>
    <t>1120001,2120002</t>
  </si>
  <si>
    <t>1120001,2120003</t>
  </si>
  <si>
    <t>1120001,2120004</t>
  </si>
  <si>
    <t>1120001,1120005</t>
  </si>
  <si>
    <t>类型</t>
  </si>
  <si>
    <t>名字</t>
  </si>
  <si>
    <t>位置</t>
  </si>
  <si>
    <t>等级段</t>
  </si>
  <si>
    <t>次序</t>
  </si>
  <si>
    <t>时间类型</t>
  </si>
  <si>
    <t>等级</t>
  </si>
  <si>
    <t>等级下线</t>
  </si>
  <si>
    <t>人数</t>
  </si>
  <si>
    <t>时间</t>
  </si>
  <si>
    <t>体力消耗</t>
  </si>
  <si>
    <t>价值</t>
  </si>
  <si>
    <t>权重</t>
  </si>
  <si>
    <t>经验</t>
  </si>
  <si>
    <t>星点</t>
  </si>
  <si>
    <t>觉醒</t>
  </si>
  <si>
    <t>金币</t>
  </si>
  <si>
    <t>碎片礼包</t>
  </si>
  <si>
    <t>源核经验</t>
  </si>
  <si>
    <t>钻石</t>
  </si>
  <si>
    <t>英雄碎片</t>
  </si>
  <si>
    <t>源核</t>
  </si>
  <si>
    <t>一般街区</t>
  </si>
  <si>
    <t>普通的市区，人们在此过着普通的生活。</t>
  </si>
  <si>
    <t>ui_zhianweipai_chengshi_J</t>
  </si>
  <si>
    <t>平静的体育馆</t>
  </si>
  <si>
    <t>平时没什么人的体育馆，只有三三两两的健身爱好者在附近出没。</t>
  </si>
  <si>
    <t>ui_zhianweipai_chengshi_A</t>
  </si>
  <si>
    <t>热闹的体育馆</t>
  </si>
  <si>
    <t>人气很高的体育馆，是市民们日常运动的场所之一。</t>
  </si>
  <si>
    <t>赛事的体育馆</t>
  </si>
  <si>
    <t>举办大型盛典的体育馆，现场人山人海，警方提出了协助维持秩序的请求。</t>
  </si>
  <si>
    <t>旧街市</t>
  </si>
  <si>
    <t>曾一度繁荣的旧城区，如今潮流褪去归于宁静。</t>
  </si>
  <si>
    <t>新开发区</t>
  </si>
  <si>
    <t>被市政规划寄予厚望的新区，不远处仍有不少大型工程正在兴建。</t>
  </si>
  <si>
    <t>公路荒山</t>
  </si>
  <si>
    <t>市郊的荒芜山谷，谷口外就是纵横交错的快速公路。</t>
  </si>
  <si>
    <t>ui_zhianweipai_chengshi_C</t>
  </si>
  <si>
    <t>近郊裂谷</t>
  </si>
  <si>
    <t>某次灾害事件所留下的裂谷，如今附近已成了高人气的度假区。</t>
  </si>
  <si>
    <t>淘金镇</t>
  </si>
  <si>
    <t>矿山枯竭，如今衰败到只剩下了山岩的小镇。当地正在努力恢复生态。</t>
  </si>
  <si>
    <t>旧城近郊</t>
  </si>
  <si>
    <t>旧世代城市的外延，水泥的楼宇星罗棋布。</t>
  </si>
  <si>
    <t>ui_zhianweipai_chengshi_D</t>
  </si>
  <si>
    <t>观景台地</t>
  </si>
  <si>
    <t>市中的山上视野开阔，但下面除连绵不断的大楼外并没有什么特别的风景。</t>
  </si>
  <si>
    <t>广阔村镇</t>
  </si>
  <si>
    <t>城市野蛮扩张后的各处乡村。废弃无人区和摩天楼相互混杂。</t>
  </si>
  <si>
    <t>第一商店街</t>
  </si>
  <si>
    <t>商铺林立的街道，各路高人气的超市就开在彼此隔壁。</t>
  </si>
  <si>
    <t>ui_zhianweipai_chengshi_G</t>
  </si>
  <si>
    <t>第二商店街</t>
  </si>
  <si>
    <t>其实商店街并没什么特别的名字，是店头的广告牌让各种说法深入人心。</t>
  </si>
  <si>
    <t>老商店街</t>
  </si>
  <si>
    <t>价格亲民的集市街道，就是两旁店铺的装潢有些破旧。</t>
  </si>
  <si>
    <t>地下道</t>
  </si>
  <si>
    <t>巡逻路过的潮湿破旧的地下通道，连流浪汉也不愿停留的地方。</t>
  </si>
  <si>
    <t>ui_zhianweipai_chengshi_B</t>
  </si>
  <si>
    <t>下水道</t>
  </si>
  <si>
    <t>巡逻路过的蜿蜒曲折的下水道，是流浪猫狗与老鼠最后的乐园。</t>
  </si>
  <si>
    <t>穿山隧道</t>
  </si>
  <si>
    <t>巡逻路过的穿山隧道，不知为何修建的比公示规划的要阴暗狭窄。</t>
  </si>
  <si>
    <t>居住区</t>
  </si>
  <si>
    <t>绿树成荫的社区地带，总能看到不少散步的老人。</t>
  </si>
  <si>
    <t>ui_zhianweipai_chengshi_E</t>
  </si>
  <si>
    <t>林荫道</t>
  </si>
  <si>
    <t>被树荫所覆盖的窄小街道，即使在夏天也相当凉爽。</t>
  </si>
  <si>
    <t>院校周边</t>
  </si>
  <si>
    <t>能听到上下课铃声的道路，常常有身穿制服的学生在此往来。</t>
  </si>
  <si>
    <t>河畔堤岸</t>
  </si>
  <si>
    <t>穿城而过的河川的堤岸，对岸就是富豪们的居所。</t>
  </si>
  <si>
    <t>ui_zhianweipai_chengshi_F</t>
  </si>
  <si>
    <t>滨河路</t>
  </si>
  <si>
    <t>有些年头了的道路，不少人从小到大都在这条路上奔波。</t>
  </si>
  <si>
    <t>无名川</t>
  </si>
  <si>
    <t>历史悠久的无名之河，曾见证了这座城市的风风雨雨。</t>
  </si>
  <si>
    <t>背街小巷</t>
  </si>
  <si>
    <t>被遗忘的背街小巷，背街小巷里从来都没有故事。</t>
  </si>
  <si>
    <t>ui_zhianweipai_chengshi_I</t>
  </si>
  <si>
    <t>售货机前</t>
  </si>
  <si>
    <t>不知是谁将自动售货机设在了这里，这个人一定没有商业头脑。</t>
  </si>
  <si>
    <t>违章街区</t>
  </si>
  <si>
    <t>原应拆掉的废弃街区，附近的废弃民宅中似乎还有人居住。</t>
  </si>
  <si>
    <t>通勤路</t>
  </si>
  <si>
    <t>总是堵车的路口，又似乎总是下雨。</t>
  </si>
  <si>
    <t>ui_zhianweipai_chengshi_H</t>
  </si>
  <si>
    <t>十字路口</t>
  </si>
  <si>
    <t>路口的楼房总是门窗紧闭，人们来去匆匆，无人关心是怎么回事。</t>
  </si>
  <si>
    <t>近海街区</t>
  </si>
  <si>
    <t>被海风所笼罩的市区，有时阴冷。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</si>
</sst>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color theme="1"/>
      <name val="Microsoft YaHei Light"/>
      <charset val="134"/>
    </font>
    <font>
      <sz val="8"/>
      <color rgb="FF111F2C"/>
      <name val="Segoe UI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10" borderId="12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10" fillId="11" borderId="8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2" fillId="0" borderId="2" xfId="49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49" fontId="2" fillId="3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3" xfId="49" applyFont="1" applyBorder="1" applyAlignment="1">
      <alignment horizontal="center"/>
    </xf>
    <xf numFmtId="0" fontId="2" fillId="0" borderId="4" xfId="49" applyFont="1" applyBorder="1" applyAlignment="1">
      <alignment horizontal="center"/>
    </xf>
    <xf numFmtId="0" fontId="3" fillId="0" borderId="0" xfId="0" applyFont="1"/>
    <xf numFmtId="0" fontId="2" fillId="0" borderId="2" xfId="0" applyFont="1" applyBorder="1" applyAlignment="1">
      <alignment horizontal="center" wrapText="1"/>
    </xf>
    <xf numFmtId="49" fontId="1" fillId="0" borderId="0" xfId="0" applyNumberFormat="1" applyFont="1"/>
    <xf numFmtId="49" fontId="0" fillId="0" borderId="0" xfId="0" applyNumberForma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S425"/>
  <sheetViews>
    <sheetView tabSelected="1" workbookViewId="0">
      <selection activeCell="Q14" sqref="Q14"/>
    </sheetView>
  </sheetViews>
  <sheetFormatPr defaultColWidth="9" defaultRowHeight="14.25"/>
  <cols>
    <col min="3" max="3" width="7.5" customWidth="1"/>
    <col min="4" max="4" width="9.625" customWidth="1"/>
    <col min="5" max="5" width="13.5" customWidth="1"/>
    <col min="7" max="7" width="26.75" customWidth="1"/>
    <col min="8" max="8" width="14.5" customWidth="1"/>
    <col min="9" max="9" width="33.625" customWidth="1"/>
    <col min="10" max="10" width="12.5" customWidth="1"/>
    <col min="11" max="11" width="15" customWidth="1"/>
    <col min="12" max="12" width="15.5" customWidth="1"/>
    <col min="13" max="13" width="23.375" customWidth="1"/>
    <col min="14" max="14" width="18.625" customWidth="1"/>
    <col min="15" max="15" width="13.875" customWidth="1"/>
    <col min="16" max="16" width="10.25" customWidth="1"/>
    <col min="17" max="17" width="11.25" customWidth="1"/>
    <col min="18" max="18" width="17.875" customWidth="1"/>
  </cols>
  <sheetData>
    <row r="1" ht="16.5" customHeight="1" spans="1:19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7" t="s">
        <v>7</v>
      </c>
      <c r="I1" s="7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ht="16.5" customHeight="1" spans="1:19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5" t="s">
        <v>5</v>
      </c>
      <c r="G2" s="5" t="s">
        <v>6</v>
      </c>
      <c r="H2" s="7" t="s">
        <v>7</v>
      </c>
      <c r="I2" s="7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6" t="s">
        <v>14</v>
      </c>
      <c r="P2" s="5" t="s">
        <v>15</v>
      </c>
      <c r="Q2" s="5" t="s">
        <v>16</v>
      </c>
      <c r="R2" s="5" t="s">
        <v>17</v>
      </c>
      <c r="S2" s="5" t="s">
        <v>18</v>
      </c>
    </row>
    <row r="3" ht="16.5" customHeight="1" spans="1:19">
      <c r="A3" s="4" t="s">
        <v>19</v>
      </c>
      <c r="B3" s="8" t="s">
        <v>20</v>
      </c>
      <c r="C3" s="8" t="s">
        <v>20</v>
      </c>
      <c r="D3" s="8" t="s">
        <v>20</v>
      </c>
      <c r="E3" s="8" t="s">
        <v>20</v>
      </c>
      <c r="F3" s="8" t="s">
        <v>19</v>
      </c>
      <c r="G3" s="8" t="s">
        <v>20</v>
      </c>
      <c r="H3" s="9" t="s">
        <v>20</v>
      </c>
      <c r="I3" s="9" t="s">
        <v>21</v>
      </c>
      <c r="J3" s="8" t="s">
        <v>20</v>
      </c>
      <c r="K3" s="8" t="s">
        <v>20</v>
      </c>
      <c r="L3" s="8" t="s">
        <v>20</v>
      </c>
      <c r="M3" s="8" t="s">
        <v>20</v>
      </c>
      <c r="N3" s="8" t="s">
        <v>19</v>
      </c>
      <c r="O3" s="13" t="s">
        <v>19</v>
      </c>
      <c r="P3" s="8" t="s">
        <v>20</v>
      </c>
      <c r="Q3" s="13" t="s">
        <v>19</v>
      </c>
      <c r="R3" s="13" t="s">
        <v>19</v>
      </c>
      <c r="S3" s="13" t="s">
        <v>19</v>
      </c>
    </row>
    <row r="4" ht="16.5" customHeight="1" spans="1:19">
      <c r="A4" s="4" t="s">
        <v>22</v>
      </c>
      <c r="B4" s="8" t="s">
        <v>1</v>
      </c>
      <c r="C4" s="8" t="s">
        <v>23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9" t="s">
        <v>29</v>
      </c>
      <c r="J4" s="8" t="s">
        <v>30</v>
      </c>
      <c r="K4" s="8" t="s">
        <v>31</v>
      </c>
      <c r="L4" s="8" t="s">
        <v>32</v>
      </c>
      <c r="M4" s="8" t="s">
        <v>33</v>
      </c>
      <c r="N4" s="8" t="s">
        <v>34</v>
      </c>
      <c r="O4" s="13" t="s">
        <v>35</v>
      </c>
      <c r="P4" s="8" t="s">
        <v>36</v>
      </c>
      <c r="Q4" s="8" t="s">
        <v>37</v>
      </c>
      <c r="R4" s="8" t="s">
        <v>38</v>
      </c>
      <c r="S4" s="8" t="s">
        <v>39</v>
      </c>
    </row>
    <row r="5" s="3" customFormat="1" ht="16.5" customHeight="1" spans="1:19">
      <c r="A5" s="10" t="s">
        <v>40</v>
      </c>
      <c r="B5" s="3" t="s">
        <v>41</v>
      </c>
      <c r="C5" s="3" t="s">
        <v>41</v>
      </c>
      <c r="D5" s="3" t="s">
        <v>41</v>
      </c>
      <c r="E5" s="3" t="s">
        <v>42</v>
      </c>
      <c r="F5" s="3">
        <v>101</v>
      </c>
      <c r="G5" s="3" t="s">
        <v>43</v>
      </c>
      <c r="H5" s="3" t="s">
        <v>42</v>
      </c>
      <c r="I5" s="3" t="s">
        <v>43</v>
      </c>
      <c r="J5" s="3" t="s">
        <v>41</v>
      </c>
      <c r="K5" s="3" t="s">
        <v>41</v>
      </c>
      <c r="L5" s="3" t="s">
        <v>42</v>
      </c>
      <c r="M5" s="3" t="s">
        <v>42</v>
      </c>
      <c r="N5" s="3" t="s">
        <v>42</v>
      </c>
      <c r="O5" s="3">
        <v>101</v>
      </c>
      <c r="P5" s="3" t="s">
        <v>43</v>
      </c>
      <c r="Q5" s="3" t="s">
        <v>42</v>
      </c>
      <c r="R5" s="3" t="s">
        <v>42</v>
      </c>
      <c r="S5" s="3" t="s">
        <v>42</v>
      </c>
    </row>
    <row r="6" ht="16.5" customHeight="1" spans="1:19">
      <c r="A6" s="11" t="s">
        <v>44</v>
      </c>
      <c r="B6">
        <v>1111</v>
      </c>
      <c r="C6">
        <f>INDEX(Sheet2!D:D,MATCH($B6,Sheet2!$A:$A,0))</f>
        <v>1</v>
      </c>
      <c r="D6">
        <v>0</v>
      </c>
      <c r="E6">
        <f>INDEX(Sheet2!O:O,MATCH($B6,Sheet2!$A:$A,0))</f>
        <v>50</v>
      </c>
      <c r="F6" s="12" t="str">
        <f>INDEX(Sheet2!X:X,MATCH($B6,Sheet2!$A:$A,0))</f>
        <v>一般街区</v>
      </c>
      <c r="G6" s="12">
        <f>INDEX(Sheet2!Z:Z,MATCH($B6,Sheet2!$A:$A,0))</f>
        <v>340140010</v>
      </c>
      <c r="H6">
        <f>INDEX(Sheet2!P:P,MATCH($B6,Sheet2!$A:$A,0))</f>
        <v>71111</v>
      </c>
      <c r="I6" s="14" t="s">
        <v>45</v>
      </c>
      <c r="J6">
        <f>INDEX(Sheet2!K:K,MATCH($B6,Sheet2!$A:$A,0))</f>
        <v>2</v>
      </c>
      <c r="K6">
        <f>INDEX(Sheet2!L:L,MATCH($B6,Sheet2!$A:$A,0))</f>
        <v>14400</v>
      </c>
      <c r="L6">
        <f t="shared" ref="L6:L69" si="0">H6</f>
        <v>71111</v>
      </c>
      <c r="M6">
        <v>10</v>
      </c>
      <c r="N6" t="str">
        <f>INDEX(Sheet2!J:J,MATCH($B6,Sheet2!$A:$A,0))</f>
        <v>1,24</v>
      </c>
      <c r="O6" s="12" t="str">
        <f>INDEX(Sheet2!Y:Y,MATCH($B6,Sheet2!$A:$A,0))</f>
        <v>普通的市区，人们在此过着普通的生活。</v>
      </c>
      <c r="P6">
        <v>101</v>
      </c>
      <c r="Q6" t="s">
        <v>46</v>
      </c>
      <c r="R6" t="s">
        <v>47</v>
      </c>
      <c r="S6" t="s">
        <v>48</v>
      </c>
    </row>
    <row r="7" ht="16.5" customHeight="1" spans="1:19">
      <c r="A7" s="11" t="s">
        <v>44</v>
      </c>
      <c r="B7">
        <v>1112</v>
      </c>
      <c r="C7">
        <f>INDEX(Sheet2!D:D,MATCH(B7,Sheet2!A:A,0))</f>
        <v>1</v>
      </c>
      <c r="D7">
        <v>0</v>
      </c>
      <c r="E7">
        <f>INDEX(Sheet2!O:O,MATCH($B7,Sheet2!$A:$A,0))</f>
        <v>50</v>
      </c>
      <c r="F7" s="12" t="str">
        <f>INDEX(Sheet2!X:X,MATCH($B7,Sheet2!$A:$A,0))</f>
        <v>一般街区</v>
      </c>
      <c r="G7" s="12">
        <f>INDEX(Sheet2!Z:Z,MATCH(B7,Sheet2!A:A,0))</f>
        <v>340140010</v>
      </c>
      <c r="H7">
        <f>INDEX(Sheet2!P:P,MATCH($B7,Sheet2!$A:$A,0))</f>
        <v>71112</v>
      </c>
      <c r="I7" s="14" t="s">
        <v>45</v>
      </c>
      <c r="J7">
        <f>INDEX(Sheet2!K:K,MATCH($B7,Sheet2!$A:$A,0))</f>
        <v>3</v>
      </c>
      <c r="K7">
        <f>INDEX(Sheet2!L:L,MATCH($B7,Sheet2!$A:$A,0))</f>
        <v>14400</v>
      </c>
      <c r="L7">
        <f t="shared" si="0"/>
        <v>71112</v>
      </c>
      <c r="M7">
        <v>10</v>
      </c>
      <c r="N7" t="str">
        <f>INDEX(Sheet2!J:J,MATCH($B7,Sheet2!$A:$A,0))</f>
        <v>1,24</v>
      </c>
      <c r="O7" s="12" t="str">
        <f>INDEX(Sheet2!Y:Y,MATCH($B7,Sheet2!$A:$A,0))</f>
        <v>普通的市区，人们在此过着普通的生活。</v>
      </c>
      <c r="P7">
        <v>102</v>
      </c>
      <c r="Q7" t="s">
        <v>46</v>
      </c>
      <c r="R7" t="s">
        <v>47</v>
      </c>
      <c r="S7" t="s">
        <v>49</v>
      </c>
    </row>
    <row r="8" ht="16.5" customHeight="1" spans="1:19">
      <c r="A8" s="11" t="s">
        <v>44</v>
      </c>
      <c r="B8">
        <v>1121</v>
      </c>
      <c r="C8">
        <f>INDEX(Sheet2!D:D,MATCH(B8,Sheet2!A:A,0))</f>
        <v>1</v>
      </c>
      <c r="D8">
        <v>0</v>
      </c>
      <c r="E8">
        <f>INDEX(Sheet2!O:O,MATCH($B8,Sheet2!$A:$A,0))</f>
        <v>50</v>
      </c>
      <c r="F8" s="12" t="str">
        <f>INDEX(Sheet2!X:X,MATCH($B8,Sheet2!$A:$A,0))</f>
        <v>旧街市</v>
      </c>
      <c r="G8" s="12">
        <f>INDEX(Sheet2!Z:Z,MATCH(B8,Sheet2!A:A,0))</f>
        <v>340140010</v>
      </c>
      <c r="H8">
        <f>INDEX(Sheet2!P:P,MATCH($B8,Sheet2!$A:$A,0))</f>
        <v>71121</v>
      </c>
      <c r="I8" s="14" t="s">
        <v>45</v>
      </c>
      <c r="J8">
        <f>INDEX(Sheet2!K:K,MATCH($B8,Sheet2!$A:$A,0))</f>
        <v>2</v>
      </c>
      <c r="K8">
        <f>INDEX(Sheet2!L:L,MATCH($B8,Sheet2!$A:$A,0))</f>
        <v>14400</v>
      </c>
      <c r="L8">
        <f t="shared" si="0"/>
        <v>71121</v>
      </c>
      <c r="M8">
        <v>10</v>
      </c>
      <c r="N8" t="str">
        <f>INDEX(Sheet2!J:J,MATCH($B8,Sheet2!$A:$A,0))</f>
        <v>25,29</v>
      </c>
      <c r="O8" s="12" t="str">
        <f>INDEX(Sheet2!Y:Y,MATCH($B8,Sheet2!$A:$A,0))</f>
        <v>曾一度繁荣的旧城区，如今潮流褪去归于宁静。</v>
      </c>
      <c r="P8">
        <v>101</v>
      </c>
      <c r="Q8" t="s">
        <v>46</v>
      </c>
      <c r="R8" t="s">
        <v>47</v>
      </c>
      <c r="S8" t="s">
        <v>49</v>
      </c>
    </row>
    <row r="9" ht="16.5" customHeight="1" spans="1:19">
      <c r="A9" s="11" t="s">
        <v>44</v>
      </c>
      <c r="B9">
        <v>1122</v>
      </c>
      <c r="C9">
        <f>INDEX(Sheet2!D:D,MATCH(B9,Sheet2!A:A,0))</f>
        <v>1</v>
      </c>
      <c r="D9">
        <v>0</v>
      </c>
      <c r="E9">
        <f>INDEX(Sheet2!O:O,MATCH($B9,Sheet2!$A:$A,0))</f>
        <v>50</v>
      </c>
      <c r="F9" s="12" t="str">
        <f>INDEX(Sheet2!X:X,MATCH($B9,Sheet2!$A:$A,0))</f>
        <v>旧街市</v>
      </c>
      <c r="G9" s="12">
        <f>INDEX(Sheet2!Z:Z,MATCH(B9,Sheet2!A:A,0))</f>
        <v>340140010</v>
      </c>
      <c r="H9">
        <f>INDEX(Sheet2!P:P,MATCH($B9,Sheet2!$A:$A,0))</f>
        <v>71122</v>
      </c>
      <c r="I9" s="14" t="s">
        <v>45</v>
      </c>
      <c r="J9">
        <f>INDEX(Sheet2!K:K,MATCH($B9,Sheet2!$A:$A,0))</f>
        <v>3</v>
      </c>
      <c r="K9">
        <f>INDEX(Sheet2!L:L,MATCH($B9,Sheet2!$A:$A,0))</f>
        <v>14400</v>
      </c>
      <c r="L9">
        <f t="shared" si="0"/>
        <v>71122</v>
      </c>
      <c r="M9">
        <v>10</v>
      </c>
      <c r="N9" t="str">
        <f>INDEX(Sheet2!J:J,MATCH($B9,Sheet2!$A:$A,0))</f>
        <v>25,29</v>
      </c>
      <c r="O9" s="12" t="str">
        <f>INDEX(Sheet2!Y:Y,MATCH($B9,Sheet2!$A:$A,0))</f>
        <v>曾一度繁荣的旧城区，如今潮流褪去归于宁静。</v>
      </c>
      <c r="P9">
        <v>102</v>
      </c>
      <c r="Q9" t="s">
        <v>46</v>
      </c>
      <c r="R9" t="s">
        <v>47</v>
      </c>
      <c r="S9" t="s">
        <v>49</v>
      </c>
    </row>
    <row r="10" ht="16.5" customHeight="1" spans="1:19">
      <c r="A10" s="11" t="s">
        <v>44</v>
      </c>
      <c r="B10">
        <v>1123</v>
      </c>
      <c r="C10">
        <f>INDEX(Sheet2!D:D,MATCH(B10,Sheet2!A:A,0))</f>
        <v>1</v>
      </c>
      <c r="D10">
        <v>0</v>
      </c>
      <c r="E10">
        <f>INDEX(Sheet2!O:O,MATCH($B10,Sheet2!$A:$A,0))</f>
        <v>50</v>
      </c>
      <c r="F10" s="12" t="str">
        <f>INDEX(Sheet2!X:X,MATCH($B10,Sheet2!$A:$A,0))</f>
        <v>旧街市</v>
      </c>
      <c r="G10" s="12">
        <f>INDEX(Sheet2!Z:Z,MATCH(B10,Sheet2!A:A,0))</f>
        <v>340140010</v>
      </c>
      <c r="H10">
        <f>INDEX(Sheet2!P:P,MATCH($B10,Sheet2!$A:$A,0))</f>
        <v>71123</v>
      </c>
      <c r="I10" s="14" t="s">
        <v>45</v>
      </c>
      <c r="J10">
        <f>INDEX(Sheet2!K:K,MATCH($B10,Sheet2!$A:$A,0))</f>
        <v>3</v>
      </c>
      <c r="K10">
        <f>INDEX(Sheet2!L:L,MATCH($B10,Sheet2!$A:$A,0))</f>
        <v>14400</v>
      </c>
      <c r="L10">
        <f t="shared" si="0"/>
        <v>71123</v>
      </c>
      <c r="M10">
        <v>10</v>
      </c>
      <c r="N10" t="str">
        <f>INDEX(Sheet2!J:J,MATCH($B10,Sheet2!$A:$A,0))</f>
        <v>25,29</v>
      </c>
      <c r="O10" s="12" t="str">
        <f>INDEX(Sheet2!Y:Y,MATCH($B10,Sheet2!$A:$A,0))</f>
        <v>曾一度繁荣的旧城区，如今潮流褪去归于宁静。</v>
      </c>
      <c r="P10">
        <v>101</v>
      </c>
      <c r="Q10" t="s">
        <v>50</v>
      </c>
      <c r="R10" t="s">
        <v>47</v>
      </c>
      <c r="S10" t="s">
        <v>49</v>
      </c>
    </row>
    <row r="11" ht="16.5" customHeight="1" spans="1:19">
      <c r="A11" s="11" t="s">
        <v>44</v>
      </c>
      <c r="B11">
        <v>1131</v>
      </c>
      <c r="C11">
        <f>INDEX(Sheet2!D:D,MATCH(B11,Sheet2!A:A,0))</f>
        <v>1</v>
      </c>
      <c r="D11">
        <v>0</v>
      </c>
      <c r="E11">
        <f>INDEX(Sheet2!O:O,MATCH($B11,Sheet2!$A:$A,0))</f>
        <v>50</v>
      </c>
      <c r="F11" s="12" t="str">
        <f>INDEX(Sheet2!X:X,MATCH($B11,Sheet2!$A:$A,0))</f>
        <v>新开发区</v>
      </c>
      <c r="G11" s="12">
        <f>INDEX(Sheet2!Z:Z,MATCH(B11,Sheet2!A:A,0))</f>
        <v>340140010</v>
      </c>
      <c r="H11">
        <f>INDEX(Sheet2!P:P,MATCH($B11,Sheet2!$A:$A,0))</f>
        <v>71131</v>
      </c>
      <c r="I11" s="14" t="s">
        <v>45</v>
      </c>
      <c r="J11">
        <f>INDEX(Sheet2!K:K,MATCH($B11,Sheet2!$A:$A,0))</f>
        <v>3</v>
      </c>
      <c r="K11">
        <f>INDEX(Sheet2!L:L,MATCH($B11,Sheet2!$A:$A,0))</f>
        <v>14400</v>
      </c>
      <c r="L11">
        <f t="shared" si="0"/>
        <v>71131</v>
      </c>
      <c r="M11">
        <v>10</v>
      </c>
      <c r="N11" t="str">
        <f>INDEX(Sheet2!J:J,MATCH($B11,Sheet2!$A:$A,0))</f>
        <v>30,34</v>
      </c>
      <c r="O11" s="12" t="str">
        <f>INDEX(Sheet2!Y:Y,MATCH($B11,Sheet2!$A:$A,0))</f>
        <v>被市政规划寄予厚望的新区，不远处仍有不少大型工程正在兴建。</v>
      </c>
      <c r="P11">
        <v>102</v>
      </c>
      <c r="Q11" t="s">
        <v>50</v>
      </c>
      <c r="R11" t="s">
        <v>47</v>
      </c>
      <c r="S11" t="s">
        <v>49</v>
      </c>
    </row>
    <row r="12" ht="16.5" customHeight="1" spans="1:19">
      <c r="A12" s="11" t="s">
        <v>44</v>
      </c>
      <c r="B12">
        <v>1132</v>
      </c>
      <c r="C12">
        <f>INDEX(Sheet2!D:D,MATCH(B12,Sheet2!A:A,0))</f>
        <v>1</v>
      </c>
      <c r="D12">
        <v>0</v>
      </c>
      <c r="E12">
        <f>INDEX(Sheet2!O:O,MATCH($B12,Sheet2!$A:$A,0))</f>
        <v>50</v>
      </c>
      <c r="F12" s="12" t="str">
        <f>INDEX(Sheet2!X:X,MATCH($B12,Sheet2!$A:$A,0))</f>
        <v>新开发区</v>
      </c>
      <c r="G12" s="12">
        <f>INDEX(Sheet2!Z:Z,MATCH(B12,Sheet2!A:A,0))</f>
        <v>340140010</v>
      </c>
      <c r="H12">
        <f>INDEX(Sheet2!P:P,MATCH($B12,Sheet2!$A:$A,0))</f>
        <v>71132</v>
      </c>
      <c r="I12" s="14" t="s">
        <v>45</v>
      </c>
      <c r="J12">
        <f>INDEX(Sheet2!K:K,MATCH($B12,Sheet2!$A:$A,0))</f>
        <v>4</v>
      </c>
      <c r="K12">
        <f>INDEX(Sheet2!L:L,MATCH($B12,Sheet2!$A:$A,0))</f>
        <v>28800</v>
      </c>
      <c r="L12">
        <f t="shared" si="0"/>
        <v>71132</v>
      </c>
      <c r="M12">
        <v>10</v>
      </c>
      <c r="N12" t="str">
        <f>INDEX(Sheet2!J:J,MATCH($B12,Sheet2!$A:$A,0))</f>
        <v>30,34</v>
      </c>
      <c r="O12" s="12" t="str">
        <f>INDEX(Sheet2!Y:Y,MATCH($B12,Sheet2!$A:$A,0))</f>
        <v>被市政规划寄予厚望的新区，不远处仍有不少大型工程正在兴建。</v>
      </c>
      <c r="P12">
        <v>103</v>
      </c>
      <c r="Q12" t="s">
        <v>50</v>
      </c>
      <c r="R12" t="s">
        <v>47</v>
      </c>
      <c r="S12" t="s">
        <v>49</v>
      </c>
    </row>
    <row r="13" ht="16.5" customHeight="1" spans="1:19">
      <c r="A13" s="11" t="s">
        <v>44</v>
      </c>
      <c r="B13">
        <v>1133</v>
      </c>
      <c r="C13">
        <f>INDEX(Sheet2!D:D,MATCH(B13,Sheet2!A:A,0))</f>
        <v>1</v>
      </c>
      <c r="D13">
        <v>0</v>
      </c>
      <c r="E13">
        <f>INDEX(Sheet2!O:O,MATCH($B13,Sheet2!$A:$A,0))</f>
        <v>50</v>
      </c>
      <c r="F13" s="12" t="str">
        <f>INDEX(Sheet2!X:X,MATCH($B13,Sheet2!$A:$A,0))</f>
        <v>新开发区</v>
      </c>
      <c r="G13" s="12">
        <f>INDEX(Sheet2!Z:Z,MATCH(B13,Sheet2!A:A,0))</f>
        <v>340140010</v>
      </c>
      <c r="H13">
        <f>INDEX(Sheet2!P:P,MATCH($B13,Sheet2!$A:$A,0))</f>
        <v>71133</v>
      </c>
      <c r="I13" s="14" t="s">
        <v>45</v>
      </c>
      <c r="J13">
        <f>INDEX(Sheet2!K:K,MATCH($B13,Sheet2!$A:$A,0))</f>
        <v>4</v>
      </c>
      <c r="K13">
        <f>INDEX(Sheet2!L:L,MATCH($B13,Sheet2!$A:$A,0))</f>
        <v>43200</v>
      </c>
      <c r="L13">
        <f t="shared" si="0"/>
        <v>71133</v>
      </c>
      <c r="M13">
        <v>10</v>
      </c>
      <c r="N13" t="str">
        <f>INDEX(Sheet2!J:J,MATCH($B13,Sheet2!$A:$A,0))</f>
        <v>30,34</v>
      </c>
      <c r="O13" s="12" t="str">
        <f>INDEX(Sheet2!Y:Y,MATCH($B13,Sheet2!$A:$A,0))</f>
        <v>被市政规划寄予厚望的新区，不远处仍有不少大型工程正在兴建。</v>
      </c>
      <c r="P13">
        <v>103</v>
      </c>
      <c r="Q13" t="s">
        <v>50</v>
      </c>
      <c r="R13" t="s">
        <v>47</v>
      </c>
      <c r="S13" t="s">
        <v>49</v>
      </c>
    </row>
    <row r="14" ht="16.5" customHeight="1" spans="1:19">
      <c r="A14" s="11" t="s">
        <v>44</v>
      </c>
      <c r="B14">
        <v>1141</v>
      </c>
      <c r="C14">
        <f>INDEX(Sheet2!D:D,MATCH(B14,Sheet2!A:A,0))</f>
        <v>1</v>
      </c>
      <c r="D14">
        <v>0</v>
      </c>
      <c r="E14">
        <f>INDEX(Sheet2!O:O,MATCH($B14,Sheet2!$A:$A,0))</f>
        <v>50</v>
      </c>
      <c r="F14" s="12" t="str">
        <f>INDEX(Sheet2!X:X,MATCH($B14,Sheet2!$A:$A,0))</f>
        <v>新开发区</v>
      </c>
      <c r="G14" s="12">
        <f>INDEX(Sheet2!Z:Z,MATCH(B14,Sheet2!A:A,0))</f>
        <v>340140010</v>
      </c>
      <c r="H14">
        <f>INDEX(Sheet2!P:P,MATCH($B14,Sheet2!$A:$A,0))</f>
        <v>71141</v>
      </c>
      <c r="I14" s="14" t="s">
        <v>45</v>
      </c>
      <c r="J14">
        <f>INDEX(Sheet2!K:K,MATCH($B14,Sheet2!$A:$A,0))</f>
        <v>4</v>
      </c>
      <c r="K14">
        <f>INDEX(Sheet2!L:L,MATCH($B14,Sheet2!$A:$A,0))</f>
        <v>28800</v>
      </c>
      <c r="L14">
        <f t="shared" si="0"/>
        <v>71141</v>
      </c>
      <c r="M14">
        <v>10</v>
      </c>
      <c r="N14" t="str">
        <f>INDEX(Sheet2!J:J,MATCH($B14,Sheet2!$A:$A,0))</f>
        <v>35,39</v>
      </c>
      <c r="O14" s="12" t="str">
        <f>INDEX(Sheet2!Y:Y,MATCH($B14,Sheet2!$A:$A,0))</f>
        <v>被市政规划寄予厚望的新区，不远处仍有不少大型工程正在兴建。</v>
      </c>
      <c r="P14">
        <v>103</v>
      </c>
      <c r="Q14" t="s">
        <v>50</v>
      </c>
      <c r="R14" t="s">
        <v>47</v>
      </c>
      <c r="S14" t="s">
        <v>49</v>
      </c>
    </row>
    <row r="15" ht="16.5" customHeight="1" spans="1:19">
      <c r="A15" s="11" t="s">
        <v>44</v>
      </c>
      <c r="B15">
        <v>1142</v>
      </c>
      <c r="C15">
        <f>INDEX(Sheet2!D:D,MATCH(B15,Sheet2!A:A,0))</f>
        <v>1</v>
      </c>
      <c r="D15">
        <v>0</v>
      </c>
      <c r="E15">
        <f>INDEX(Sheet2!O:O,MATCH($B15,Sheet2!$A:$A,0))</f>
        <v>50</v>
      </c>
      <c r="F15" s="12" t="str">
        <f>INDEX(Sheet2!X:X,MATCH($B15,Sheet2!$A:$A,0))</f>
        <v>新开发区</v>
      </c>
      <c r="G15" s="12">
        <f>INDEX(Sheet2!Z:Z,MATCH(B15,Sheet2!A:A,0))</f>
        <v>340140010</v>
      </c>
      <c r="H15">
        <f>INDEX(Sheet2!P:P,MATCH($B15,Sheet2!$A:$A,0))</f>
        <v>71142</v>
      </c>
      <c r="I15" s="14" t="s">
        <v>45</v>
      </c>
      <c r="J15">
        <f>INDEX(Sheet2!K:K,MATCH($B15,Sheet2!$A:$A,0))</f>
        <v>5</v>
      </c>
      <c r="K15">
        <f>INDEX(Sheet2!L:L,MATCH($B15,Sheet2!$A:$A,0))</f>
        <v>43200</v>
      </c>
      <c r="L15">
        <f t="shared" si="0"/>
        <v>71142</v>
      </c>
      <c r="M15">
        <v>10</v>
      </c>
      <c r="N15" t="str">
        <f>INDEX(Sheet2!J:J,MATCH($B15,Sheet2!$A:$A,0))</f>
        <v>35,39</v>
      </c>
      <c r="O15" s="12" t="str">
        <f>INDEX(Sheet2!Y:Y,MATCH($B15,Sheet2!$A:$A,0))</f>
        <v>被市政规划寄予厚望的新区，不远处仍有不少大型工程正在兴建。</v>
      </c>
      <c r="P15">
        <v>103</v>
      </c>
      <c r="Q15" t="s">
        <v>50</v>
      </c>
      <c r="R15" t="s">
        <v>47</v>
      </c>
      <c r="S15" t="s">
        <v>49</v>
      </c>
    </row>
    <row r="16" ht="16.5" customHeight="1" spans="1:19">
      <c r="A16" s="11" t="s">
        <v>44</v>
      </c>
      <c r="B16">
        <v>1143</v>
      </c>
      <c r="C16">
        <f>INDEX(Sheet2!D:D,MATCH(B16,Sheet2!A:A,0))</f>
        <v>1</v>
      </c>
      <c r="D16">
        <v>0</v>
      </c>
      <c r="E16">
        <f>INDEX(Sheet2!O:O,MATCH($B16,Sheet2!$A:$A,0))</f>
        <v>50</v>
      </c>
      <c r="F16" s="12" t="str">
        <f>INDEX(Sheet2!X:X,MATCH($B16,Sheet2!$A:$A,0))</f>
        <v>新开发区</v>
      </c>
      <c r="G16" s="12">
        <f>INDEX(Sheet2!Z:Z,MATCH(B16,Sheet2!A:A,0))</f>
        <v>340140010</v>
      </c>
      <c r="H16">
        <f>INDEX(Sheet2!P:P,MATCH($B16,Sheet2!$A:$A,0))</f>
        <v>71143</v>
      </c>
      <c r="I16" s="14" t="s">
        <v>45</v>
      </c>
      <c r="J16">
        <f>INDEX(Sheet2!K:K,MATCH($B16,Sheet2!$A:$A,0))</f>
        <v>5</v>
      </c>
      <c r="K16">
        <f>INDEX(Sheet2!L:L,MATCH($B16,Sheet2!$A:$A,0))</f>
        <v>86400</v>
      </c>
      <c r="L16">
        <f t="shared" si="0"/>
        <v>71143</v>
      </c>
      <c r="M16">
        <v>10</v>
      </c>
      <c r="N16" t="str">
        <f>INDEX(Sheet2!J:J,MATCH($B16,Sheet2!$A:$A,0))</f>
        <v>35,39</v>
      </c>
      <c r="O16" s="12" t="str">
        <f>INDEX(Sheet2!Y:Y,MATCH($B16,Sheet2!$A:$A,0))</f>
        <v>被市政规划寄予厚望的新区，不远处仍有不少大型工程正在兴建。</v>
      </c>
      <c r="P16">
        <f t="shared" ref="P16:S35" si="1">P6</f>
        <v>101</v>
      </c>
      <c r="Q16" t="str">
        <f t="shared" si="1"/>
        <v>2,4</v>
      </c>
      <c r="R16" t="str">
        <f t="shared" si="1"/>
        <v>0,60</v>
      </c>
      <c r="S16" t="str">
        <f t="shared" si="1"/>
        <v>1,9|2,9|3,9|4,9|5,8|6,8|7,8|8,8|9,8|10,8|11,7|12,9</v>
      </c>
    </row>
    <row r="17" ht="16.5" customHeight="1" spans="1:19">
      <c r="A17" s="11" t="s">
        <v>44</v>
      </c>
      <c r="B17">
        <v>1151</v>
      </c>
      <c r="C17">
        <f>INDEX(Sheet2!D:D,MATCH(B17,Sheet2!A:A,0))</f>
        <v>1</v>
      </c>
      <c r="D17">
        <v>0</v>
      </c>
      <c r="E17">
        <f>INDEX(Sheet2!O:O,MATCH($B17,Sheet2!$A:$A,0))</f>
        <v>50</v>
      </c>
      <c r="F17" s="12" t="str">
        <f>INDEX(Sheet2!X:X,MATCH($B17,Sheet2!$A:$A,0))</f>
        <v>新开发区</v>
      </c>
      <c r="G17" s="12">
        <f>INDEX(Sheet2!Z:Z,MATCH(B17,Sheet2!A:A,0))</f>
        <v>340140010</v>
      </c>
      <c r="H17">
        <f>INDEX(Sheet2!P:P,MATCH($B17,Sheet2!$A:$A,0))</f>
        <v>71151</v>
      </c>
      <c r="I17" s="14" t="s">
        <v>45</v>
      </c>
      <c r="J17">
        <f>INDEX(Sheet2!K:K,MATCH($B17,Sheet2!$A:$A,0))</f>
        <v>4</v>
      </c>
      <c r="K17">
        <f>INDEX(Sheet2!L:L,MATCH($B17,Sheet2!$A:$A,0))</f>
        <v>28800</v>
      </c>
      <c r="L17">
        <f t="shared" si="0"/>
        <v>71151</v>
      </c>
      <c r="M17">
        <v>10</v>
      </c>
      <c r="N17" t="str">
        <f>INDEX(Sheet2!J:J,MATCH($B17,Sheet2!$A:$A,0))</f>
        <v>40,80</v>
      </c>
      <c r="O17" s="12" t="str">
        <f>INDEX(Sheet2!Y:Y,MATCH($B17,Sheet2!$A:$A,0))</f>
        <v>被市政规划寄予厚望的新区，不远处仍有不少大型工程正在兴建。</v>
      </c>
      <c r="P17">
        <f t="shared" si="1"/>
        <v>102</v>
      </c>
      <c r="Q17" t="str">
        <f t="shared" si="1"/>
        <v>2,4</v>
      </c>
      <c r="R17" t="str">
        <f t="shared" si="1"/>
        <v>0,60</v>
      </c>
      <c r="S17" t="str">
        <f t="shared" si="1"/>
        <v>1,9|2,9|3,9|4,9|5,8|6,8|7,8|8,8|9,8|10,8|11,8|12,8</v>
      </c>
    </row>
    <row r="18" ht="16.5" customHeight="1" spans="1:19">
      <c r="A18" s="11" t="s">
        <v>44</v>
      </c>
      <c r="B18">
        <v>1152</v>
      </c>
      <c r="C18">
        <f>INDEX(Sheet2!D:D,MATCH(B18,Sheet2!A:A,0))</f>
        <v>1</v>
      </c>
      <c r="D18">
        <v>0</v>
      </c>
      <c r="E18">
        <f>INDEX(Sheet2!O:O,MATCH($B18,Sheet2!$A:$A,0))</f>
        <v>50</v>
      </c>
      <c r="F18" s="12" t="str">
        <f>INDEX(Sheet2!X:X,MATCH($B18,Sheet2!$A:$A,0))</f>
        <v>新开发区</v>
      </c>
      <c r="G18" s="12">
        <f>INDEX(Sheet2!Z:Z,MATCH(B18,Sheet2!A:A,0))</f>
        <v>340140010</v>
      </c>
      <c r="H18">
        <f>INDEX(Sheet2!P:P,MATCH($B18,Sheet2!$A:$A,0))</f>
        <v>71152</v>
      </c>
      <c r="I18" s="14" t="s">
        <v>45</v>
      </c>
      <c r="J18">
        <f>INDEX(Sheet2!K:K,MATCH($B18,Sheet2!$A:$A,0))</f>
        <v>5</v>
      </c>
      <c r="K18">
        <f>INDEX(Sheet2!L:L,MATCH($B18,Sheet2!$A:$A,0))</f>
        <v>43200</v>
      </c>
      <c r="L18">
        <f t="shared" si="0"/>
        <v>71152</v>
      </c>
      <c r="M18">
        <v>10</v>
      </c>
      <c r="N18" t="str">
        <f>INDEX(Sheet2!J:J,MATCH($B18,Sheet2!$A:$A,0))</f>
        <v>40,80</v>
      </c>
      <c r="O18" s="12" t="str">
        <f>INDEX(Sheet2!Y:Y,MATCH($B18,Sheet2!$A:$A,0))</f>
        <v>被市政规划寄予厚望的新区，不远处仍有不少大型工程正在兴建。</v>
      </c>
      <c r="P18">
        <f t="shared" si="1"/>
        <v>101</v>
      </c>
      <c r="Q18" t="str">
        <f t="shared" si="1"/>
        <v>2,4</v>
      </c>
      <c r="R18" t="str">
        <f t="shared" si="1"/>
        <v>0,60</v>
      </c>
      <c r="S18" t="str">
        <f t="shared" si="1"/>
        <v>1,9|2,9|3,9|4,9|5,8|6,8|7,8|8,8|9,8|10,8|11,8|12,8</v>
      </c>
    </row>
    <row r="19" ht="16.5" customHeight="1" spans="1:19">
      <c r="A19" s="11" t="s">
        <v>44</v>
      </c>
      <c r="B19">
        <v>1153</v>
      </c>
      <c r="C19">
        <f>INDEX(Sheet2!D:D,MATCH(B19,Sheet2!A:A,0))</f>
        <v>1</v>
      </c>
      <c r="D19">
        <v>0</v>
      </c>
      <c r="E19">
        <f>INDEX(Sheet2!O:O,MATCH($B19,Sheet2!$A:$A,0))</f>
        <v>50</v>
      </c>
      <c r="F19" s="12" t="str">
        <f>INDEX(Sheet2!X:X,MATCH($B19,Sheet2!$A:$A,0))</f>
        <v>新开发区</v>
      </c>
      <c r="G19" s="12">
        <f>INDEX(Sheet2!Z:Z,MATCH(B19,Sheet2!A:A,0))</f>
        <v>340140010</v>
      </c>
      <c r="H19">
        <f>INDEX(Sheet2!P:P,MATCH($B19,Sheet2!$A:$A,0))</f>
        <v>71153</v>
      </c>
      <c r="I19" s="14" t="s">
        <v>45</v>
      </c>
      <c r="J19">
        <f>INDEX(Sheet2!K:K,MATCH($B19,Sheet2!$A:$A,0))</f>
        <v>5</v>
      </c>
      <c r="K19">
        <f>INDEX(Sheet2!L:L,MATCH($B19,Sheet2!$A:$A,0))</f>
        <v>86400</v>
      </c>
      <c r="L19">
        <f t="shared" si="0"/>
        <v>71153</v>
      </c>
      <c r="M19">
        <v>10</v>
      </c>
      <c r="N19" t="str">
        <f>INDEX(Sheet2!J:J,MATCH($B19,Sheet2!$A:$A,0))</f>
        <v>40,80</v>
      </c>
      <c r="O19" s="12" t="str">
        <f>INDEX(Sheet2!Y:Y,MATCH($B19,Sheet2!$A:$A,0))</f>
        <v>被市政规划寄予厚望的新区，不远处仍有不少大型工程正在兴建。</v>
      </c>
      <c r="P19">
        <f t="shared" si="1"/>
        <v>102</v>
      </c>
      <c r="Q19" t="str">
        <f t="shared" si="1"/>
        <v>2,4</v>
      </c>
      <c r="R19" t="str">
        <f t="shared" si="1"/>
        <v>0,60</v>
      </c>
      <c r="S19" t="str">
        <f t="shared" si="1"/>
        <v>1,9|2,9|3,9|4,9|5,8|6,8|7,8|8,8|9,8|10,8|11,8|12,8</v>
      </c>
    </row>
    <row r="20" ht="16.5" customHeight="1" spans="1:19">
      <c r="A20" s="11" t="s">
        <v>44</v>
      </c>
      <c r="B20">
        <v>1211</v>
      </c>
      <c r="C20">
        <f>INDEX(Sheet2!D:D,MATCH(B20,Sheet2!A:A,0))</f>
        <v>1</v>
      </c>
      <c r="D20">
        <v>0</v>
      </c>
      <c r="E20">
        <f>INDEX(Sheet2!O:O,MATCH($B20,Sheet2!$A:$A,0))</f>
        <v>50</v>
      </c>
      <c r="F20" s="12" t="str">
        <f>INDEX(Sheet2!X:X,MATCH($B20,Sheet2!$A:$A,0))</f>
        <v>一般街区</v>
      </c>
      <c r="G20" s="12">
        <f>INDEX(Sheet2!Z:Z,MATCH(B20,Sheet2!A:A,0))</f>
        <v>340140010</v>
      </c>
      <c r="H20">
        <f>INDEX(Sheet2!P:P,MATCH($B20,Sheet2!$A:$A,0))</f>
        <v>71211</v>
      </c>
      <c r="I20" s="14" t="s">
        <v>51</v>
      </c>
      <c r="J20">
        <f>INDEX(Sheet2!K:K,MATCH($B20,Sheet2!$A:$A,0))</f>
        <v>2</v>
      </c>
      <c r="K20">
        <f>INDEX(Sheet2!L:L,MATCH($B20,Sheet2!$A:$A,0))</f>
        <v>14400</v>
      </c>
      <c r="L20">
        <f t="shared" si="0"/>
        <v>71211</v>
      </c>
      <c r="M20">
        <v>10</v>
      </c>
      <c r="N20" t="str">
        <f>INDEX(Sheet2!J:J,MATCH($B20,Sheet2!$A:$A,0))</f>
        <v>1,24</v>
      </c>
      <c r="O20" s="12" t="str">
        <f>INDEX(Sheet2!Y:Y,MATCH($B20,Sheet2!$A:$A,0))</f>
        <v>普通的市区，人们在此过着普通的生活。</v>
      </c>
      <c r="P20">
        <f t="shared" si="1"/>
        <v>101</v>
      </c>
      <c r="Q20" t="str">
        <f t="shared" si="1"/>
        <v>3,5</v>
      </c>
      <c r="R20" t="str">
        <f t="shared" si="1"/>
        <v>0,60</v>
      </c>
      <c r="S20" t="str">
        <f t="shared" si="1"/>
        <v>1,9|2,9|3,9|4,9|5,8|6,8|7,8|8,8|9,8|10,8|11,8|12,8</v>
      </c>
    </row>
    <row r="21" ht="16.5" customHeight="1" spans="1:19">
      <c r="A21" s="11" t="s">
        <v>44</v>
      </c>
      <c r="B21">
        <v>1212</v>
      </c>
      <c r="C21">
        <f>INDEX(Sheet2!D:D,MATCH(B21,Sheet2!A:A,0))</f>
        <v>1</v>
      </c>
      <c r="D21">
        <v>0</v>
      </c>
      <c r="E21">
        <f>INDEX(Sheet2!O:O,MATCH($B21,Sheet2!$A:$A,0))</f>
        <v>50</v>
      </c>
      <c r="F21" s="12" t="str">
        <f>INDEX(Sheet2!X:X,MATCH($B21,Sheet2!$A:$A,0))</f>
        <v>一般街区</v>
      </c>
      <c r="G21" s="12">
        <f>INDEX(Sheet2!Z:Z,MATCH(B21,Sheet2!A:A,0))</f>
        <v>340140010</v>
      </c>
      <c r="H21">
        <f>INDEX(Sheet2!P:P,MATCH($B21,Sheet2!$A:$A,0))</f>
        <v>71212</v>
      </c>
      <c r="I21" s="14" t="s">
        <v>51</v>
      </c>
      <c r="J21">
        <f>INDEX(Sheet2!K:K,MATCH($B21,Sheet2!$A:$A,0))</f>
        <v>3</v>
      </c>
      <c r="K21">
        <f>INDEX(Sheet2!L:L,MATCH($B21,Sheet2!$A:$A,0))</f>
        <v>14400</v>
      </c>
      <c r="L21">
        <f t="shared" si="0"/>
        <v>71212</v>
      </c>
      <c r="M21">
        <v>10</v>
      </c>
      <c r="N21" t="str">
        <f>INDEX(Sheet2!J:J,MATCH($B21,Sheet2!$A:$A,0))</f>
        <v>1,24</v>
      </c>
      <c r="O21" s="12" t="str">
        <f>INDEX(Sheet2!Y:Y,MATCH($B21,Sheet2!$A:$A,0))</f>
        <v>普通的市区，人们在此过着普通的生活。</v>
      </c>
      <c r="P21">
        <f t="shared" si="1"/>
        <v>102</v>
      </c>
      <c r="Q21" t="str">
        <f t="shared" si="1"/>
        <v>3,5</v>
      </c>
      <c r="R21" t="str">
        <f t="shared" si="1"/>
        <v>0,60</v>
      </c>
      <c r="S21" t="str">
        <f t="shared" si="1"/>
        <v>1,9|2,9|3,9|4,9|5,8|6,8|7,8|8,8|9,8|10,8|11,8|12,8</v>
      </c>
    </row>
    <row r="22" ht="16.5" customHeight="1" spans="1:19">
      <c r="A22" s="11" t="s">
        <v>44</v>
      </c>
      <c r="B22">
        <v>1221</v>
      </c>
      <c r="C22">
        <f>INDEX(Sheet2!D:D,MATCH(B22,Sheet2!A:A,0))</f>
        <v>1</v>
      </c>
      <c r="D22">
        <v>0</v>
      </c>
      <c r="E22">
        <f>INDEX(Sheet2!O:O,MATCH($B22,Sheet2!$A:$A,0))</f>
        <v>50</v>
      </c>
      <c r="F22" s="12" t="str">
        <f>INDEX(Sheet2!X:X,MATCH($B22,Sheet2!$A:$A,0))</f>
        <v>旧街市</v>
      </c>
      <c r="G22" s="12">
        <f>INDEX(Sheet2!Z:Z,MATCH(B22,Sheet2!A:A,0))</f>
        <v>340140010</v>
      </c>
      <c r="H22">
        <f>INDEX(Sheet2!P:P,MATCH($B22,Sheet2!$A:$A,0))</f>
        <v>71221</v>
      </c>
      <c r="I22" s="14" t="s">
        <v>51</v>
      </c>
      <c r="J22">
        <f>INDEX(Sheet2!K:K,MATCH($B22,Sheet2!$A:$A,0))</f>
        <v>2</v>
      </c>
      <c r="K22">
        <f>INDEX(Sheet2!L:L,MATCH($B22,Sheet2!$A:$A,0))</f>
        <v>14400</v>
      </c>
      <c r="L22">
        <f t="shared" si="0"/>
        <v>71221</v>
      </c>
      <c r="M22">
        <v>10</v>
      </c>
      <c r="N22" t="str">
        <f>INDEX(Sheet2!J:J,MATCH($B22,Sheet2!$A:$A,0))</f>
        <v>25,29</v>
      </c>
      <c r="O22" s="12" t="str">
        <f>INDEX(Sheet2!Y:Y,MATCH($B22,Sheet2!$A:$A,0))</f>
        <v>曾一度繁荣的旧城区，如今潮流褪去归于宁静。</v>
      </c>
      <c r="P22">
        <f t="shared" si="1"/>
        <v>103</v>
      </c>
      <c r="Q22" t="str">
        <f t="shared" si="1"/>
        <v>3,5</v>
      </c>
      <c r="R22" t="str">
        <f t="shared" si="1"/>
        <v>0,60</v>
      </c>
      <c r="S22" t="str">
        <f t="shared" si="1"/>
        <v>1,9|2,9|3,9|4,9|5,8|6,8|7,8|8,8|9,8|10,8|11,8|12,8</v>
      </c>
    </row>
    <row r="23" ht="16.5" customHeight="1" spans="1:19">
      <c r="A23" s="11" t="s">
        <v>44</v>
      </c>
      <c r="B23">
        <v>1222</v>
      </c>
      <c r="C23">
        <f>INDEX(Sheet2!D:D,MATCH(B23,Sheet2!A:A,0))</f>
        <v>1</v>
      </c>
      <c r="D23">
        <v>0</v>
      </c>
      <c r="E23">
        <f>INDEX(Sheet2!O:O,MATCH($B23,Sheet2!$A:$A,0))</f>
        <v>50</v>
      </c>
      <c r="F23" s="12" t="str">
        <f>INDEX(Sheet2!X:X,MATCH($B23,Sheet2!$A:$A,0))</f>
        <v>旧街市</v>
      </c>
      <c r="G23" s="12">
        <f>INDEX(Sheet2!Z:Z,MATCH(B23,Sheet2!A:A,0))</f>
        <v>340140010</v>
      </c>
      <c r="H23">
        <f>INDEX(Sheet2!P:P,MATCH($B23,Sheet2!$A:$A,0))</f>
        <v>71222</v>
      </c>
      <c r="I23" s="14" t="s">
        <v>51</v>
      </c>
      <c r="J23">
        <f>INDEX(Sheet2!K:K,MATCH($B23,Sheet2!$A:$A,0))</f>
        <v>3</v>
      </c>
      <c r="K23">
        <f>INDEX(Sheet2!L:L,MATCH($B23,Sheet2!$A:$A,0))</f>
        <v>14400</v>
      </c>
      <c r="L23">
        <f t="shared" si="0"/>
        <v>71222</v>
      </c>
      <c r="M23">
        <v>10</v>
      </c>
      <c r="N23" t="str">
        <f>INDEX(Sheet2!J:J,MATCH($B23,Sheet2!$A:$A,0))</f>
        <v>25,29</v>
      </c>
      <c r="O23" s="12" t="str">
        <f>INDEX(Sheet2!Y:Y,MATCH($B23,Sheet2!$A:$A,0))</f>
        <v>曾一度繁荣的旧城区，如今潮流褪去归于宁静。</v>
      </c>
      <c r="P23">
        <f t="shared" si="1"/>
        <v>103</v>
      </c>
      <c r="Q23" t="str">
        <f t="shared" si="1"/>
        <v>3,5</v>
      </c>
      <c r="R23" t="str">
        <f t="shared" si="1"/>
        <v>0,60</v>
      </c>
      <c r="S23" t="str">
        <f t="shared" si="1"/>
        <v>1,9|2,9|3,9|4,9|5,8|6,8|7,8|8,8|9,8|10,8|11,8|12,8</v>
      </c>
    </row>
    <row r="24" ht="16.5" customHeight="1" spans="1:19">
      <c r="A24" s="11" t="s">
        <v>44</v>
      </c>
      <c r="B24">
        <v>1223</v>
      </c>
      <c r="C24">
        <f>INDEX(Sheet2!D:D,MATCH(B24,Sheet2!A:A,0))</f>
        <v>1</v>
      </c>
      <c r="D24">
        <v>0</v>
      </c>
      <c r="E24">
        <f>INDEX(Sheet2!O:O,MATCH($B24,Sheet2!$A:$A,0))</f>
        <v>50</v>
      </c>
      <c r="F24" s="12" t="str">
        <f>INDEX(Sheet2!X:X,MATCH($B24,Sheet2!$A:$A,0))</f>
        <v>旧街市</v>
      </c>
      <c r="G24" s="12">
        <f>INDEX(Sheet2!Z:Z,MATCH(B24,Sheet2!A:A,0))</f>
        <v>340140010</v>
      </c>
      <c r="H24">
        <f>INDEX(Sheet2!P:P,MATCH($B24,Sheet2!$A:$A,0))</f>
        <v>71223</v>
      </c>
      <c r="I24" s="14" t="s">
        <v>51</v>
      </c>
      <c r="J24">
        <f>INDEX(Sheet2!K:K,MATCH($B24,Sheet2!$A:$A,0))</f>
        <v>3</v>
      </c>
      <c r="K24">
        <f>INDEX(Sheet2!L:L,MATCH($B24,Sheet2!$A:$A,0))</f>
        <v>14400</v>
      </c>
      <c r="L24">
        <f t="shared" si="0"/>
        <v>71223</v>
      </c>
      <c r="M24">
        <v>10</v>
      </c>
      <c r="N24" t="str">
        <f>INDEX(Sheet2!J:J,MATCH($B24,Sheet2!$A:$A,0))</f>
        <v>25,29</v>
      </c>
      <c r="O24" s="12" t="str">
        <f>INDEX(Sheet2!Y:Y,MATCH($B24,Sheet2!$A:$A,0))</f>
        <v>曾一度繁荣的旧城区，如今潮流褪去归于宁静。</v>
      </c>
      <c r="P24">
        <f t="shared" si="1"/>
        <v>103</v>
      </c>
      <c r="Q24" t="str">
        <f t="shared" si="1"/>
        <v>3,5</v>
      </c>
      <c r="R24" t="str">
        <f t="shared" si="1"/>
        <v>0,60</v>
      </c>
      <c r="S24" t="str">
        <f t="shared" si="1"/>
        <v>1,9|2,9|3,9|4,9|5,8|6,8|7,8|8,8|9,8|10,8|11,8|12,8</v>
      </c>
    </row>
    <row r="25" ht="16.5" customHeight="1" spans="1:19">
      <c r="A25" s="11" t="s">
        <v>44</v>
      </c>
      <c r="B25">
        <v>1231</v>
      </c>
      <c r="C25">
        <f>INDEX(Sheet2!D:D,MATCH(B25,Sheet2!A:A,0))</f>
        <v>1</v>
      </c>
      <c r="D25">
        <v>0</v>
      </c>
      <c r="E25">
        <f>INDEX(Sheet2!O:O,MATCH($B25,Sheet2!$A:$A,0))</f>
        <v>50</v>
      </c>
      <c r="F25" s="12" t="str">
        <f>INDEX(Sheet2!X:X,MATCH($B25,Sheet2!$A:$A,0))</f>
        <v>新开发区</v>
      </c>
      <c r="G25" s="12">
        <f>INDEX(Sheet2!Z:Z,MATCH(B25,Sheet2!A:A,0))</f>
        <v>340140010</v>
      </c>
      <c r="H25">
        <f>INDEX(Sheet2!P:P,MATCH($B25,Sheet2!$A:$A,0))</f>
        <v>71231</v>
      </c>
      <c r="I25" s="14" t="s">
        <v>51</v>
      </c>
      <c r="J25">
        <f>INDEX(Sheet2!K:K,MATCH($B25,Sheet2!$A:$A,0))</f>
        <v>3</v>
      </c>
      <c r="K25">
        <f>INDEX(Sheet2!L:L,MATCH($B25,Sheet2!$A:$A,0))</f>
        <v>14400</v>
      </c>
      <c r="L25">
        <f t="shared" si="0"/>
        <v>71231</v>
      </c>
      <c r="M25">
        <v>10</v>
      </c>
      <c r="N25" t="str">
        <f>INDEX(Sheet2!J:J,MATCH($B25,Sheet2!$A:$A,0))</f>
        <v>30,34</v>
      </c>
      <c r="O25" s="12" t="str">
        <f>INDEX(Sheet2!Y:Y,MATCH($B25,Sheet2!$A:$A,0))</f>
        <v>被市政规划寄予厚望的新区，不远处仍有不少大型工程正在兴建。</v>
      </c>
      <c r="P25">
        <f t="shared" si="1"/>
        <v>103</v>
      </c>
      <c r="Q25" t="str">
        <f t="shared" si="1"/>
        <v>3,5</v>
      </c>
      <c r="R25" t="str">
        <f t="shared" si="1"/>
        <v>0,60</v>
      </c>
      <c r="S25" t="str">
        <f t="shared" si="1"/>
        <v>1,9|2,9|3,9|4,9|5,8|6,8|7,8|8,8|9,8|10,8|11,8|12,8</v>
      </c>
    </row>
    <row r="26" ht="16.5" customHeight="1" spans="1:19">
      <c r="A26" s="11" t="s">
        <v>44</v>
      </c>
      <c r="B26">
        <v>1232</v>
      </c>
      <c r="C26">
        <f>INDEX(Sheet2!D:D,MATCH(B26,Sheet2!A:A,0))</f>
        <v>1</v>
      </c>
      <c r="D26">
        <v>0</v>
      </c>
      <c r="E26">
        <f>INDEX(Sheet2!O:O,MATCH($B26,Sheet2!$A:$A,0))</f>
        <v>50</v>
      </c>
      <c r="F26" s="12" t="str">
        <f>INDEX(Sheet2!X:X,MATCH($B26,Sheet2!$A:$A,0))</f>
        <v>新开发区</v>
      </c>
      <c r="G26" s="12">
        <f>INDEX(Sheet2!Z:Z,MATCH(B26,Sheet2!A:A,0))</f>
        <v>340140010</v>
      </c>
      <c r="H26">
        <f>INDEX(Sheet2!P:P,MATCH($B26,Sheet2!$A:$A,0))</f>
        <v>71232</v>
      </c>
      <c r="I26" s="14" t="s">
        <v>51</v>
      </c>
      <c r="J26">
        <f>INDEX(Sheet2!K:K,MATCH($B26,Sheet2!$A:$A,0))</f>
        <v>4</v>
      </c>
      <c r="K26">
        <f>INDEX(Sheet2!L:L,MATCH($B26,Sheet2!$A:$A,0))</f>
        <v>28800</v>
      </c>
      <c r="L26">
        <f t="shared" si="0"/>
        <v>71232</v>
      </c>
      <c r="M26">
        <v>10</v>
      </c>
      <c r="N26" t="str">
        <f>INDEX(Sheet2!J:J,MATCH($B26,Sheet2!$A:$A,0))</f>
        <v>30,34</v>
      </c>
      <c r="O26" s="12" t="str">
        <f>INDEX(Sheet2!Y:Y,MATCH($B26,Sheet2!$A:$A,0))</f>
        <v>被市政规划寄予厚望的新区，不远处仍有不少大型工程正在兴建。</v>
      </c>
      <c r="P26">
        <f t="shared" si="1"/>
        <v>101</v>
      </c>
      <c r="Q26" t="str">
        <f t="shared" si="1"/>
        <v>2,4</v>
      </c>
      <c r="R26" t="str">
        <f t="shared" si="1"/>
        <v>0,60</v>
      </c>
      <c r="S26" t="str">
        <f t="shared" si="1"/>
        <v>1,9|2,9|3,9|4,9|5,8|6,8|7,8|8,8|9,8|10,8|11,7|12,9</v>
      </c>
    </row>
    <row r="27" ht="16.5" customHeight="1" spans="1:19">
      <c r="A27" s="11" t="s">
        <v>44</v>
      </c>
      <c r="B27">
        <v>1233</v>
      </c>
      <c r="C27">
        <f>INDEX(Sheet2!D:D,MATCH(B27,Sheet2!A:A,0))</f>
        <v>1</v>
      </c>
      <c r="D27">
        <v>0</v>
      </c>
      <c r="E27">
        <f>INDEX(Sheet2!O:O,MATCH($B27,Sheet2!$A:$A,0))</f>
        <v>50</v>
      </c>
      <c r="F27" s="12" t="str">
        <f>INDEX(Sheet2!X:X,MATCH($B27,Sheet2!$A:$A,0))</f>
        <v>新开发区</v>
      </c>
      <c r="G27" s="12">
        <f>INDEX(Sheet2!Z:Z,MATCH(B27,Sheet2!A:A,0))</f>
        <v>340140010</v>
      </c>
      <c r="H27">
        <f>INDEX(Sheet2!P:P,MATCH($B27,Sheet2!$A:$A,0))</f>
        <v>71233</v>
      </c>
      <c r="I27" s="14" t="s">
        <v>51</v>
      </c>
      <c r="J27">
        <f>INDEX(Sheet2!K:K,MATCH($B27,Sheet2!$A:$A,0))</f>
        <v>4</v>
      </c>
      <c r="K27">
        <f>INDEX(Sheet2!L:L,MATCH($B27,Sheet2!$A:$A,0))</f>
        <v>43200</v>
      </c>
      <c r="L27">
        <f t="shared" si="0"/>
        <v>71233</v>
      </c>
      <c r="M27">
        <v>10</v>
      </c>
      <c r="N27" t="str">
        <f>INDEX(Sheet2!J:J,MATCH($B27,Sheet2!$A:$A,0))</f>
        <v>30,34</v>
      </c>
      <c r="O27" s="12" t="str">
        <f>INDEX(Sheet2!Y:Y,MATCH($B27,Sheet2!$A:$A,0))</f>
        <v>被市政规划寄予厚望的新区，不远处仍有不少大型工程正在兴建。</v>
      </c>
      <c r="P27">
        <f t="shared" si="1"/>
        <v>102</v>
      </c>
      <c r="Q27" t="str">
        <f t="shared" si="1"/>
        <v>2,4</v>
      </c>
      <c r="R27" t="str">
        <f t="shared" si="1"/>
        <v>0,60</v>
      </c>
      <c r="S27" t="str">
        <f t="shared" si="1"/>
        <v>1,9|2,9|3,9|4,9|5,8|6,8|7,8|8,8|9,8|10,8|11,8|12,8</v>
      </c>
    </row>
    <row r="28" ht="16.5" customHeight="1" spans="1:19">
      <c r="A28" s="11" t="s">
        <v>44</v>
      </c>
      <c r="B28">
        <v>1241</v>
      </c>
      <c r="C28">
        <f>INDEX(Sheet2!D:D,MATCH(B28,Sheet2!A:A,0))</f>
        <v>1</v>
      </c>
      <c r="D28">
        <v>0</v>
      </c>
      <c r="E28">
        <f>INDEX(Sheet2!O:O,MATCH($B28,Sheet2!$A:$A,0))</f>
        <v>50</v>
      </c>
      <c r="F28" s="12" t="str">
        <f>INDEX(Sheet2!X:X,MATCH($B28,Sheet2!$A:$A,0))</f>
        <v>新开发区</v>
      </c>
      <c r="G28" s="12">
        <f>INDEX(Sheet2!Z:Z,MATCH(B28,Sheet2!A:A,0))</f>
        <v>340140010</v>
      </c>
      <c r="H28">
        <f>INDEX(Sheet2!P:P,MATCH($B28,Sheet2!$A:$A,0))</f>
        <v>71241</v>
      </c>
      <c r="I28" s="14" t="s">
        <v>51</v>
      </c>
      <c r="J28">
        <f>INDEX(Sheet2!K:K,MATCH($B28,Sheet2!$A:$A,0))</f>
        <v>4</v>
      </c>
      <c r="K28">
        <f>INDEX(Sheet2!L:L,MATCH($B28,Sheet2!$A:$A,0))</f>
        <v>28800</v>
      </c>
      <c r="L28">
        <f t="shared" si="0"/>
        <v>71241</v>
      </c>
      <c r="M28">
        <v>10</v>
      </c>
      <c r="N28" t="str">
        <f>INDEX(Sheet2!J:J,MATCH($B28,Sheet2!$A:$A,0))</f>
        <v>35,39</v>
      </c>
      <c r="O28" s="12" t="str">
        <f>INDEX(Sheet2!Y:Y,MATCH($B28,Sheet2!$A:$A,0))</f>
        <v>被市政规划寄予厚望的新区，不远处仍有不少大型工程正在兴建。</v>
      </c>
      <c r="P28">
        <f t="shared" si="1"/>
        <v>101</v>
      </c>
      <c r="Q28" t="str">
        <f t="shared" si="1"/>
        <v>2,4</v>
      </c>
      <c r="R28" t="str">
        <f t="shared" si="1"/>
        <v>0,60</v>
      </c>
      <c r="S28" t="str">
        <f t="shared" si="1"/>
        <v>1,9|2,9|3,9|4,9|5,8|6,8|7,8|8,8|9,8|10,8|11,8|12,8</v>
      </c>
    </row>
    <row r="29" ht="16.5" customHeight="1" spans="1:19">
      <c r="A29" s="11" t="s">
        <v>44</v>
      </c>
      <c r="B29">
        <v>1242</v>
      </c>
      <c r="C29">
        <f>INDEX(Sheet2!D:D,MATCH(B29,Sheet2!A:A,0))</f>
        <v>1</v>
      </c>
      <c r="D29">
        <v>0</v>
      </c>
      <c r="E29">
        <f>INDEX(Sheet2!O:O,MATCH($B29,Sheet2!$A:$A,0))</f>
        <v>50</v>
      </c>
      <c r="F29" s="12" t="str">
        <f>INDEX(Sheet2!X:X,MATCH($B29,Sheet2!$A:$A,0))</f>
        <v>新开发区</v>
      </c>
      <c r="G29" s="12">
        <f>INDEX(Sheet2!Z:Z,MATCH(B29,Sheet2!A:A,0))</f>
        <v>340140010</v>
      </c>
      <c r="H29">
        <f>INDEX(Sheet2!P:P,MATCH($B29,Sheet2!$A:$A,0))</f>
        <v>71242</v>
      </c>
      <c r="I29" s="14" t="s">
        <v>51</v>
      </c>
      <c r="J29">
        <f>INDEX(Sheet2!K:K,MATCH($B29,Sheet2!$A:$A,0))</f>
        <v>5</v>
      </c>
      <c r="K29">
        <f>INDEX(Sheet2!L:L,MATCH($B29,Sheet2!$A:$A,0))</f>
        <v>43200</v>
      </c>
      <c r="L29">
        <f t="shared" si="0"/>
        <v>71242</v>
      </c>
      <c r="M29">
        <v>10</v>
      </c>
      <c r="N29" t="str">
        <f>INDEX(Sheet2!J:J,MATCH($B29,Sheet2!$A:$A,0))</f>
        <v>35,39</v>
      </c>
      <c r="O29" s="12" t="str">
        <f>INDEX(Sheet2!Y:Y,MATCH($B29,Sheet2!$A:$A,0))</f>
        <v>被市政规划寄予厚望的新区，不远处仍有不少大型工程正在兴建。</v>
      </c>
      <c r="P29">
        <f t="shared" si="1"/>
        <v>102</v>
      </c>
      <c r="Q29" t="str">
        <f t="shared" si="1"/>
        <v>2,4</v>
      </c>
      <c r="R29" t="str">
        <f t="shared" si="1"/>
        <v>0,60</v>
      </c>
      <c r="S29" t="str">
        <f t="shared" si="1"/>
        <v>1,9|2,9|3,9|4,9|5,8|6,8|7,8|8,8|9,8|10,8|11,8|12,8</v>
      </c>
    </row>
    <row r="30" ht="16.5" customHeight="1" spans="1:19">
      <c r="A30" s="11" t="s">
        <v>44</v>
      </c>
      <c r="B30">
        <v>1243</v>
      </c>
      <c r="C30">
        <f>INDEX(Sheet2!D:D,MATCH(B30,Sheet2!A:A,0))</f>
        <v>1</v>
      </c>
      <c r="D30">
        <v>0</v>
      </c>
      <c r="E30">
        <f>INDEX(Sheet2!O:O,MATCH($B30,Sheet2!$A:$A,0))</f>
        <v>50</v>
      </c>
      <c r="F30" s="12" t="str">
        <f>INDEX(Sheet2!X:X,MATCH($B30,Sheet2!$A:$A,0))</f>
        <v>新开发区</v>
      </c>
      <c r="G30" s="12">
        <f>INDEX(Sheet2!Z:Z,MATCH(B30,Sheet2!A:A,0))</f>
        <v>340140010</v>
      </c>
      <c r="H30">
        <f>INDEX(Sheet2!P:P,MATCH($B30,Sheet2!$A:$A,0))</f>
        <v>71243</v>
      </c>
      <c r="I30" s="14" t="s">
        <v>51</v>
      </c>
      <c r="J30">
        <f>INDEX(Sheet2!K:K,MATCH($B30,Sheet2!$A:$A,0))</f>
        <v>5</v>
      </c>
      <c r="K30">
        <f>INDEX(Sheet2!L:L,MATCH($B30,Sheet2!$A:$A,0))</f>
        <v>86400</v>
      </c>
      <c r="L30">
        <f t="shared" si="0"/>
        <v>71243</v>
      </c>
      <c r="M30">
        <v>10</v>
      </c>
      <c r="N30" t="str">
        <f>INDEX(Sheet2!J:J,MATCH($B30,Sheet2!$A:$A,0))</f>
        <v>35,39</v>
      </c>
      <c r="O30" s="12" t="str">
        <f>INDEX(Sheet2!Y:Y,MATCH($B30,Sheet2!$A:$A,0))</f>
        <v>被市政规划寄予厚望的新区，不远处仍有不少大型工程正在兴建。</v>
      </c>
      <c r="P30">
        <f t="shared" si="1"/>
        <v>101</v>
      </c>
      <c r="Q30" t="str">
        <f t="shared" si="1"/>
        <v>3,5</v>
      </c>
      <c r="R30" t="str">
        <f t="shared" si="1"/>
        <v>0,60</v>
      </c>
      <c r="S30" t="str">
        <f t="shared" si="1"/>
        <v>1,9|2,9|3,9|4,9|5,8|6,8|7,8|8,8|9,8|10,8|11,8|12,8</v>
      </c>
    </row>
    <row r="31" ht="16.5" customHeight="1" spans="1:19">
      <c r="A31" s="11" t="s">
        <v>44</v>
      </c>
      <c r="B31">
        <v>1251</v>
      </c>
      <c r="C31">
        <f>INDEX(Sheet2!D:D,MATCH(B31,Sheet2!A:A,0))</f>
        <v>1</v>
      </c>
      <c r="D31">
        <v>0</v>
      </c>
      <c r="E31">
        <f>INDEX(Sheet2!O:O,MATCH($B31,Sheet2!$A:$A,0))</f>
        <v>50</v>
      </c>
      <c r="F31" s="12" t="str">
        <f>INDEX(Sheet2!X:X,MATCH($B31,Sheet2!$A:$A,0))</f>
        <v>新开发区</v>
      </c>
      <c r="G31" s="12">
        <f>INDEX(Sheet2!Z:Z,MATCH(B31,Sheet2!A:A,0))</f>
        <v>340140010</v>
      </c>
      <c r="H31">
        <f>INDEX(Sheet2!P:P,MATCH($B31,Sheet2!$A:$A,0))</f>
        <v>71251</v>
      </c>
      <c r="I31" s="14" t="s">
        <v>51</v>
      </c>
      <c r="J31">
        <f>INDEX(Sheet2!K:K,MATCH($B31,Sheet2!$A:$A,0))</f>
        <v>4</v>
      </c>
      <c r="K31">
        <f>INDEX(Sheet2!L:L,MATCH($B31,Sheet2!$A:$A,0))</f>
        <v>28800</v>
      </c>
      <c r="L31">
        <f t="shared" si="0"/>
        <v>71251</v>
      </c>
      <c r="M31">
        <v>10</v>
      </c>
      <c r="N31" t="str">
        <f>INDEX(Sheet2!J:J,MATCH($B31,Sheet2!$A:$A,0))</f>
        <v>40,80</v>
      </c>
      <c r="O31" s="12" t="str">
        <f>INDEX(Sheet2!Y:Y,MATCH($B31,Sheet2!$A:$A,0))</f>
        <v>被市政规划寄予厚望的新区，不远处仍有不少大型工程正在兴建。</v>
      </c>
      <c r="P31">
        <f t="shared" si="1"/>
        <v>102</v>
      </c>
      <c r="Q31" t="str">
        <f t="shared" si="1"/>
        <v>3,5</v>
      </c>
      <c r="R31" t="str">
        <f t="shared" si="1"/>
        <v>0,60</v>
      </c>
      <c r="S31" t="str">
        <f t="shared" si="1"/>
        <v>1,9|2,9|3,9|4,9|5,8|6,8|7,8|8,8|9,8|10,8|11,8|12,8</v>
      </c>
    </row>
    <row r="32" ht="16.5" customHeight="1" spans="1:19">
      <c r="A32" s="11" t="s">
        <v>44</v>
      </c>
      <c r="B32">
        <v>1252</v>
      </c>
      <c r="C32">
        <f>INDEX(Sheet2!D:D,MATCH(B32,Sheet2!A:A,0))</f>
        <v>1</v>
      </c>
      <c r="D32">
        <v>0</v>
      </c>
      <c r="E32">
        <f>INDEX(Sheet2!O:O,MATCH($B32,Sheet2!$A:$A,0))</f>
        <v>50</v>
      </c>
      <c r="F32" s="12" t="str">
        <f>INDEX(Sheet2!X:X,MATCH($B32,Sheet2!$A:$A,0))</f>
        <v>新开发区</v>
      </c>
      <c r="G32" s="12">
        <f>INDEX(Sheet2!Z:Z,MATCH(B32,Sheet2!A:A,0))</f>
        <v>340140010</v>
      </c>
      <c r="H32">
        <f>INDEX(Sheet2!P:P,MATCH($B32,Sheet2!$A:$A,0))</f>
        <v>71252</v>
      </c>
      <c r="I32" s="14" t="s">
        <v>51</v>
      </c>
      <c r="J32">
        <f>INDEX(Sheet2!K:K,MATCH($B32,Sheet2!$A:$A,0))</f>
        <v>5</v>
      </c>
      <c r="K32">
        <f>INDEX(Sheet2!L:L,MATCH($B32,Sheet2!$A:$A,0))</f>
        <v>43200</v>
      </c>
      <c r="L32">
        <f t="shared" si="0"/>
        <v>71252</v>
      </c>
      <c r="M32">
        <v>10</v>
      </c>
      <c r="N32" t="str">
        <f>INDEX(Sheet2!J:J,MATCH($B32,Sheet2!$A:$A,0))</f>
        <v>40,80</v>
      </c>
      <c r="O32" s="12" t="str">
        <f>INDEX(Sheet2!Y:Y,MATCH($B32,Sheet2!$A:$A,0))</f>
        <v>被市政规划寄予厚望的新区，不远处仍有不少大型工程正在兴建。</v>
      </c>
      <c r="P32">
        <f t="shared" si="1"/>
        <v>103</v>
      </c>
      <c r="Q32" t="str">
        <f t="shared" si="1"/>
        <v>3,5</v>
      </c>
      <c r="R32" t="str">
        <f t="shared" si="1"/>
        <v>0,60</v>
      </c>
      <c r="S32" t="str">
        <f t="shared" si="1"/>
        <v>1,9|2,9|3,9|4,9|5,8|6,8|7,8|8,8|9,8|10,8|11,8|12,8</v>
      </c>
    </row>
    <row r="33" ht="16.5" customHeight="1" spans="1:19">
      <c r="A33" s="11" t="s">
        <v>44</v>
      </c>
      <c r="B33">
        <v>1253</v>
      </c>
      <c r="C33">
        <f>INDEX(Sheet2!D:D,MATCH(B33,Sheet2!A:A,0))</f>
        <v>1</v>
      </c>
      <c r="D33">
        <v>0</v>
      </c>
      <c r="E33">
        <f>INDEX(Sheet2!O:O,MATCH($B33,Sheet2!$A:$A,0))</f>
        <v>50</v>
      </c>
      <c r="F33" s="12" t="str">
        <f>INDEX(Sheet2!X:X,MATCH($B33,Sheet2!$A:$A,0))</f>
        <v>新开发区</v>
      </c>
      <c r="G33" s="12">
        <f>INDEX(Sheet2!Z:Z,MATCH(B33,Sheet2!A:A,0))</f>
        <v>340140010</v>
      </c>
      <c r="H33">
        <f>INDEX(Sheet2!P:P,MATCH($B33,Sheet2!$A:$A,0))</f>
        <v>71253</v>
      </c>
      <c r="I33" s="14" t="s">
        <v>51</v>
      </c>
      <c r="J33">
        <f>INDEX(Sheet2!K:K,MATCH($B33,Sheet2!$A:$A,0))</f>
        <v>5</v>
      </c>
      <c r="K33">
        <f>INDEX(Sheet2!L:L,MATCH($B33,Sheet2!$A:$A,0))</f>
        <v>86400</v>
      </c>
      <c r="L33">
        <f t="shared" si="0"/>
        <v>71253</v>
      </c>
      <c r="M33">
        <v>10</v>
      </c>
      <c r="N33" t="str">
        <f>INDEX(Sheet2!J:J,MATCH($B33,Sheet2!$A:$A,0))</f>
        <v>40,80</v>
      </c>
      <c r="O33" s="12" t="str">
        <f>INDEX(Sheet2!Y:Y,MATCH($B33,Sheet2!$A:$A,0))</f>
        <v>被市政规划寄予厚望的新区，不远处仍有不少大型工程正在兴建。</v>
      </c>
      <c r="P33">
        <f t="shared" si="1"/>
        <v>103</v>
      </c>
      <c r="Q33" t="str">
        <f t="shared" si="1"/>
        <v>3,5</v>
      </c>
      <c r="R33" t="str">
        <f t="shared" si="1"/>
        <v>0,60</v>
      </c>
      <c r="S33" t="str">
        <f t="shared" si="1"/>
        <v>1,9|2,9|3,9|4,9|5,8|6,8|7,8|8,8|9,8|10,8|11,8|12,8</v>
      </c>
    </row>
    <row r="34" ht="16.5" customHeight="1" spans="1:19">
      <c r="A34" s="11" t="s">
        <v>44</v>
      </c>
      <c r="B34">
        <v>1311</v>
      </c>
      <c r="C34">
        <f>INDEX(Sheet2!D:D,MATCH(B34,Sheet2!A:A,0))</f>
        <v>1</v>
      </c>
      <c r="D34">
        <v>0</v>
      </c>
      <c r="E34">
        <f>INDEX(Sheet2!O:O,MATCH($B34,Sheet2!$A:$A,0))</f>
        <v>50</v>
      </c>
      <c r="F34" s="12" t="str">
        <f>INDEX(Sheet2!X:X,MATCH($B34,Sheet2!$A:$A,0))</f>
        <v>一般街区</v>
      </c>
      <c r="G34" s="12">
        <f>INDEX(Sheet2!Z:Z,MATCH(B34,Sheet2!A:A,0))</f>
        <v>340140010</v>
      </c>
      <c r="H34">
        <f>INDEX(Sheet2!P:P,MATCH($B34,Sheet2!$A:$A,0))</f>
        <v>71311</v>
      </c>
      <c r="I34" s="14" t="s">
        <v>52</v>
      </c>
      <c r="J34">
        <f>INDEX(Sheet2!K:K,MATCH($B34,Sheet2!$A:$A,0))</f>
        <v>2</v>
      </c>
      <c r="K34">
        <f>INDEX(Sheet2!L:L,MATCH($B34,Sheet2!$A:$A,0))</f>
        <v>14400</v>
      </c>
      <c r="L34">
        <f t="shared" si="0"/>
        <v>71311</v>
      </c>
      <c r="M34">
        <v>10</v>
      </c>
      <c r="N34" t="str">
        <f>INDEX(Sheet2!J:J,MATCH($B34,Sheet2!$A:$A,0))</f>
        <v>1,24</v>
      </c>
      <c r="O34" s="12" t="str">
        <f>INDEX(Sheet2!Y:Y,MATCH($B34,Sheet2!$A:$A,0))</f>
        <v>普通的市区，人们在此过着普通的生活。</v>
      </c>
      <c r="P34">
        <f t="shared" si="1"/>
        <v>103</v>
      </c>
      <c r="Q34" t="str">
        <f t="shared" si="1"/>
        <v>3,5</v>
      </c>
      <c r="R34" t="str">
        <f t="shared" si="1"/>
        <v>0,60</v>
      </c>
      <c r="S34" t="str">
        <f t="shared" si="1"/>
        <v>1,9|2,9|3,9|4,9|5,8|6,8|7,8|8,8|9,8|10,8|11,8|12,8</v>
      </c>
    </row>
    <row r="35" ht="16.5" customHeight="1" spans="1:19">
      <c r="A35" s="11" t="s">
        <v>44</v>
      </c>
      <c r="B35">
        <v>1312</v>
      </c>
      <c r="C35">
        <f>INDEX(Sheet2!D:D,MATCH(B35,Sheet2!A:A,0))</f>
        <v>1</v>
      </c>
      <c r="D35">
        <v>0</v>
      </c>
      <c r="E35">
        <f>INDEX(Sheet2!O:O,MATCH($B35,Sheet2!$A:$A,0))</f>
        <v>50</v>
      </c>
      <c r="F35" s="12" t="str">
        <f>INDEX(Sheet2!X:X,MATCH($B35,Sheet2!$A:$A,0))</f>
        <v>一般街区</v>
      </c>
      <c r="G35" s="12">
        <f>INDEX(Sheet2!Z:Z,MATCH(B35,Sheet2!A:A,0))</f>
        <v>340140010</v>
      </c>
      <c r="H35">
        <f>INDEX(Sheet2!P:P,MATCH($B35,Sheet2!$A:$A,0))</f>
        <v>71312</v>
      </c>
      <c r="I35" s="14" t="s">
        <v>52</v>
      </c>
      <c r="J35">
        <f>INDEX(Sheet2!K:K,MATCH($B35,Sheet2!$A:$A,0))</f>
        <v>3</v>
      </c>
      <c r="K35">
        <f>INDEX(Sheet2!L:L,MATCH($B35,Sheet2!$A:$A,0))</f>
        <v>14400</v>
      </c>
      <c r="L35">
        <f t="shared" si="0"/>
        <v>71312</v>
      </c>
      <c r="M35">
        <v>10</v>
      </c>
      <c r="N35" t="str">
        <f>INDEX(Sheet2!J:J,MATCH($B35,Sheet2!$A:$A,0))</f>
        <v>1,24</v>
      </c>
      <c r="O35" s="12" t="str">
        <f>INDEX(Sheet2!Y:Y,MATCH($B35,Sheet2!$A:$A,0))</f>
        <v>普通的市区，人们在此过着普通的生活。</v>
      </c>
      <c r="P35">
        <f t="shared" si="1"/>
        <v>103</v>
      </c>
      <c r="Q35" t="str">
        <f t="shared" si="1"/>
        <v>3,5</v>
      </c>
      <c r="R35" t="str">
        <f t="shared" si="1"/>
        <v>0,60</v>
      </c>
      <c r="S35" t="str">
        <f t="shared" si="1"/>
        <v>1,9|2,9|3,9|4,9|5,8|6,8|7,8|8,8|9,8|10,8|11,8|12,8</v>
      </c>
    </row>
    <row r="36" ht="16.5" customHeight="1" spans="1:19">
      <c r="A36" s="11" t="s">
        <v>44</v>
      </c>
      <c r="B36">
        <v>1321</v>
      </c>
      <c r="C36">
        <f>INDEX(Sheet2!D:D,MATCH(B36,Sheet2!A:A,0))</f>
        <v>1</v>
      </c>
      <c r="D36">
        <v>0</v>
      </c>
      <c r="E36">
        <f>INDEX(Sheet2!O:O,MATCH($B36,Sheet2!$A:$A,0))</f>
        <v>50</v>
      </c>
      <c r="F36" s="12" t="str">
        <f>INDEX(Sheet2!X:X,MATCH($B36,Sheet2!$A:$A,0))</f>
        <v>旧街市</v>
      </c>
      <c r="G36" s="12">
        <f>INDEX(Sheet2!Z:Z,MATCH(B36,Sheet2!A:A,0))</f>
        <v>340140010</v>
      </c>
      <c r="H36">
        <f>INDEX(Sheet2!P:P,MATCH($B36,Sheet2!$A:$A,0))</f>
        <v>71321</v>
      </c>
      <c r="I36" s="14" t="s">
        <v>52</v>
      </c>
      <c r="J36">
        <f>INDEX(Sheet2!K:K,MATCH($B36,Sheet2!$A:$A,0))</f>
        <v>2</v>
      </c>
      <c r="K36">
        <f>INDEX(Sheet2!L:L,MATCH($B36,Sheet2!$A:$A,0))</f>
        <v>14400</v>
      </c>
      <c r="L36">
        <f t="shared" si="0"/>
        <v>71321</v>
      </c>
      <c r="M36">
        <v>10</v>
      </c>
      <c r="N36" t="str">
        <f>INDEX(Sheet2!J:J,MATCH($B36,Sheet2!$A:$A,0))</f>
        <v>25,29</v>
      </c>
      <c r="O36" s="12" t="str">
        <f>INDEX(Sheet2!Y:Y,MATCH($B36,Sheet2!$A:$A,0))</f>
        <v>曾一度繁荣的旧城区，如今潮流褪去归于宁静。</v>
      </c>
      <c r="P36">
        <f t="shared" ref="P36:S55" si="2">P26</f>
        <v>101</v>
      </c>
      <c r="Q36" t="str">
        <f t="shared" si="2"/>
        <v>2,4</v>
      </c>
      <c r="R36" t="str">
        <f t="shared" si="2"/>
        <v>0,60</v>
      </c>
      <c r="S36" t="str">
        <f t="shared" si="2"/>
        <v>1,9|2,9|3,9|4,9|5,8|6,8|7,8|8,8|9,8|10,8|11,7|12,9</v>
      </c>
    </row>
    <row r="37" ht="16.5" customHeight="1" spans="1:19">
      <c r="A37" s="11" t="s">
        <v>44</v>
      </c>
      <c r="B37">
        <v>1322</v>
      </c>
      <c r="C37">
        <f>INDEX(Sheet2!D:D,MATCH(B37,Sheet2!A:A,0))</f>
        <v>1</v>
      </c>
      <c r="D37">
        <v>0</v>
      </c>
      <c r="E37">
        <f>INDEX(Sheet2!O:O,MATCH($B37,Sheet2!$A:$A,0))</f>
        <v>50</v>
      </c>
      <c r="F37" s="12" t="str">
        <f>INDEX(Sheet2!X:X,MATCH($B37,Sheet2!$A:$A,0))</f>
        <v>旧街市</v>
      </c>
      <c r="G37" s="12">
        <f>INDEX(Sheet2!Z:Z,MATCH(B37,Sheet2!A:A,0))</f>
        <v>340140010</v>
      </c>
      <c r="H37">
        <f>INDEX(Sheet2!P:P,MATCH($B37,Sheet2!$A:$A,0))</f>
        <v>71322</v>
      </c>
      <c r="I37" s="14" t="s">
        <v>52</v>
      </c>
      <c r="J37">
        <f>INDEX(Sheet2!K:K,MATCH($B37,Sheet2!$A:$A,0))</f>
        <v>3</v>
      </c>
      <c r="K37">
        <f>INDEX(Sheet2!L:L,MATCH($B37,Sheet2!$A:$A,0))</f>
        <v>14400</v>
      </c>
      <c r="L37">
        <f t="shared" si="0"/>
        <v>71322</v>
      </c>
      <c r="M37">
        <v>10</v>
      </c>
      <c r="N37" t="str">
        <f>INDEX(Sheet2!J:J,MATCH($B37,Sheet2!$A:$A,0))</f>
        <v>25,29</v>
      </c>
      <c r="O37" s="12" t="str">
        <f>INDEX(Sheet2!Y:Y,MATCH($B37,Sheet2!$A:$A,0))</f>
        <v>曾一度繁荣的旧城区，如今潮流褪去归于宁静。</v>
      </c>
      <c r="P37">
        <f t="shared" si="2"/>
        <v>102</v>
      </c>
      <c r="Q37" t="str">
        <f t="shared" si="2"/>
        <v>2,4</v>
      </c>
      <c r="R37" t="str">
        <f t="shared" si="2"/>
        <v>0,60</v>
      </c>
      <c r="S37" t="str">
        <f t="shared" si="2"/>
        <v>1,9|2,9|3,9|4,9|5,8|6,8|7,8|8,8|9,8|10,8|11,8|12,8</v>
      </c>
    </row>
    <row r="38" ht="16.5" customHeight="1" spans="1:19">
      <c r="A38" s="11" t="s">
        <v>44</v>
      </c>
      <c r="B38">
        <v>1323</v>
      </c>
      <c r="C38">
        <f>INDEX(Sheet2!D:D,MATCH(B38,Sheet2!A:A,0))</f>
        <v>1</v>
      </c>
      <c r="D38">
        <v>0</v>
      </c>
      <c r="E38">
        <f>INDEX(Sheet2!O:O,MATCH($B38,Sheet2!$A:$A,0))</f>
        <v>50</v>
      </c>
      <c r="F38" s="12" t="str">
        <f>INDEX(Sheet2!X:X,MATCH($B38,Sheet2!$A:$A,0))</f>
        <v>旧街市</v>
      </c>
      <c r="G38" s="12">
        <f>INDEX(Sheet2!Z:Z,MATCH(B38,Sheet2!A:A,0))</f>
        <v>340140010</v>
      </c>
      <c r="H38">
        <f>INDEX(Sheet2!P:P,MATCH($B38,Sheet2!$A:$A,0))</f>
        <v>71323</v>
      </c>
      <c r="I38" s="14" t="s">
        <v>52</v>
      </c>
      <c r="J38">
        <f>INDEX(Sheet2!K:K,MATCH($B38,Sheet2!$A:$A,0))</f>
        <v>3</v>
      </c>
      <c r="K38">
        <f>INDEX(Sheet2!L:L,MATCH($B38,Sheet2!$A:$A,0))</f>
        <v>14400</v>
      </c>
      <c r="L38">
        <f t="shared" si="0"/>
        <v>71323</v>
      </c>
      <c r="M38">
        <v>10</v>
      </c>
      <c r="N38" t="str">
        <f>INDEX(Sheet2!J:J,MATCH($B38,Sheet2!$A:$A,0))</f>
        <v>25,29</v>
      </c>
      <c r="O38" s="12" t="str">
        <f>INDEX(Sheet2!Y:Y,MATCH($B38,Sheet2!$A:$A,0))</f>
        <v>曾一度繁荣的旧城区，如今潮流褪去归于宁静。</v>
      </c>
      <c r="P38">
        <f t="shared" si="2"/>
        <v>101</v>
      </c>
      <c r="Q38" t="str">
        <f t="shared" si="2"/>
        <v>2,4</v>
      </c>
      <c r="R38" t="str">
        <f t="shared" si="2"/>
        <v>0,60</v>
      </c>
      <c r="S38" t="str">
        <f t="shared" si="2"/>
        <v>1,9|2,9|3,9|4,9|5,8|6,8|7,8|8,8|9,8|10,8|11,8|12,8</v>
      </c>
    </row>
    <row r="39" ht="16.5" customHeight="1" spans="1:19">
      <c r="A39" s="11" t="s">
        <v>44</v>
      </c>
      <c r="B39">
        <v>1331</v>
      </c>
      <c r="C39">
        <f>INDEX(Sheet2!D:D,MATCH(B39,Sheet2!A:A,0))</f>
        <v>1</v>
      </c>
      <c r="D39">
        <v>0</v>
      </c>
      <c r="E39">
        <f>INDEX(Sheet2!O:O,MATCH($B39,Sheet2!$A:$A,0))</f>
        <v>50</v>
      </c>
      <c r="F39" s="12" t="str">
        <f>INDEX(Sheet2!X:X,MATCH($B39,Sheet2!$A:$A,0))</f>
        <v>新开发区</v>
      </c>
      <c r="G39" s="12">
        <f>INDEX(Sheet2!Z:Z,MATCH(B39,Sheet2!A:A,0))</f>
        <v>340140010</v>
      </c>
      <c r="H39">
        <f>INDEX(Sheet2!P:P,MATCH($B39,Sheet2!$A:$A,0))</f>
        <v>71331</v>
      </c>
      <c r="I39" s="14" t="s">
        <v>52</v>
      </c>
      <c r="J39">
        <f>INDEX(Sheet2!K:K,MATCH($B39,Sheet2!$A:$A,0))</f>
        <v>3</v>
      </c>
      <c r="K39">
        <f>INDEX(Sheet2!L:L,MATCH($B39,Sheet2!$A:$A,0))</f>
        <v>14400</v>
      </c>
      <c r="L39">
        <f t="shared" si="0"/>
        <v>71331</v>
      </c>
      <c r="M39">
        <v>10</v>
      </c>
      <c r="N39" t="str">
        <f>INDEX(Sheet2!J:J,MATCH($B39,Sheet2!$A:$A,0))</f>
        <v>30,34</v>
      </c>
      <c r="O39" s="12" t="str">
        <f>INDEX(Sheet2!Y:Y,MATCH($B39,Sheet2!$A:$A,0))</f>
        <v>被市政规划寄予厚望的新区，不远处仍有不少大型工程正在兴建。</v>
      </c>
      <c r="P39">
        <f t="shared" si="2"/>
        <v>102</v>
      </c>
      <c r="Q39" t="str">
        <f t="shared" si="2"/>
        <v>2,4</v>
      </c>
      <c r="R39" t="str">
        <f t="shared" si="2"/>
        <v>0,60</v>
      </c>
      <c r="S39" t="str">
        <f t="shared" si="2"/>
        <v>1,9|2,9|3,9|4,9|5,8|6,8|7,8|8,8|9,8|10,8|11,8|12,8</v>
      </c>
    </row>
    <row r="40" ht="16.5" customHeight="1" spans="1:19">
      <c r="A40" s="11" t="s">
        <v>44</v>
      </c>
      <c r="B40">
        <v>1332</v>
      </c>
      <c r="C40">
        <f>INDEX(Sheet2!D:D,MATCH(B40,Sheet2!A:A,0))</f>
        <v>1</v>
      </c>
      <c r="D40">
        <v>0</v>
      </c>
      <c r="E40">
        <f>INDEX(Sheet2!O:O,MATCH($B40,Sheet2!$A:$A,0))</f>
        <v>50</v>
      </c>
      <c r="F40" s="12" t="str">
        <f>INDEX(Sheet2!X:X,MATCH($B40,Sheet2!$A:$A,0))</f>
        <v>新开发区</v>
      </c>
      <c r="G40" s="12">
        <f>INDEX(Sheet2!Z:Z,MATCH(B40,Sheet2!A:A,0))</f>
        <v>340140010</v>
      </c>
      <c r="H40">
        <f>INDEX(Sheet2!P:P,MATCH($B40,Sheet2!$A:$A,0))</f>
        <v>71332</v>
      </c>
      <c r="I40" s="14" t="s">
        <v>52</v>
      </c>
      <c r="J40">
        <f>INDEX(Sheet2!K:K,MATCH($B40,Sheet2!$A:$A,0))</f>
        <v>4</v>
      </c>
      <c r="K40">
        <f>INDEX(Sheet2!L:L,MATCH($B40,Sheet2!$A:$A,0))</f>
        <v>28800</v>
      </c>
      <c r="L40">
        <f t="shared" si="0"/>
        <v>71332</v>
      </c>
      <c r="M40">
        <v>10</v>
      </c>
      <c r="N40" t="str">
        <f>INDEX(Sheet2!J:J,MATCH($B40,Sheet2!$A:$A,0))</f>
        <v>30,34</v>
      </c>
      <c r="O40" s="12" t="str">
        <f>INDEX(Sheet2!Y:Y,MATCH($B40,Sheet2!$A:$A,0))</f>
        <v>被市政规划寄予厚望的新区，不远处仍有不少大型工程正在兴建。</v>
      </c>
      <c r="P40">
        <f t="shared" si="2"/>
        <v>101</v>
      </c>
      <c r="Q40" t="str">
        <f t="shared" si="2"/>
        <v>3,5</v>
      </c>
      <c r="R40" t="str">
        <f t="shared" si="2"/>
        <v>0,60</v>
      </c>
      <c r="S40" t="str">
        <f t="shared" si="2"/>
        <v>1,9|2,9|3,9|4,9|5,8|6,8|7,8|8,8|9,8|10,8|11,8|12,8</v>
      </c>
    </row>
    <row r="41" ht="16.5" customHeight="1" spans="1:19">
      <c r="A41" s="11" t="s">
        <v>44</v>
      </c>
      <c r="B41">
        <v>1333</v>
      </c>
      <c r="C41">
        <f>INDEX(Sheet2!D:D,MATCH(B41,Sheet2!A:A,0))</f>
        <v>1</v>
      </c>
      <c r="D41">
        <v>0</v>
      </c>
      <c r="E41">
        <f>INDEX(Sheet2!O:O,MATCH($B41,Sheet2!$A:$A,0))</f>
        <v>50</v>
      </c>
      <c r="F41" s="12" t="str">
        <f>INDEX(Sheet2!X:X,MATCH($B41,Sheet2!$A:$A,0))</f>
        <v>新开发区</v>
      </c>
      <c r="G41" s="12">
        <f>INDEX(Sheet2!Z:Z,MATCH(B41,Sheet2!A:A,0))</f>
        <v>340140010</v>
      </c>
      <c r="H41">
        <f>INDEX(Sheet2!P:P,MATCH($B41,Sheet2!$A:$A,0))</f>
        <v>71333</v>
      </c>
      <c r="I41" s="14" t="s">
        <v>52</v>
      </c>
      <c r="J41">
        <f>INDEX(Sheet2!K:K,MATCH($B41,Sheet2!$A:$A,0))</f>
        <v>4</v>
      </c>
      <c r="K41">
        <f>INDEX(Sheet2!L:L,MATCH($B41,Sheet2!$A:$A,0))</f>
        <v>43200</v>
      </c>
      <c r="L41">
        <f t="shared" si="0"/>
        <v>71333</v>
      </c>
      <c r="M41">
        <v>10</v>
      </c>
      <c r="N41" t="str">
        <f>INDEX(Sheet2!J:J,MATCH($B41,Sheet2!$A:$A,0))</f>
        <v>30,34</v>
      </c>
      <c r="O41" s="12" t="str">
        <f>INDEX(Sheet2!Y:Y,MATCH($B41,Sheet2!$A:$A,0))</f>
        <v>被市政规划寄予厚望的新区，不远处仍有不少大型工程正在兴建。</v>
      </c>
      <c r="P41">
        <f t="shared" si="2"/>
        <v>102</v>
      </c>
      <c r="Q41" t="str">
        <f t="shared" si="2"/>
        <v>3,5</v>
      </c>
      <c r="R41" t="str">
        <f t="shared" si="2"/>
        <v>0,60</v>
      </c>
      <c r="S41" t="str">
        <f t="shared" si="2"/>
        <v>1,9|2,9|3,9|4,9|5,8|6,8|7,8|8,8|9,8|10,8|11,8|12,8</v>
      </c>
    </row>
    <row r="42" ht="16.5" customHeight="1" spans="1:19">
      <c r="A42" s="11" t="s">
        <v>44</v>
      </c>
      <c r="B42">
        <v>1341</v>
      </c>
      <c r="C42">
        <f>INDEX(Sheet2!D:D,MATCH(B42,Sheet2!A:A,0))</f>
        <v>1</v>
      </c>
      <c r="D42">
        <v>0</v>
      </c>
      <c r="E42">
        <f>INDEX(Sheet2!O:O,MATCH($B42,Sheet2!$A:$A,0))</f>
        <v>50</v>
      </c>
      <c r="F42" s="12" t="str">
        <f>INDEX(Sheet2!X:X,MATCH($B42,Sheet2!$A:$A,0))</f>
        <v>新开发区</v>
      </c>
      <c r="G42" s="12">
        <f>INDEX(Sheet2!Z:Z,MATCH(B42,Sheet2!A:A,0))</f>
        <v>340140010</v>
      </c>
      <c r="H42">
        <f>INDEX(Sheet2!P:P,MATCH($B42,Sheet2!$A:$A,0))</f>
        <v>71341</v>
      </c>
      <c r="I42" s="14" t="s">
        <v>52</v>
      </c>
      <c r="J42">
        <f>INDEX(Sheet2!K:K,MATCH($B42,Sheet2!$A:$A,0))</f>
        <v>4</v>
      </c>
      <c r="K42">
        <f>INDEX(Sheet2!L:L,MATCH($B42,Sheet2!$A:$A,0))</f>
        <v>28800</v>
      </c>
      <c r="L42">
        <f t="shared" si="0"/>
        <v>71341</v>
      </c>
      <c r="M42">
        <v>10</v>
      </c>
      <c r="N42" t="str">
        <f>INDEX(Sheet2!J:J,MATCH($B42,Sheet2!$A:$A,0))</f>
        <v>35,39</v>
      </c>
      <c r="O42" s="12" t="str">
        <f>INDEX(Sheet2!Y:Y,MATCH($B42,Sheet2!$A:$A,0))</f>
        <v>被市政规划寄予厚望的新区，不远处仍有不少大型工程正在兴建。</v>
      </c>
      <c r="P42">
        <f t="shared" si="2"/>
        <v>103</v>
      </c>
      <c r="Q42" t="str">
        <f t="shared" si="2"/>
        <v>3,5</v>
      </c>
      <c r="R42" t="str">
        <f t="shared" si="2"/>
        <v>0,60</v>
      </c>
      <c r="S42" t="str">
        <f t="shared" si="2"/>
        <v>1,9|2,9|3,9|4,9|5,8|6,8|7,8|8,8|9,8|10,8|11,8|12,8</v>
      </c>
    </row>
    <row r="43" ht="16.5" customHeight="1" spans="1:19">
      <c r="A43" s="11" t="s">
        <v>44</v>
      </c>
      <c r="B43">
        <v>1342</v>
      </c>
      <c r="C43">
        <f>INDEX(Sheet2!D:D,MATCH(B43,Sheet2!A:A,0))</f>
        <v>1</v>
      </c>
      <c r="D43">
        <v>0</v>
      </c>
      <c r="E43">
        <f>INDEX(Sheet2!O:O,MATCH($B43,Sheet2!$A:$A,0))</f>
        <v>50</v>
      </c>
      <c r="F43" s="12" t="str">
        <f>INDEX(Sheet2!X:X,MATCH($B43,Sheet2!$A:$A,0))</f>
        <v>新开发区</v>
      </c>
      <c r="G43" s="12">
        <f>INDEX(Sheet2!Z:Z,MATCH(B43,Sheet2!A:A,0))</f>
        <v>340140010</v>
      </c>
      <c r="H43">
        <f>INDEX(Sheet2!P:P,MATCH($B43,Sheet2!$A:$A,0))</f>
        <v>71342</v>
      </c>
      <c r="I43" s="14" t="s">
        <v>52</v>
      </c>
      <c r="J43">
        <f>INDEX(Sheet2!K:K,MATCH($B43,Sheet2!$A:$A,0))</f>
        <v>5</v>
      </c>
      <c r="K43">
        <f>INDEX(Sheet2!L:L,MATCH($B43,Sheet2!$A:$A,0))</f>
        <v>43200</v>
      </c>
      <c r="L43">
        <f t="shared" si="0"/>
        <v>71342</v>
      </c>
      <c r="M43">
        <v>10</v>
      </c>
      <c r="N43" t="str">
        <f>INDEX(Sheet2!J:J,MATCH($B43,Sheet2!$A:$A,0))</f>
        <v>35,39</v>
      </c>
      <c r="O43" s="12" t="str">
        <f>INDEX(Sheet2!Y:Y,MATCH($B43,Sheet2!$A:$A,0))</f>
        <v>被市政规划寄予厚望的新区，不远处仍有不少大型工程正在兴建。</v>
      </c>
      <c r="P43">
        <f t="shared" si="2"/>
        <v>103</v>
      </c>
      <c r="Q43" t="str">
        <f t="shared" si="2"/>
        <v>3,5</v>
      </c>
      <c r="R43" t="str">
        <f t="shared" si="2"/>
        <v>0,60</v>
      </c>
      <c r="S43" t="str">
        <f t="shared" si="2"/>
        <v>1,9|2,9|3,9|4,9|5,8|6,8|7,8|8,8|9,8|10,8|11,8|12,8</v>
      </c>
    </row>
    <row r="44" ht="16.5" customHeight="1" spans="1:19">
      <c r="A44" s="11" t="s">
        <v>44</v>
      </c>
      <c r="B44">
        <v>1343</v>
      </c>
      <c r="C44">
        <f>INDEX(Sheet2!D:D,MATCH(B44,Sheet2!A:A,0))</f>
        <v>1</v>
      </c>
      <c r="D44">
        <v>0</v>
      </c>
      <c r="E44">
        <f>INDEX(Sheet2!O:O,MATCH($B44,Sheet2!$A:$A,0))</f>
        <v>50</v>
      </c>
      <c r="F44" s="12" t="str">
        <f>INDEX(Sheet2!X:X,MATCH($B44,Sheet2!$A:$A,0))</f>
        <v>新开发区</v>
      </c>
      <c r="G44" s="12">
        <f>INDEX(Sheet2!Z:Z,MATCH(B44,Sheet2!A:A,0))</f>
        <v>340140010</v>
      </c>
      <c r="H44">
        <f>INDEX(Sheet2!P:P,MATCH($B44,Sheet2!$A:$A,0))</f>
        <v>71343</v>
      </c>
      <c r="I44" s="14" t="s">
        <v>52</v>
      </c>
      <c r="J44">
        <f>INDEX(Sheet2!K:K,MATCH($B44,Sheet2!$A:$A,0))</f>
        <v>5</v>
      </c>
      <c r="K44">
        <f>INDEX(Sheet2!L:L,MATCH($B44,Sheet2!$A:$A,0))</f>
        <v>86400</v>
      </c>
      <c r="L44">
        <f t="shared" si="0"/>
        <v>71343</v>
      </c>
      <c r="M44">
        <v>10</v>
      </c>
      <c r="N44" t="str">
        <f>INDEX(Sheet2!J:J,MATCH($B44,Sheet2!$A:$A,0))</f>
        <v>35,39</v>
      </c>
      <c r="O44" s="12" t="str">
        <f>INDEX(Sheet2!Y:Y,MATCH($B44,Sheet2!$A:$A,0))</f>
        <v>被市政规划寄予厚望的新区，不远处仍有不少大型工程正在兴建。</v>
      </c>
      <c r="P44">
        <f t="shared" si="2"/>
        <v>103</v>
      </c>
      <c r="Q44" t="str">
        <f t="shared" si="2"/>
        <v>3,5</v>
      </c>
      <c r="R44" t="str">
        <f t="shared" si="2"/>
        <v>0,60</v>
      </c>
      <c r="S44" t="str">
        <f t="shared" si="2"/>
        <v>1,9|2,9|3,9|4,9|5,8|6,8|7,8|8,8|9,8|10,8|11,8|12,8</v>
      </c>
    </row>
    <row r="45" ht="16.5" customHeight="1" spans="1:19">
      <c r="A45" s="11" t="s">
        <v>44</v>
      </c>
      <c r="B45">
        <v>1351</v>
      </c>
      <c r="C45">
        <f>INDEX(Sheet2!D:D,MATCH(B45,Sheet2!A:A,0))</f>
        <v>1</v>
      </c>
      <c r="D45">
        <v>0</v>
      </c>
      <c r="E45">
        <f>INDEX(Sheet2!O:O,MATCH($B45,Sheet2!$A:$A,0))</f>
        <v>50</v>
      </c>
      <c r="F45" s="12" t="str">
        <f>INDEX(Sheet2!X:X,MATCH($B45,Sheet2!$A:$A,0))</f>
        <v>新开发区</v>
      </c>
      <c r="G45" s="12">
        <f>INDEX(Sheet2!Z:Z,MATCH(B45,Sheet2!A:A,0))</f>
        <v>340140010</v>
      </c>
      <c r="H45">
        <f>INDEX(Sheet2!P:P,MATCH($B45,Sheet2!$A:$A,0))</f>
        <v>71351</v>
      </c>
      <c r="I45" s="14" t="s">
        <v>52</v>
      </c>
      <c r="J45">
        <f>INDEX(Sheet2!K:K,MATCH($B45,Sheet2!$A:$A,0))</f>
        <v>4</v>
      </c>
      <c r="K45">
        <f>INDEX(Sheet2!L:L,MATCH($B45,Sheet2!$A:$A,0))</f>
        <v>28800</v>
      </c>
      <c r="L45">
        <f t="shared" si="0"/>
        <v>71351</v>
      </c>
      <c r="M45">
        <v>10</v>
      </c>
      <c r="N45" t="str">
        <f>INDEX(Sheet2!J:J,MATCH($B45,Sheet2!$A:$A,0))</f>
        <v>40,80</v>
      </c>
      <c r="O45" s="12" t="str">
        <f>INDEX(Sheet2!Y:Y,MATCH($B45,Sheet2!$A:$A,0))</f>
        <v>被市政规划寄予厚望的新区，不远处仍有不少大型工程正在兴建。</v>
      </c>
      <c r="P45">
        <f t="shared" si="2"/>
        <v>103</v>
      </c>
      <c r="Q45" t="str">
        <f t="shared" si="2"/>
        <v>3,5</v>
      </c>
      <c r="R45" t="str">
        <f t="shared" si="2"/>
        <v>0,60</v>
      </c>
      <c r="S45" t="str">
        <f t="shared" si="2"/>
        <v>1,9|2,9|3,9|4,9|5,8|6,8|7,8|8,8|9,8|10,8|11,8|12,8</v>
      </c>
    </row>
    <row r="46" ht="16.5" customHeight="1" spans="1:19">
      <c r="A46" s="11" t="s">
        <v>44</v>
      </c>
      <c r="B46">
        <v>1352</v>
      </c>
      <c r="C46">
        <f>INDEX(Sheet2!D:D,MATCH(B46,Sheet2!A:A,0))</f>
        <v>1</v>
      </c>
      <c r="D46">
        <v>0</v>
      </c>
      <c r="E46">
        <f>INDEX(Sheet2!O:O,MATCH($B46,Sheet2!$A:$A,0))</f>
        <v>50</v>
      </c>
      <c r="F46" s="12" t="str">
        <f>INDEX(Sheet2!X:X,MATCH($B46,Sheet2!$A:$A,0))</f>
        <v>新开发区</v>
      </c>
      <c r="G46" s="12">
        <f>INDEX(Sheet2!Z:Z,MATCH(B46,Sheet2!A:A,0))</f>
        <v>340140010</v>
      </c>
      <c r="H46">
        <f>INDEX(Sheet2!P:P,MATCH($B46,Sheet2!$A:$A,0))</f>
        <v>71352</v>
      </c>
      <c r="I46" s="14" t="s">
        <v>52</v>
      </c>
      <c r="J46">
        <f>INDEX(Sheet2!K:K,MATCH($B46,Sheet2!$A:$A,0))</f>
        <v>5</v>
      </c>
      <c r="K46">
        <f>INDEX(Sheet2!L:L,MATCH($B46,Sheet2!$A:$A,0))</f>
        <v>43200</v>
      </c>
      <c r="L46">
        <f t="shared" si="0"/>
        <v>71352</v>
      </c>
      <c r="M46">
        <v>10</v>
      </c>
      <c r="N46" t="str">
        <f>INDEX(Sheet2!J:J,MATCH($B46,Sheet2!$A:$A,0))</f>
        <v>40,80</v>
      </c>
      <c r="O46" s="12" t="str">
        <f>INDEX(Sheet2!Y:Y,MATCH($B46,Sheet2!$A:$A,0))</f>
        <v>被市政规划寄予厚望的新区，不远处仍有不少大型工程正在兴建。</v>
      </c>
      <c r="P46">
        <f t="shared" si="2"/>
        <v>101</v>
      </c>
      <c r="Q46" t="str">
        <f t="shared" si="2"/>
        <v>2,4</v>
      </c>
      <c r="R46" t="str">
        <f t="shared" si="2"/>
        <v>0,60</v>
      </c>
      <c r="S46" t="str">
        <f t="shared" si="2"/>
        <v>1,9|2,9|3,9|4,9|5,8|6,8|7,8|8,8|9,8|10,8|11,7|12,9</v>
      </c>
    </row>
    <row r="47" ht="16.5" customHeight="1" spans="1:19">
      <c r="A47" s="11" t="s">
        <v>44</v>
      </c>
      <c r="B47">
        <v>1353</v>
      </c>
      <c r="C47">
        <f>INDEX(Sheet2!D:D,MATCH(B47,Sheet2!A:A,0))</f>
        <v>1</v>
      </c>
      <c r="D47">
        <v>0</v>
      </c>
      <c r="E47">
        <f>INDEX(Sheet2!O:O,MATCH($B47,Sheet2!$A:$A,0))</f>
        <v>50</v>
      </c>
      <c r="F47" s="12" t="str">
        <f>INDEX(Sheet2!X:X,MATCH($B47,Sheet2!$A:$A,0))</f>
        <v>新开发区</v>
      </c>
      <c r="G47" s="12">
        <f>INDEX(Sheet2!Z:Z,MATCH(B47,Sheet2!A:A,0))</f>
        <v>340140010</v>
      </c>
      <c r="H47">
        <f>INDEX(Sheet2!P:P,MATCH($B47,Sheet2!$A:$A,0))</f>
        <v>71353</v>
      </c>
      <c r="I47" s="14" t="s">
        <v>52</v>
      </c>
      <c r="J47">
        <f>INDEX(Sheet2!K:K,MATCH($B47,Sheet2!$A:$A,0))</f>
        <v>5</v>
      </c>
      <c r="K47">
        <f>INDEX(Sheet2!L:L,MATCH($B47,Sheet2!$A:$A,0))</f>
        <v>86400</v>
      </c>
      <c r="L47">
        <f t="shared" si="0"/>
        <v>71353</v>
      </c>
      <c r="M47">
        <v>10</v>
      </c>
      <c r="N47" t="str">
        <f>INDEX(Sheet2!J:J,MATCH($B47,Sheet2!$A:$A,0))</f>
        <v>40,80</v>
      </c>
      <c r="O47" s="12" t="str">
        <f>INDEX(Sheet2!Y:Y,MATCH($B47,Sheet2!$A:$A,0))</f>
        <v>被市政规划寄予厚望的新区，不远处仍有不少大型工程正在兴建。</v>
      </c>
      <c r="P47">
        <f t="shared" si="2"/>
        <v>102</v>
      </c>
      <c r="Q47" t="str">
        <f t="shared" si="2"/>
        <v>2,4</v>
      </c>
      <c r="R47" t="str">
        <f t="shared" si="2"/>
        <v>0,60</v>
      </c>
      <c r="S47" t="str">
        <f t="shared" si="2"/>
        <v>1,9|2,9|3,9|4,9|5,8|6,8|7,8|8,8|9,8|10,8|11,8|12,8</v>
      </c>
    </row>
    <row r="48" ht="16.5" customHeight="1" spans="1:19">
      <c r="A48" s="11" t="s">
        <v>44</v>
      </c>
      <c r="B48">
        <v>1411</v>
      </c>
      <c r="C48">
        <f>INDEX(Sheet2!D:D,MATCH(B48,Sheet2!A:A,0))</f>
        <v>1</v>
      </c>
      <c r="D48">
        <v>0</v>
      </c>
      <c r="E48">
        <f>INDEX(Sheet2!O:O,MATCH($B48,Sheet2!$A:$A,0))</f>
        <v>50</v>
      </c>
      <c r="F48" s="12" t="str">
        <f>INDEX(Sheet2!X:X,MATCH($B48,Sheet2!$A:$A,0))</f>
        <v>平静的体育馆</v>
      </c>
      <c r="G48" s="12">
        <f>INDEX(Sheet2!Z:Z,MATCH(B48,Sheet2!A:A,0))</f>
        <v>340140001</v>
      </c>
      <c r="H48">
        <f>INDEX(Sheet2!P:P,MATCH($B48,Sheet2!$A:$A,0))</f>
        <v>71411</v>
      </c>
      <c r="I48" s="14" t="s">
        <v>53</v>
      </c>
      <c r="J48">
        <f>INDEX(Sheet2!K:K,MATCH($B48,Sheet2!$A:$A,0))</f>
        <v>2</v>
      </c>
      <c r="K48">
        <f>INDEX(Sheet2!L:L,MATCH($B48,Sheet2!$A:$A,0))</f>
        <v>14400</v>
      </c>
      <c r="L48">
        <f t="shared" si="0"/>
        <v>71411</v>
      </c>
      <c r="M48">
        <v>10</v>
      </c>
      <c r="N48" t="str">
        <f>INDEX(Sheet2!J:J,MATCH($B48,Sheet2!$A:$A,0))</f>
        <v>1,24</v>
      </c>
      <c r="O48" s="12" t="str">
        <f>INDEX(Sheet2!Y:Y,MATCH($B48,Sheet2!$A:$A,0))</f>
        <v>平时没什么人的体育馆，只有三三两两的健身爱好者在附近出没。</v>
      </c>
      <c r="P48">
        <f t="shared" si="2"/>
        <v>101</v>
      </c>
      <c r="Q48" t="str">
        <f t="shared" si="2"/>
        <v>2,4</v>
      </c>
      <c r="R48" t="str">
        <f t="shared" si="2"/>
        <v>0,60</v>
      </c>
      <c r="S48" t="str">
        <f t="shared" si="2"/>
        <v>1,9|2,9|3,9|4,9|5,8|6,8|7,8|8,8|9,8|10,8|11,8|12,8</v>
      </c>
    </row>
    <row r="49" ht="16.5" customHeight="1" spans="1:19">
      <c r="A49" s="11" t="s">
        <v>44</v>
      </c>
      <c r="B49">
        <v>1412</v>
      </c>
      <c r="C49">
        <f>INDEX(Sheet2!D:D,MATCH(B49,Sheet2!A:A,0))</f>
        <v>1</v>
      </c>
      <c r="D49">
        <v>0</v>
      </c>
      <c r="E49">
        <f>INDEX(Sheet2!O:O,MATCH($B49,Sheet2!$A:$A,0))</f>
        <v>50</v>
      </c>
      <c r="F49" s="12" t="str">
        <f>INDEX(Sheet2!X:X,MATCH($B49,Sheet2!$A:$A,0))</f>
        <v>平静的体育馆</v>
      </c>
      <c r="G49" s="12">
        <f>INDEX(Sheet2!Z:Z,MATCH(B49,Sheet2!A:A,0))</f>
        <v>340140001</v>
      </c>
      <c r="H49">
        <f>INDEX(Sheet2!P:P,MATCH($B49,Sheet2!$A:$A,0))</f>
        <v>71412</v>
      </c>
      <c r="I49" s="14" t="s">
        <v>53</v>
      </c>
      <c r="J49">
        <f>INDEX(Sheet2!K:K,MATCH($B49,Sheet2!$A:$A,0))</f>
        <v>3</v>
      </c>
      <c r="K49">
        <f>INDEX(Sheet2!L:L,MATCH($B49,Sheet2!$A:$A,0))</f>
        <v>14400</v>
      </c>
      <c r="L49">
        <f t="shared" si="0"/>
        <v>71412</v>
      </c>
      <c r="M49">
        <v>10</v>
      </c>
      <c r="N49" t="str">
        <f>INDEX(Sheet2!J:J,MATCH($B49,Sheet2!$A:$A,0))</f>
        <v>1,24</v>
      </c>
      <c r="O49" s="12" t="str">
        <f>INDEX(Sheet2!Y:Y,MATCH($B49,Sheet2!$A:$A,0))</f>
        <v>平时没什么人的体育馆，只有三三两两的健身爱好者在附近出没。</v>
      </c>
      <c r="P49">
        <f t="shared" si="2"/>
        <v>102</v>
      </c>
      <c r="Q49" t="str">
        <f t="shared" si="2"/>
        <v>2,4</v>
      </c>
      <c r="R49" t="str">
        <f t="shared" si="2"/>
        <v>0,60</v>
      </c>
      <c r="S49" t="str">
        <f t="shared" si="2"/>
        <v>1,9|2,9|3,9|4,9|5,8|6,8|7,8|8,8|9,8|10,8|11,8|12,8</v>
      </c>
    </row>
    <row r="50" ht="16.5" customHeight="1" spans="1:19">
      <c r="A50" s="11" t="s">
        <v>44</v>
      </c>
      <c r="B50">
        <v>1421</v>
      </c>
      <c r="C50">
        <f>INDEX(Sheet2!D:D,MATCH(B50,Sheet2!A:A,0))</f>
        <v>1</v>
      </c>
      <c r="D50">
        <v>0</v>
      </c>
      <c r="E50">
        <f>INDEX(Sheet2!O:O,MATCH($B50,Sheet2!$A:$A,0))</f>
        <v>50</v>
      </c>
      <c r="F50" s="12" t="str">
        <f>INDEX(Sheet2!X:X,MATCH($B50,Sheet2!$A:$A,0))</f>
        <v>热闹的体育馆</v>
      </c>
      <c r="G50" s="12">
        <f>INDEX(Sheet2!Z:Z,MATCH(B50,Sheet2!A:A,0))</f>
        <v>340140001</v>
      </c>
      <c r="H50">
        <f>INDEX(Sheet2!P:P,MATCH($B50,Sheet2!$A:$A,0))</f>
        <v>71421</v>
      </c>
      <c r="I50" s="14" t="s">
        <v>53</v>
      </c>
      <c r="J50">
        <f>INDEX(Sheet2!K:K,MATCH($B50,Sheet2!$A:$A,0))</f>
        <v>2</v>
      </c>
      <c r="K50">
        <f>INDEX(Sheet2!L:L,MATCH($B50,Sheet2!$A:$A,0))</f>
        <v>14400</v>
      </c>
      <c r="L50">
        <f t="shared" si="0"/>
        <v>71421</v>
      </c>
      <c r="M50">
        <v>10</v>
      </c>
      <c r="N50" t="str">
        <f>INDEX(Sheet2!J:J,MATCH($B50,Sheet2!$A:$A,0))</f>
        <v>25,29</v>
      </c>
      <c r="O50" s="12" t="str">
        <f>INDEX(Sheet2!Y:Y,MATCH($B50,Sheet2!$A:$A,0))</f>
        <v>人气很高的体育馆，是市民们日常运动的场所之一。</v>
      </c>
      <c r="P50">
        <f t="shared" si="2"/>
        <v>101</v>
      </c>
      <c r="Q50" t="str">
        <f t="shared" si="2"/>
        <v>3,5</v>
      </c>
      <c r="R50" t="str">
        <f t="shared" si="2"/>
        <v>0,60</v>
      </c>
      <c r="S50" t="str">
        <f t="shared" si="2"/>
        <v>1,9|2,9|3,9|4,9|5,8|6,8|7,8|8,8|9,8|10,8|11,8|12,8</v>
      </c>
    </row>
    <row r="51" ht="16.5" customHeight="1" spans="1:19">
      <c r="A51" s="11" t="s">
        <v>44</v>
      </c>
      <c r="B51">
        <v>1422</v>
      </c>
      <c r="C51">
        <f>INDEX(Sheet2!D:D,MATCH(B51,Sheet2!A:A,0))</f>
        <v>1</v>
      </c>
      <c r="D51">
        <v>0</v>
      </c>
      <c r="E51">
        <f>INDEX(Sheet2!O:O,MATCH($B51,Sheet2!$A:$A,0))</f>
        <v>50</v>
      </c>
      <c r="F51" s="12" t="str">
        <f>INDEX(Sheet2!X:X,MATCH($B51,Sheet2!$A:$A,0))</f>
        <v>热闹的体育馆</v>
      </c>
      <c r="G51" s="12">
        <f>INDEX(Sheet2!Z:Z,MATCH(B51,Sheet2!A:A,0))</f>
        <v>340140001</v>
      </c>
      <c r="H51">
        <f>INDEX(Sheet2!P:P,MATCH($B51,Sheet2!$A:$A,0))</f>
        <v>71422</v>
      </c>
      <c r="I51" s="14" t="s">
        <v>53</v>
      </c>
      <c r="J51">
        <f>INDEX(Sheet2!K:K,MATCH($B51,Sheet2!$A:$A,0))</f>
        <v>3</v>
      </c>
      <c r="K51">
        <f>INDEX(Sheet2!L:L,MATCH($B51,Sheet2!$A:$A,0))</f>
        <v>14400</v>
      </c>
      <c r="L51">
        <f t="shared" si="0"/>
        <v>71422</v>
      </c>
      <c r="M51">
        <v>10</v>
      </c>
      <c r="N51" t="str">
        <f>INDEX(Sheet2!J:J,MATCH($B51,Sheet2!$A:$A,0))</f>
        <v>25,29</v>
      </c>
      <c r="O51" s="12" t="str">
        <f>INDEX(Sheet2!Y:Y,MATCH($B51,Sheet2!$A:$A,0))</f>
        <v>人气很高的体育馆，是市民们日常运动的场所之一。</v>
      </c>
      <c r="P51">
        <f t="shared" si="2"/>
        <v>102</v>
      </c>
      <c r="Q51" t="str">
        <f t="shared" si="2"/>
        <v>3,5</v>
      </c>
      <c r="R51" t="str">
        <f t="shared" si="2"/>
        <v>0,60</v>
      </c>
      <c r="S51" t="str">
        <f t="shared" si="2"/>
        <v>1,9|2,9|3,9|4,9|5,8|6,8|7,8|8,8|9,8|10,8|11,8|12,8</v>
      </c>
    </row>
    <row r="52" ht="16.5" customHeight="1" spans="1:19">
      <c r="A52" s="11" t="s">
        <v>44</v>
      </c>
      <c r="B52">
        <v>1423</v>
      </c>
      <c r="C52">
        <f>INDEX(Sheet2!D:D,MATCH(B52,Sheet2!A:A,0))</f>
        <v>1</v>
      </c>
      <c r="D52">
        <v>0</v>
      </c>
      <c r="E52">
        <f>INDEX(Sheet2!O:O,MATCH($B52,Sheet2!$A:$A,0))</f>
        <v>50</v>
      </c>
      <c r="F52" s="12" t="str">
        <f>INDEX(Sheet2!X:X,MATCH($B52,Sheet2!$A:$A,0))</f>
        <v>热闹的体育馆</v>
      </c>
      <c r="G52" s="12">
        <f>INDEX(Sheet2!Z:Z,MATCH(B52,Sheet2!A:A,0))</f>
        <v>340140001</v>
      </c>
      <c r="H52">
        <f>INDEX(Sheet2!P:P,MATCH($B52,Sheet2!$A:$A,0))</f>
        <v>71423</v>
      </c>
      <c r="I52" s="14" t="s">
        <v>53</v>
      </c>
      <c r="J52">
        <f>INDEX(Sheet2!K:K,MATCH($B52,Sheet2!$A:$A,0))</f>
        <v>3</v>
      </c>
      <c r="K52">
        <f>INDEX(Sheet2!L:L,MATCH($B52,Sheet2!$A:$A,0))</f>
        <v>14400</v>
      </c>
      <c r="L52">
        <f t="shared" si="0"/>
        <v>71423</v>
      </c>
      <c r="M52">
        <v>10</v>
      </c>
      <c r="N52" t="str">
        <f>INDEX(Sheet2!J:J,MATCH($B52,Sheet2!$A:$A,0))</f>
        <v>25,29</v>
      </c>
      <c r="O52" s="12" t="str">
        <f>INDEX(Sheet2!Y:Y,MATCH($B52,Sheet2!$A:$A,0))</f>
        <v>人气很高的体育馆，是市民们日常运动的场所之一。</v>
      </c>
      <c r="P52">
        <f t="shared" si="2"/>
        <v>103</v>
      </c>
      <c r="Q52" t="str">
        <f t="shared" si="2"/>
        <v>3,5</v>
      </c>
      <c r="R52" t="str">
        <f t="shared" si="2"/>
        <v>0,60</v>
      </c>
      <c r="S52" t="str">
        <f t="shared" si="2"/>
        <v>1,9|2,9|3,9|4,9|5,8|6,8|7,8|8,8|9,8|10,8|11,8|12,8</v>
      </c>
    </row>
    <row r="53" ht="16.5" customHeight="1" spans="1:19">
      <c r="A53" s="11" t="s">
        <v>44</v>
      </c>
      <c r="B53">
        <v>1431</v>
      </c>
      <c r="C53">
        <f>INDEX(Sheet2!D:D,MATCH(B53,Sheet2!A:A,0))</f>
        <v>1</v>
      </c>
      <c r="D53">
        <v>0</v>
      </c>
      <c r="E53">
        <f>INDEX(Sheet2!O:O,MATCH($B53,Sheet2!$A:$A,0))</f>
        <v>30</v>
      </c>
      <c r="F53" s="12" t="str">
        <f>INDEX(Sheet2!X:X,MATCH($B53,Sheet2!$A:$A,0))</f>
        <v>赛事的体育馆</v>
      </c>
      <c r="G53" s="12">
        <f>INDEX(Sheet2!Z:Z,MATCH(B53,Sheet2!A:A,0))</f>
        <v>340140001</v>
      </c>
      <c r="H53">
        <f>INDEX(Sheet2!P:P,MATCH($B53,Sheet2!$A:$A,0))</f>
        <v>71431</v>
      </c>
      <c r="I53" s="14" t="s">
        <v>54</v>
      </c>
      <c r="J53">
        <f>INDEX(Sheet2!K:K,MATCH($B53,Sheet2!$A:$A,0))</f>
        <v>3</v>
      </c>
      <c r="K53">
        <f>INDEX(Sheet2!L:L,MATCH($B53,Sheet2!$A:$A,0))</f>
        <v>14400</v>
      </c>
      <c r="L53">
        <f t="shared" si="0"/>
        <v>71431</v>
      </c>
      <c r="M53">
        <v>10</v>
      </c>
      <c r="N53" t="str">
        <f>INDEX(Sheet2!J:J,MATCH($B53,Sheet2!$A:$A,0))</f>
        <v>30,34</v>
      </c>
      <c r="O53" s="12" t="str">
        <f>INDEX(Sheet2!Y:Y,MATCH($B53,Sheet2!$A:$A,0))</f>
        <v>举办大型盛典的体育馆，现场人山人海，警方提出了协助维持秩序的请求。</v>
      </c>
      <c r="P53">
        <f t="shared" si="2"/>
        <v>103</v>
      </c>
      <c r="Q53" t="str">
        <f t="shared" si="2"/>
        <v>3,5</v>
      </c>
      <c r="R53" t="str">
        <f t="shared" si="2"/>
        <v>0,60</v>
      </c>
      <c r="S53" t="str">
        <f t="shared" si="2"/>
        <v>1,9|2,9|3,9|4,9|5,8|6,8|7,8|8,8|9,8|10,8|11,8|12,8</v>
      </c>
    </row>
    <row r="54" ht="16.5" customHeight="1" spans="1:19">
      <c r="A54" s="11" t="s">
        <v>44</v>
      </c>
      <c r="B54">
        <v>1432</v>
      </c>
      <c r="C54">
        <f>INDEX(Sheet2!D:D,MATCH(B54,Sheet2!A:A,0))</f>
        <v>1</v>
      </c>
      <c r="D54">
        <v>0</v>
      </c>
      <c r="E54">
        <f>INDEX(Sheet2!O:O,MATCH($B54,Sheet2!$A:$A,0))</f>
        <v>30</v>
      </c>
      <c r="F54" s="12" t="str">
        <f>INDEX(Sheet2!X:X,MATCH($B54,Sheet2!$A:$A,0))</f>
        <v>赛事的体育馆</v>
      </c>
      <c r="G54" s="12">
        <f>INDEX(Sheet2!Z:Z,MATCH(B54,Sheet2!A:A,0))</f>
        <v>340140001</v>
      </c>
      <c r="H54">
        <f>INDEX(Sheet2!P:P,MATCH($B54,Sheet2!$A:$A,0))</f>
        <v>71432</v>
      </c>
      <c r="I54" s="14" t="s">
        <v>54</v>
      </c>
      <c r="J54">
        <f>INDEX(Sheet2!K:K,MATCH($B54,Sheet2!$A:$A,0))</f>
        <v>4</v>
      </c>
      <c r="K54">
        <f>INDEX(Sheet2!L:L,MATCH($B54,Sheet2!$A:$A,0))</f>
        <v>28800</v>
      </c>
      <c r="L54">
        <f t="shared" si="0"/>
        <v>71432</v>
      </c>
      <c r="M54">
        <v>10</v>
      </c>
      <c r="N54" t="str">
        <f>INDEX(Sheet2!J:J,MATCH($B54,Sheet2!$A:$A,0))</f>
        <v>30,34</v>
      </c>
      <c r="O54" s="12" t="str">
        <f>INDEX(Sheet2!Y:Y,MATCH($B54,Sheet2!$A:$A,0))</f>
        <v>举办大型盛典的体育馆，现场人山人海，警方提出了协助维持秩序的请求。</v>
      </c>
      <c r="P54">
        <f t="shared" si="2"/>
        <v>103</v>
      </c>
      <c r="Q54" t="str">
        <f t="shared" si="2"/>
        <v>3,5</v>
      </c>
      <c r="R54" t="str">
        <f t="shared" si="2"/>
        <v>0,60</v>
      </c>
      <c r="S54" t="str">
        <f t="shared" si="2"/>
        <v>1,9|2,9|3,9|4,9|5,8|6,8|7,8|8,8|9,8|10,8|11,8|12,8</v>
      </c>
    </row>
    <row r="55" ht="16.5" customHeight="1" spans="1:19">
      <c r="A55" s="11" t="s">
        <v>44</v>
      </c>
      <c r="B55">
        <v>1433</v>
      </c>
      <c r="C55">
        <f>INDEX(Sheet2!D:D,MATCH(B55,Sheet2!A:A,0))</f>
        <v>1</v>
      </c>
      <c r="D55">
        <v>0</v>
      </c>
      <c r="E55">
        <f>INDEX(Sheet2!O:O,MATCH($B55,Sheet2!$A:$A,0))</f>
        <v>30</v>
      </c>
      <c r="F55" s="12" t="str">
        <f>INDEX(Sheet2!X:X,MATCH($B55,Sheet2!$A:$A,0))</f>
        <v>赛事的体育馆</v>
      </c>
      <c r="G55" s="12">
        <f>INDEX(Sheet2!Z:Z,MATCH(B55,Sheet2!A:A,0))</f>
        <v>340140001</v>
      </c>
      <c r="H55">
        <f>INDEX(Sheet2!P:P,MATCH($B55,Sheet2!$A:$A,0))</f>
        <v>71433</v>
      </c>
      <c r="I55" s="14" t="s">
        <v>54</v>
      </c>
      <c r="J55">
        <f>INDEX(Sheet2!K:K,MATCH($B55,Sheet2!$A:$A,0))</f>
        <v>4</v>
      </c>
      <c r="K55">
        <f>INDEX(Sheet2!L:L,MATCH($B55,Sheet2!$A:$A,0))</f>
        <v>43200</v>
      </c>
      <c r="L55">
        <f t="shared" si="0"/>
        <v>71433</v>
      </c>
      <c r="M55">
        <v>10</v>
      </c>
      <c r="N55" t="str">
        <f>INDEX(Sheet2!J:J,MATCH($B55,Sheet2!$A:$A,0))</f>
        <v>30,34</v>
      </c>
      <c r="O55" s="12" t="str">
        <f>INDEX(Sheet2!Y:Y,MATCH($B55,Sheet2!$A:$A,0))</f>
        <v>举办大型盛典的体育馆，现场人山人海，警方提出了协助维持秩序的请求。</v>
      </c>
      <c r="P55">
        <f t="shared" si="2"/>
        <v>103</v>
      </c>
      <c r="Q55" t="str">
        <f t="shared" si="2"/>
        <v>3,5</v>
      </c>
      <c r="R55" t="str">
        <f t="shared" si="2"/>
        <v>0,60</v>
      </c>
      <c r="S55" t="str">
        <f t="shared" si="2"/>
        <v>1,9|2,9|3,9|4,9|5,8|6,8|7,8|8,8|9,8|10,8|11,8|12,8</v>
      </c>
    </row>
    <row r="56" ht="16.5" customHeight="1" spans="1:19">
      <c r="A56" s="11" t="s">
        <v>44</v>
      </c>
      <c r="B56">
        <v>1441</v>
      </c>
      <c r="C56">
        <f>INDEX(Sheet2!D:D,MATCH(B56,Sheet2!A:A,0))</f>
        <v>1</v>
      </c>
      <c r="D56">
        <v>0</v>
      </c>
      <c r="E56">
        <f>INDEX(Sheet2!O:O,MATCH($B56,Sheet2!$A:$A,0))</f>
        <v>20</v>
      </c>
      <c r="F56" s="12" t="str">
        <f>INDEX(Sheet2!X:X,MATCH($B56,Sheet2!$A:$A,0))</f>
        <v>赛事的体育馆</v>
      </c>
      <c r="G56" s="12">
        <f>INDEX(Sheet2!Z:Z,MATCH(B56,Sheet2!A:A,0))</f>
        <v>340140001</v>
      </c>
      <c r="H56">
        <f>INDEX(Sheet2!P:P,MATCH($B56,Sheet2!$A:$A,0))</f>
        <v>71441</v>
      </c>
      <c r="I56" s="14" t="s">
        <v>54</v>
      </c>
      <c r="J56">
        <f>INDEX(Sheet2!K:K,MATCH($B56,Sheet2!$A:$A,0))</f>
        <v>4</v>
      </c>
      <c r="K56">
        <f>INDEX(Sheet2!L:L,MATCH($B56,Sheet2!$A:$A,0))</f>
        <v>28800</v>
      </c>
      <c r="L56">
        <f t="shared" si="0"/>
        <v>71441</v>
      </c>
      <c r="M56">
        <v>10</v>
      </c>
      <c r="N56" t="str">
        <f>INDEX(Sheet2!J:J,MATCH($B56,Sheet2!$A:$A,0))</f>
        <v>35,39</v>
      </c>
      <c r="O56" s="12" t="str">
        <f>INDEX(Sheet2!Y:Y,MATCH($B56,Sheet2!$A:$A,0))</f>
        <v>举办大型盛典的体育馆，现场人山人海，警方提出了协助维持秩序的请求。</v>
      </c>
      <c r="P56">
        <f t="shared" ref="P56:S75" si="3">P46</f>
        <v>101</v>
      </c>
      <c r="Q56" t="str">
        <f t="shared" si="3"/>
        <v>2,4</v>
      </c>
      <c r="R56" t="str">
        <f t="shared" si="3"/>
        <v>0,60</v>
      </c>
      <c r="S56" t="str">
        <f t="shared" si="3"/>
        <v>1,9|2,9|3,9|4,9|5,8|6,8|7,8|8,8|9,8|10,8|11,7|12,9</v>
      </c>
    </row>
    <row r="57" ht="16.5" customHeight="1" spans="1:19">
      <c r="A57" s="11" t="s">
        <v>44</v>
      </c>
      <c r="B57">
        <v>1442</v>
      </c>
      <c r="C57">
        <f>INDEX(Sheet2!D:D,MATCH(B57,Sheet2!A:A,0))</f>
        <v>1</v>
      </c>
      <c r="D57">
        <v>0</v>
      </c>
      <c r="E57">
        <f>INDEX(Sheet2!O:O,MATCH($B57,Sheet2!$A:$A,0))</f>
        <v>20</v>
      </c>
      <c r="F57" s="12" t="str">
        <f>INDEX(Sheet2!X:X,MATCH($B57,Sheet2!$A:$A,0))</f>
        <v>赛事的体育馆</v>
      </c>
      <c r="G57" s="12">
        <f>INDEX(Sheet2!Z:Z,MATCH(B57,Sheet2!A:A,0))</f>
        <v>340140001</v>
      </c>
      <c r="H57">
        <f>INDEX(Sheet2!P:P,MATCH($B57,Sheet2!$A:$A,0))</f>
        <v>71442</v>
      </c>
      <c r="I57" s="14" t="s">
        <v>55</v>
      </c>
      <c r="J57">
        <f>INDEX(Sheet2!K:K,MATCH($B57,Sheet2!$A:$A,0))</f>
        <v>5</v>
      </c>
      <c r="K57">
        <f>INDEX(Sheet2!L:L,MATCH($B57,Sheet2!$A:$A,0))</f>
        <v>43200</v>
      </c>
      <c r="L57">
        <f t="shared" si="0"/>
        <v>71442</v>
      </c>
      <c r="M57">
        <v>10</v>
      </c>
      <c r="N57" t="str">
        <f>INDEX(Sheet2!J:J,MATCH($B57,Sheet2!$A:$A,0))</f>
        <v>35,39</v>
      </c>
      <c r="O57" s="12" t="str">
        <f>INDEX(Sheet2!Y:Y,MATCH($B57,Sheet2!$A:$A,0))</f>
        <v>举办大型盛典的体育馆，现场人山人海，警方提出了协助维持秩序的请求。</v>
      </c>
      <c r="P57">
        <f t="shared" si="3"/>
        <v>102</v>
      </c>
      <c r="Q57" t="str">
        <f t="shared" si="3"/>
        <v>2,4</v>
      </c>
      <c r="R57" t="str">
        <f t="shared" si="3"/>
        <v>0,60</v>
      </c>
      <c r="S57" t="str">
        <f t="shared" si="3"/>
        <v>1,9|2,9|3,9|4,9|5,8|6,8|7,8|8,8|9,8|10,8|11,8|12,8</v>
      </c>
    </row>
    <row r="58" ht="16.5" customHeight="1" spans="1:19">
      <c r="A58" s="11" t="s">
        <v>44</v>
      </c>
      <c r="B58">
        <v>1443</v>
      </c>
      <c r="C58">
        <f>INDEX(Sheet2!D:D,MATCH(B58,Sheet2!A:A,0))</f>
        <v>1</v>
      </c>
      <c r="D58">
        <v>0</v>
      </c>
      <c r="E58">
        <f>INDEX(Sheet2!O:O,MATCH($B58,Sheet2!$A:$A,0))</f>
        <v>20</v>
      </c>
      <c r="F58" s="12" t="str">
        <f>INDEX(Sheet2!X:X,MATCH($B58,Sheet2!$A:$A,0))</f>
        <v>赛事的体育馆</v>
      </c>
      <c r="G58" s="12">
        <f>INDEX(Sheet2!Z:Z,MATCH(B58,Sheet2!A:A,0))</f>
        <v>340140001</v>
      </c>
      <c r="H58">
        <f>INDEX(Sheet2!P:P,MATCH($B58,Sheet2!$A:$A,0))</f>
        <v>71443</v>
      </c>
      <c r="I58" s="15" t="s">
        <v>55</v>
      </c>
      <c r="J58">
        <f>INDEX(Sheet2!K:K,MATCH($B58,Sheet2!$A:$A,0))</f>
        <v>5</v>
      </c>
      <c r="K58">
        <f>INDEX(Sheet2!L:L,MATCH($B58,Sheet2!$A:$A,0))</f>
        <v>86400</v>
      </c>
      <c r="L58">
        <f t="shared" si="0"/>
        <v>71443</v>
      </c>
      <c r="M58">
        <v>10</v>
      </c>
      <c r="N58" t="str">
        <f>INDEX(Sheet2!J:J,MATCH($B58,Sheet2!$A:$A,0))</f>
        <v>35,39</v>
      </c>
      <c r="O58" s="12" t="str">
        <f>INDEX(Sheet2!Y:Y,MATCH($B58,Sheet2!$A:$A,0))</f>
        <v>举办大型盛典的体育馆，现场人山人海，警方提出了协助维持秩序的请求。</v>
      </c>
      <c r="P58">
        <f t="shared" si="3"/>
        <v>101</v>
      </c>
      <c r="Q58" t="str">
        <f t="shared" si="3"/>
        <v>2,4</v>
      </c>
      <c r="R58" t="str">
        <f t="shared" si="3"/>
        <v>0,60</v>
      </c>
      <c r="S58" t="str">
        <f t="shared" si="3"/>
        <v>1,9|2,9|3,9|4,9|5,8|6,8|7,8|8,8|9,8|10,8|11,8|12,8</v>
      </c>
    </row>
    <row r="59" ht="16.5" customHeight="1" spans="1:19">
      <c r="A59" s="11" t="s">
        <v>44</v>
      </c>
      <c r="B59">
        <v>1451</v>
      </c>
      <c r="C59">
        <f>INDEX(Sheet2!D:D,MATCH(B59,Sheet2!A:A,0))</f>
        <v>1</v>
      </c>
      <c r="D59">
        <v>0</v>
      </c>
      <c r="E59">
        <f>INDEX(Sheet2!O:O,MATCH($B59,Sheet2!$A:$A,0))</f>
        <v>20</v>
      </c>
      <c r="F59" s="12" t="str">
        <f>INDEX(Sheet2!X:X,MATCH($B59,Sheet2!$A:$A,0))</f>
        <v>赛事的体育馆</v>
      </c>
      <c r="G59" s="12">
        <f>INDEX(Sheet2!Z:Z,MATCH(B59,Sheet2!A:A,0))</f>
        <v>340140001</v>
      </c>
      <c r="H59">
        <f>INDEX(Sheet2!P:P,MATCH($B59,Sheet2!$A:$A,0))</f>
        <v>71451</v>
      </c>
      <c r="I59" s="15" t="s">
        <v>54</v>
      </c>
      <c r="J59">
        <f>INDEX(Sheet2!K:K,MATCH($B59,Sheet2!$A:$A,0))</f>
        <v>4</v>
      </c>
      <c r="K59">
        <f>INDEX(Sheet2!L:L,MATCH($B59,Sheet2!$A:$A,0))</f>
        <v>28800</v>
      </c>
      <c r="L59">
        <f t="shared" si="0"/>
        <v>71451</v>
      </c>
      <c r="M59">
        <v>10</v>
      </c>
      <c r="N59" t="str">
        <f>INDEX(Sheet2!J:J,MATCH($B59,Sheet2!$A:$A,0))</f>
        <v>40,80</v>
      </c>
      <c r="O59" s="12" t="str">
        <f>INDEX(Sheet2!Y:Y,MATCH($B59,Sheet2!$A:$A,0))</f>
        <v>举办大型盛典的体育馆，现场人山人海，警方提出了协助维持秩序的请求。</v>
      </c>
      <c r="P59">
        <f t="shared" si="3"/>
        <v>102</v>
      </c>
      <c r="Q59" t="str">
        <f t="shared" si="3"/>
        <v>2,4</v>
      </c>
      <c r="R59" t="str">
        <f t="shared" si="3"/>
        <v>0,60</v>
      </c>
      <c r="S59" t="str">
        <f t="shared" si="3"/>
        <v>1,9|2,9|3,9|4,9|5,8|6,8|7,8|8,8|9,8|10,8|11,8|12,8</v>
      </c>
    </row>
    <row r="60" ht="16.5" customHeight="1" spans="1:19">
      <c r="A60" s="11" t="s">
        <v>44</v>
      </c>
      <c r="B60">
        <v>1452</v>
      </c>
      <c r="C60">
        <f>INDEX(Sheet2!D:D,MATCH(B60,Sheet2!A:A,0))</f>
        <v>1</v>
      </c>
      <c r="D60">
        <v>0</v>
      </c>
      <c r="E60">
        <f>INDEX(Sheet2!O:O,MATCH($B60,Sheet2!$A:$A,0))</f>
        <v>20</v>
      </c>
      <c r="F60" s="12" t="str">
        <f>INDEX(Sheet2!X:X,MATCH($B60,Sheet2!$A:$A,0))</f>
        <v>赛事的体育馆</v>
      </c>
      <c r="G60" s="12">
        <f>INDEX(Sheet2!Z:Z,MATCH(B60,Sheet2!A:A,0))</f>
        <v>340140001</v>
      </c>
      <c r="H60">
        <f>INDEX(Sheet2!P:P,MATCH($B60,Sheet2!$A:$A,0))</f>
        <v>71452</v>
      </c>
      <c r="I60" s="15" t="s">
        <v>55</v>
      </c>
      <c r="J60">
        <f>INDEX(Sheet2!K:K,MATCH($B60,Sheet2!$A:$A,0))</f>
        <v>5</v>
      </c>
      <c r="K60">
        <f>INDEX(Sheet2!L:L,MATCH($B60,Sheet2!$A:$A,0))</f>
        <v>43200</v>
      </c>
      <c r="L60">
        <f t="shared" si="0"/>
        <v>71452</v>
      </c>
      <c r="M60">
        <v>10</v>
      </c>
      <c r="N60" t="str">
        <f>INDEX(Sheet2!J:J,MATCH($B60,Sheet2!$A:$A,0))</f>
        <v>40,80</v>
      </c>
      <c r="O60" s="12" t="str">
        <f>INDEX(Sheet2!Y:Y,MATCH($B60,Sheet2!$A:$A,0))</f>
        <v>举办大型盛典的体育馆，现场人山人海，警方提出了协助维持秩序的请求。</v>
      </c>
      <c r="P60">
        <f t="shared" si="3"/>
        <v>101</v>
      </c>
      <c r="Q60" t="str">
        <f t="shared" si="3"/>
        <v>3,5</v>
      </c>
      <c r="R60" t="str">
        <f t="shared" si="3"/>
        <v>0,60</v>
      </c>
      <c r="S60" t="str">
        <f t="shared" si="3"/>
        <v>1,9|2,9|3,9|4,9|5,8|6,8|7,8|8,8|9,8|10,8|11,8|12,8</v>
      </c>
    </row>
    <row r="61" ht="16.5" customHeight="1" spans="1:19">
      <c r="A61" s="11" t="s">
        <v>44</v>
      </c>
      <c r="B61">
        <v>1453</v>
      </c>
      <c r="C61">
        <f>INDEX(Sheet2!D:D,MATCH(B61,Sheet2!A:A,0))</f>
        <v>1</v>
      </c>
      <c r="D61">
        <v>0</v>
      </c>
      <c r="E61">
        <f>INDEX(Sheet2!O:O,MATCH($B61,Sheet2!$A:$A,0))</f>
        <v>20</v>
      </c>
      <c r="F61" s="12" t="str">
        <f>INDEX(Sheet2!X:X,MATCH($B61,Sheet2!$A:$A,0))</f>
        <v>赛事的体育馆</v>
      </c>
      <c r="G61" s="12">
        <f>INDEX(Sheet2!Z:Z,MATCH(B61,Sheet2!A:A,0))</f>
        <v>340140001</v>
      </c>
      <c r="H61">
        <f>INDEX(Sheet2!P:P,MATCH($B61,Sheet2!$A:$A,0))</f>
        <v>71453</v>
      </c>
      <c r="I61" s="15" t="s">
        <v>55</v>
      </c>
      <c r="J61">
        <f>INDEX(Sheet2!K:K,MATCH($B61,Sheet2!$A:$A,0))</f>
        <v>5</v>
      </c>
      <c r="K61">
        <f>INDEX(Sheet2!L:L,MATCH($B61,Sheet2!$A:$A,0))</f>
        <v>86400</v>
      </c>
      <c r="L61">
        <f t="shared" si="0"/>
        <v>71453</v>
      </c>
      <c r="M61">
        <v>10</v>
      </c>
      <c r="N61" t="str">
        <f>INDEX(Sheet2!J:J,MATCH($B61,Sheet2!$A:$A,0))</f>
        <v>40,80</v>
      </c>
      <c r="O61" s="12" t="str">
        <f>INDEX(Sheet2!Y:Y,MATCH($B61,Sheet2!$A:$A,0))</f>
        <v>举办大型盛典的体育馆，现场人山人海，警方提出了协助维持秩序的请求。</v>
      </c>
      <c r="P61">
        <f t="shared" si="3"/>
        <v>102</v>
      </c>
      <c r="Q61" t="str">
        <f t="shared" si="3"/>
        <v>3,5</v>
      </c>
      <c r="R61" t="str">
        <f t="shared" si="3"/>
        <v>0,60</v>
      </c>
      <c r="S61" t="str">
        <f t="shared" si="3"/>
        <v>1,9|2,9|3,9|4,9|5,8|6,8|7,8|8,8|9,8|10,8|11,8|12,8</v>
      </c>
    </row>
    <row r="62" ht="16.5" customHeight="1" spans="1:19">
      <c r="A62" s="11" t="s">
        <v>44</v>
      </c>
      <c r="B62">
        <v>1511</v>
      </c>
      <c r="C62">
        <f>INDEX(Sheet2!D:D,MATCH(B62,Sheet2!A:A,0))</f>
        <v>1</v>
      </c>
      <c r="D62">
        <v>0</v>
      </c>
      <c r="E62">
        <f>INDEX(Sheet2!O:O,MATCH($B62,Sheet2!$A:$A,0))</f>
        <v>0</v>
      </c>
      <c r="F62" s="12" t="str">
        <f>INDEX(Sheet2!X:X,MATCH($B62,Sheet2!$A:$A,0))</f>
        <v>平静的体育馆</v>
      </c>
      <c r="G62" s="12">
        <f>INDEX(Sheet2!Z:Z,MATCH(B62,Sheet2!A:A,0))</f>
        <v>340140001</v>
      </c>
      <c r="H62">
        <f>INDEX(Sheet2!P:P,MATCH($B62,Sheet2!$A:$A,0))</f>
        <v>71511</v>
      </c>
      <c r="I62" s="14" t="s">
        <v>56</v>
      </c>
      <c r="J62">
        <f>INDEX(Sheet2!K:K,MATCH($B62,Sheet2!$A:$A,0))</f>
        <v>2</v>
      </c>
      <c r="K62">
        <f>INDEX(Sheet2!L:L,MATCH($B62,Sheet2!$A:$A,0))</f>
        <v>14400</v>
      </c>
      <c r="L62">
        <f t="shared" si="0"/>
        <v>71511</v>
      </c>
      <c r="M62">
        <v>10</v>
      </c>
      <c r="N62" t="str">
        <f>INDEX(Sheet2!J:J,MATCH($B62,Sheet2!$A:$A,0))</f>
        <v>1,24</v>
      </c>
      <c r="O62" s="12" t="str">
        <f>INDEX(Sheet2!Y:Y,MATCH($B62,Sheet2!$A:$A,0))</f>
        <v>平时没什么人的体育馆，只有三三两两的健身爱好者在附近出没。</v>
      </c>
      <c r="P62">
        <f t="shared" si="3"/>
        <v>103</v>
      </c>
      <c r="Q62" t="str">
        <f t="shared" si="3"/>
        <v>3,5</v>
      </c>
      <c r="R62" t="str">
        <f t="shared" si="3"/>
        <v>0,60</v>
      </c>
      <c r="S62" t="str">
        <f t="shared" si="3"/>
        <v>1,9|2,9|3,9|4,9|5,8|6,8|7,8|8,8|9,8|10,8|11,8|12,8</v>
      </c>
    </row>
    <row r="63" ht="16.5" customHeight="1" spans="1:19">
      <c r="A63" s="11" t="s">
        <v>44</v>
      </c>
      <c r="B63">
        <v>1512</v>
      </c>
      <c r="C63">
        <f>INDEX(Sheet2!D:D,MATCH(B63,Sheet2!A:A,0))</f>
        <v>1</v>
      </c>
      <c r="D63">
        <v>0</v>
      </c>
      <c r="E63">
        <f>INDEX(Sheet2!O:O,MATCH($B63,Sheet2!$A:$A,0))</f>
        <v>0</v>
      </c>
      <c r="F63" s="12" t="str">
        <f>INDEX(Sheet2!X:X,MATCH($B63,Sheet2!$A:$A,0))</f>
        <v>平静的体育馆</v>
      </c>
      <c r="G63" s="12">
        <f>INDEX(Sheet2!Z:Z,MATCH(B63,Sheet2!A:A,0))</f>
        <v>340140001</v>
      </c>
      <c r="H63">
        <f>INDEX(Sheet2!P:P,MATCH($B63,Sheet2!$A:$A,0))</f>
        <v>71512</v>
      </c>
      <c r="I63" s="14" t="s">
        <v>56</v>
      </c>
      <c r="J63">
        <f>INDEX(Sheet2!K:K,MATCH($B63,Sheet2!$A:$A,0))</f>
        <v>3</v>
      </c>
      <c r="K63">
        <f>INDEX(Sheet2!L:L,MATCH($B63,Sheet2!$A:$A,0))</f>
        <v>14400</v>
      </c>
      <c r="L63">
        <f t="shared" si="0"/>
        <v>71512</v>
      </c>
      <c r="M63">
        <v>10</v>
      </c>
      <c r="N63" t="str">
        <f>INDEX(Sheet2!J:J,MATCH($B63,Sheet2!$A:$A,0))</f>
        <v>1,24</v>
      </c>
      <c r="O63" s="12" t="str">
        <f>INDEX(Sheet2!Y:Y,MATCH($B63,Sheet2!$A:$A,0))</f>
        <v>平时没什么人的体育馆，只有三三两两的健身爱好者在附近出没。</v>
      </c>
      <c r="P63">
        <f t="shared" si="3"/>
        <v>103</v>
      </c>
      <c r="Q63" t="str">
        <f t="shared" si="3"/>
        <v>3,5</v>
      </c>
      <c r="R63" t="str">
        <f t="shared" si="3"/>
        <v>0,60</v>
      </c>
      <c r="S63" t="str">
        <f t="shared" si="3"/>
        <v>1,9|2,9|3,9|4,9|5,8|6,8|7,8|8,8|9,8|10,8|11,8|12,8</v>
      </c>
    </row>
    <row r="64" ht="16.5" customHeight="1" spans="1:19">
      <c r="A64" s="11" t="s">
        <v>44</v>
      </c>
      <c r="B64">
        <v>1521</v>
      </c>
      <c r="C64">
        <f>INDEX(Sheet2!D:D,MATCH(B64,Sheet2!A:A,0))</f>
        <v>1</v>
      </c>
      <c r="D64">
        <v>0</v>
      </c>
      <c r="E64">
        <f>INDEX(Sheet2!O:O,MATCH($B64,Sheet2!$A:$A,0))</f>
        <v>50</v>
      </c>
      <c r="F64" s="12" t="str">
        <f>INDEX(Sheet2!X:X,MATCH($B64,Sheet2!$A:$A,0))</f>
        <v>热闹的体育馆</v>
      </c>
      <c r="G64" s="12">
        <f>INDEX(Sheet2!Z:Z,MATCH(B64,Sheet2!A:A,0))</f>
        <v>340140001</v>
      </c>
      <c r="H64">
        <f>INDEX(Sheet2!P:P,MATCH($B64,Sheet2!$A:$A,0))</f>
        <v>71521</v>
      </c>
      <c r="I64" s="14" t="s">
        <v>56</v>
      </c>
      <c r="J64">
        <f>INDEX(Sheet2!K:K,MATCH($B64,Sheet2!$A:$A,0))</f>
        <v>2</v>
      </c>
      <c r="K64">
        <f>INDEX(Sheet2!L:L,MATCH($B64,Sheet2!$A:$A,0))</f>
        <v>14400</v>
      </c>
      <c r="L64">
        <f t="shared" si="0"/>
        <v>71521</v>
      </c>
      <c r="M64">
        <v>10</v>
      </c>
      <c r="N64" t="str">
        <f>INDEX(Sheet2!J:J,MATCH($B64,Sheet2!$A:$A,0))</f>
        <v>25,29</v>
      </c>
      <c r="O64" s="12" t="str">
        <f>INDEX(Sheet2!Y:Y,MATCH($B64,Sheet2!$A:$A,0))</f>
        <v>人气很高的体育馆，是市民们日常运动的场所之一。</v>
      </c>
      <c r="P64">
        <f t="shared" si="3"/>
        <v>103</v>
      </c>
      <c r="Q64" t="str">
        <f t="shared" si="3"/>
        <v>3,5</v>
      </c>
      <c r="R64" t="str">
        <f t="shared" si="3"/>
        <v>0,60</v>
      </c>
      <c r="S64" t="str">
        <f t="shared" si="3"/>
        <v>1,9|2,9|3,9|4,9|5,8|6,8|7,8|8,8|9,8|10,8|11,8|12,8</v>
      </c>
    </row>
    <row r="65" ht="16.5" customHeight="1" spans="1:19">
      <c r="A65" s="11" t="s">
        <v>44</v>
      </c>
      <c r="B65">
        <v>1522</v>
      </c>
      <c r="C65">
        <f>INDEX(Sheet2!D:D,MATCH(B65,Sheet2!A:A,0))</f>
        <v>1</v>
      </c>
      <c r="D65">
        <v>0</v>
      </c>
      <c r="E65">
        <f>INDEX(Sheet2!O:O,MATCH($B65,Sheet2!$A:$A,0))</f>
        <v>50</v>
      </c>
      <c r="F65" s="12" t="str">
        <f>INDEX(Sheet2!X:X,MATCH($B65,Sheet2!$A:$A,0))</f>
        <v>热闹的体育馆</v>
      </c>
      <c r="G65" s="12">
        <f>INDEX(Sheet2!Z:Z,MATCH(B65,Sheet2!A:A,0))</f>
        <v>340140001</v>
      </c>
      <c r="H65">
        <f>INDEX(Sheet2!P:P,MATCH($B65,Sheet2!$A:$A,0))</f>
        <v>71522</v>
      </c>
      <c r="I65" s="14" t="s">
        <v>56</v>
      </c>
      <c r="J65">
        <f>INDEX(Sheet2!K:K,MATCH($B65,Sheet2!$A:$A,0))</f>
        <v>3</v>
      </c>
      <c r="K65">
        <f>INDEX(Sheet2!L:L,MATCH($B65,Sheet2!$A:$A,0))</f>
        <v>14400</v>
      </c>
      <c r="L65">
        <f t="shared" si="0"/>
        <v>71522</v>
      </c>
      <c r="M65">
        <v>10</v>
      </c>
      <c r="N65" t="str">
        <f>INDEX(Sheet2!J:J,MATCH($B65,Sheet2!$A:$A,0))</f>
        <v>25,29</v>
      </c>
      <c r="O65" s="12" t="str">
        <f>INDEX(Sheet2!Y:Y,MATCH($B65,Sheet2!$A:$A,0))</f>
        <v>人气很高的体育馆，是市民们日常运动的场所之一。</v>
      </c>
      <c r="P65">
        <f t="shared" si="3"/>
        <v>103</v>
      </c>
      <c r="Q65" t="str">
        <f t="shared" si="3"/>
        <v>3,5</v>
      </c>
      <c r="R65" t="str">
        <f t="shared" si="3"/>
        <v>0,60</v>
      </c>
      <c r="S65" t="str">
        <f t="shared" si="3"/>
        <v>1,9|2,9|3,9|4,9|5,8|6,8|7,8|8,8|9,8|10,8|11,8|12,8</v>
      </c>
    </row>
    <row r="66" ht="16.5" customHeight="1" spans="1:19">
      <c r="A66" s="11" t="s">
        <v>44</v>
      </c>
      <c r="B66">
        <v>1523</v>
      </c>
      <c r="C66">
        <f>INDEX(Sheet2!D:D,MATCH(B66,Sheet2!A:A,0))</f>
        <v>1</v>
      </c>
      <c r="D66">
        <v>0</v>
      </c>
      <c r="E66">
        <f>INDEX(Sheet2!O:O,MATCH($B66,Sheet2!$A:$A,0))</f>
        <v>50</v>
      </c>
      <c r="F66" s="12" t="str">
        <f>INDEX(Sheet2!X:X,MATCH($B66,Sheet2!$A:$A,0))</f>
        <v>热闹的体育馆</v>
      </c>
      <c r="G66" s="12">
        <f>INDEX(Sheet2!Z:Z,MATCH(B66,Sheet2!A:A,0))</f>
        <v>340140001</v>
      </c>
      <c r="H66">
        <f>INDEX(Sheet2!P:P,MATCH($B66,Sheet2!$A:$A,0))</f>
        <v>71523</v>
      </c>
      <c r="I66" s="14" t="s">
        <v>56</v>
      </c>
      <c r="J66">
        <f>INDEX(Sheet2!K:K,MATCH($B66,Sheet2!$A:$A,0))</f>
        <v>3</v>
      </c>
      <c r="K66">
        <f>INDEX(Sheet2!L:L,MATCH($B66,Sheet2!$A:$A,0))</f>
        <v>14400</v>
      </c>
      <c r="L66">
        <f t="shared" si="0"/>
        <v>71523</v>
      </c>
      <c r="M66">
        <v>10</v>
      </c>
      <c r="N66" t="str">
        <f>INDEX(Sheet2!J:J,MATCH($B66,Sheet2!$A:$A,0))</f>
        <v>25,29</v>
      </c>
      <c r="O66" s="12" t="str">
        <f>INDEX(Sheet2!Y:Y,MATCH($B66,Sheet2!$A:$A,0))</f>
        <v>人气很高的体育馆，是市民们日常运动的场所之一。</v>
      </c>
      <c r="P66">
        <f t="shared" si="3"/>
        <v>101</v>
      </c>
      <c r="Q66" t="str">
        <f t="shared" si="3"/>
        <v>2,4</v>
      </c>
      <c r="R66" t="str">
        <f t="shared" si="3"/>
        <v>0,60</v>
      </c>
      <c r="S66" t="str">
        <f t="shared" si="3"/>
        <v>1,9|2,9|3,9|4,9|5,8|6,8|7,8|8,8|9,8|10,8|11,7|12,9</v>
      </c>
    </row>
    <row r="67" ht="16.5" customHeight="1" spans="1:19">
      <c r="A67" s="11" t="s">
        <v>44</v>
      </c>
      <c r="B67">
        <v>1531</v>
      </c>
      <c r="C67">
        <f>INDEX(Sheet2!D:D,MATCH(B67,Sheet2!A:A,0))</f>
        <v>1</v>
      </c>
      <c r="D67">
        <v>0</v>
      </c>
      <c r="E67">
        <f>INDEX(Sheet2!O:O,MATCH($B67,Sheet2!$A:$A,0))</f>
        <v>50</v>
      </c>
      <c r="F67" s="12" t="str">
        <f>INDEX(Sheet2!X:X,MATCH($B67,Sheet2!$A:$A,0))</f>
        <v>赛事的体育馆</v>
      </c>
      <c r="G67" s="12">
        <f>INDEX(Sheet2!Z:Z,MATCH(B67,Sheet2!A:A,0))</f>
        <v>340140001</v>
      </c>
      <c r="H67">
        <f>INDEX(Sheet2!P:P,MATCH($B67,Sheet2!$A:$A,0))</f>
        <v>71531</v>
      </c>
      <c r="I67" s="14" t="s">
        <v>57</v>
      </c>
      <c r="J67">
        <f>INDEX(Sheet2!K:K,MATCH($B67,Sheet2!$A:$A,0))</f>
        <v>3</v>
      </c>
      <c r="K67">
        <f>INDEX(Sheet2!L:L,MATCH($B67,Sheet2!$A:$A,0))</f>
        <v>14400</v>
      </c>
      <c r="L67">
        <f t="shared" si="0"/>
        <v>71531</v>
      </c>
      <c r="M67">
        <v>10</v>
      </c>
      <c r="N67" t="str">
        <f>INDEX(Sheet2!J:J,MATCH($B67,Sheet2!$A:$A,0))</f>
        <v>30,34</v>
      </c>
      <c r="O67" s="12" t="str">
        <f>INDEX(Sheet2!Y:Y,MATCH($B67,Sheet2!$A:$A,0))</f>
        <v>举办大型盛典的体育馆，现场人山人海，警方提出了协助维持秩序的请求。</v>
      </c>
      <c r="P67">
        <f t="shared" si="3"/>
        <v>102</v>
      </c>
      <c r="Q67" t="str">
        <f t="shared" si="3"/>
        <v>2,4</v>
      </c>
      <c r="R67" t="str">
        <f t="shared" si="3"/>
        <v>0,60</v>
      </c>
      <c r="S67" t="str">
        <f t="shared" si="3"/>
        <v>1,9|2,9|3,9|4,9|5,8|6,8|7,8|8,8|9,8|10,8|11,8|12,8</v>
      </c>
    </row>
    <row r="68" ht="16.5" customHeight="1" spans="1:19">
      <c r="A68" s="11" t="s">
        <v>44</v>
      </c>
      <c r="B68">
        <v>1532</v>
      </c>
      <c r="C68">
        <f>INDEX(Sheet2!D:D,MATCH(B68,Sheet2!A:A,0))</f>
        <v>1</v>
      </c>
      <c r="D68">
        <v>0</v>
      </c>
      <c r="E68">
        <f>INDEX(Sheet2!O:O,MATCH($B68,Sheet2!$A:$A,0))</f>
        <v>50</v>
      </c>
      <c r="F68" s="12" t="str">
        <f>INDEX(Sheet2!X:X,MATCH($B68,Sheet2!$A:$A,0))</f>
        <v>赛事的体育馆</v>
      </c>
      <c r="G68" s="12">
        <f>INDEX(Sheet2!Z:Z,MATCH(B68,Sheet2!A:A,0))</f>
        <v>340140001</v>
      </c>
      <c r="H68">
        <f>INDEX(Sheet2!P:P,MATCH($B68,Sheet2!$A:$A,0))</f>
        <v>71532</v>
      </c>
      <c r="I68" s="14" t="s">
        <v>57</v>
      </c>
      <c r="J68">
        <f>INDEX(Sheet2!K:K,MATCH($B68,Sheet2!$A:$A,0))</f>
        <v>4</v>
      </c>
      <c r="K68">
        <f>INDEX(Sheet2!L:L,MATCH($B68,Sheet2!$A:$A,0))</f>
        <v>28800</v>
      </c>
      <c r="L68">
        <f t="shared" si="0"/>
        <v>71532</v>
      </c>
      <c r="M68">
        <v>10</v>
      </c>
      <c r="N68" t="str">
        <f>INDEX(Sheet2!J:J,MATCH($B68,Sheet2!$A:$A,0))</f>
        <v>30,34</v>
      </c>
      <c r="O68" s="12" t="str">
        <f>INDEX(Sheet2!Y:Y,MATCH($B68,Sheet2!$A:$A,0))</f>
        <v>举办大型盛典的体育馆，现场人山人海，警方提出了协助维持秩序的请求。</v>
      </c>
      <c r="P68">
        <f t="shared" si="3"/>
        <v>101</v>
      </c>
      <c r="Q68" t="str">
        <f t="shared" si="3"/>
        <v>2,4</v>
      </c>
      <c r="R68" t="str">
        <f t="shared" si="3"/>
        <v>0,60</v>
      </c>
      <c r="S68" t="str">
        <f t="shared" si="3"/>
        <v>1,9|2,9|3,9|4,9|5,8|6,8|7,8|8,8|9,8|10,8|11,8|12,8</v>
      </c>
    </row>
    <row r="69" ht="16.5" customHeight="1" spans="1:19">
      <c r="A69" s="11" t="s">
        <v>44</v>
      </c>
      <c r="B69">
        <v>1533</v>
      </c>
      <c r="C69">
        <f>INDEX(Sheet2!D:D,MATCH(B69,Sheet2!A:A,0))</f>
        <v>1</v>
      </c>
      <c r="D69">
        <v>0</v>
      </c>
      <c r="E69">
        <f>INDEX(Sheet2!O:O,MATCH($B69,Sheet2!$A:$A,0))</f>
        <v>50</v>
      </c>
      <c r="F69" s="12" t="str">
        <f>INDEX(Sheet2!X:X,MATCH($B69,Sheet2!$A:$A,0))</f>
        <v>赛事的体育馆</v>
      </c>
      <c r="G69" s="12">
        <f>INDEX(Sheet2!Z:Z,MATCH(B69,Sheet2!A:A,0))</f>
        <v>340140001</v>
      </c>
      <c r="H69">
        <f>INDEX(Sheet2!P:P,MATCH($B69,Sheet2!$A:$A,0))</f>
        <v>71533</v>
      </c>
      <c r="I69" s="14" t="s">
        <v>57</v>
      </c>
      <c r="J69">
        <f>INDEX(Sheet2!K:K,MATCH($B69,Sheet2!$A:$A,0))</f>
        <v>4</v>
      </c>
      <c r="K69">
        <f>INDEX(Sheet2!L:L,MATCH($B69,Sheet2!$A:$A,0))</f>
        <v>43200</v>
      </c>
      <c r="L69">
        <f t="shared" si="0"/>
        <v>71533</v>
      </c>
      <c r="M69">
        <v>10</v>
      </c>
      <c r="N69" t="str">
        <f>INDEX(Sheet2!J:J,MATCH($B69,Sheet2!$A:$A,0))</f>
        <v>30,34</v>
      </c>
      <c r="O69" s="12" t="str">
        <f>INDEX(Sheet2!Y:Y,MATCH($B69,Sheet2!$A:$A,0))</f>
        <v>举办大型盛典的体育馆，现场人山人海，警方提出了协助维持秩序的请求。</v>
      </c>
      <c r="P69">
        <f t="shared" si="3"/>
        <v>102</v>
      </c>
      <c r="Q69" t="str">
        <f t="shared" si="3"/>
        <v>2,4</v>
      </c>
      <c r="R69" t="str">
        <f t="shared" si="3"/>
        <v>0,60</v>
      </c>
      <c r="S69" t="str">
        <f t="shared" si="3"/>
        <v>1,9|2,9|3,9|4,9|5,8|6,8|7,8|8,8|9,8|10,8|11,8|12,8</v>
      </c>
    </row>
    <row r="70" ht="16.5" customHeight="1" spans="1:19">
      <c r="A70" s="11" t="s">
        <v>44</v>
      </c>
      <c r="B70">
        <v>1541</v>
      </c>
      <c r="C70">
        <f>INDEX(Sheet2!D:D,MATCH(B70,Sheet2!A:A,0))</f>
        <v>1</v>
      </c>
      <c r="D70">
        <v>0</v>
      </c>
      <c r="E70">
        <f>INDEX(Sheet2!O:O,MATCH($B70,Sheet2!$A:$A,0))</f>
        <v>50</v>
      </c>
      <c r="F70" s="12" t="str">
        <f>INDEX(Sheet2!X:X,MATCH($B70,Sheet2!$A:$A,0))</f>
        <v>赛事的体育馆</v>
      </c>
      <c r="G70" s="12">
        <f>INDEX(Sheet2!Z:Z,MATCH(B70,Sheet2!A:A,0))</f>
        <v>340140001</v>
      </c>
      <c r="H70">
        <f>INDEX(Sheet2!P:P,MATCH($B70,Sheet2!$A:$A,0))</f>
        <v>71541</v>
      </c>
      <c r="I70" s="14" t="s">
        <v>58</v>
      </c>
      <c r="J70">
        <f>INDEX(Sheet2!K:K,MATCH($B70,Sheet2!$A:$A,0))</f>
        <v>4</v>
      </c>
      <c r="K70">
        <f>INDEX(Sheet2!L:L,MATCH($B70,Sheet2!$A:$A,0))</f>
        <v>28800</v>
      </c>
      <c r="L70">
        <f t="shared" ref="L70:L133" si="4">H70</f>
        <v>71541</v>
      </c>
      <c r="M70">
        <v>10</v>
      </c>
      <c r="N70" t="str">
        <f>INDEX(Sheet2!J:J,MATCH($B70,Sheet2!$A:$A,0))</f>
        <v>35,39</v>
      </c>
      <c r="O70" s="12" t="str">
        <f>INDEX(Sheet2!Y:Y,MATCH($B70,Sheet2!$A:$A,0))</f>
        <v>举办大型盛典的体育馆，现场人山人海，警方提出了协助维持秩序的请求。</v>
      </c>
      <c r="P70">
        <f t="shared" si="3"/>
        <v>101</v>
      </c>
      <c r="Q70" t="str">
        <f t="shared" si="3"/>
        <v>3,5</v>
      </c>
      <c r="R70" t="str">
        <f t="shared" si="3"/>
        <v>0,60</v>
      </c>
      <c r="S70" t="str">
        <f t="shared" si="3"/>
        <v>1,9|2,9|3,9|4,9|5,8|6,8|7,8|8,8|9,8|10,8|11,8|12,8</v>
      </c>
    </row>
    <row r="71" ht="16.5" customHeight="1" spans="1:19">
      <c r="A71" s="11" t="s">
        <v>44</v>
      </c>
      <c r="B71">
        <v>1542</v>
      </c>
      <c r="C71">
        <f>INDEX(Sheet2!D:D,MATCH(B71,Sheet2!A:A,0))</f>
        <v>1</v>
      </c>
      <c r="D71">
        <v>0</v>
      </c>
      <c r="E71">
        <f>INDEX(Sheet2!O:O,MATCH($B71,Sheet2!$A:$A,0))</f>
        <v>50</v>
      </c>
      <c r="F71" s="12" t="str">
        <f>INDEX(Sheet2!X:X,MATCH($B71,Sheet2!$A:$A,0))</f>
        <v>赛事的体育馆</v>
      </c>
      <c r="G71" s="12">
        <f>INDEX(Sheet2!Z:Z,MATCH(B71,Sheet2!A:A,0))</f>
        <v>340140001</v>
      </c>
      <c r="H71">
        <f>INDEX(Sheet2!P:P,MATCH($B71,Sheet2!$A:$A,0))</f>
        <v>71542</v>
      </c>
      <c r="I71" s="14" t="s">
        <v>58</v>
      </c>
      <c r="J71">
        <f>INDEX(Sheet2!K:K,MATCH($B71,Sheet2!$A:$A,0))</f>
        <v>5</v>
      </c>
      <c r="K71">
        <f>INDEX(Sheet2!L:L,MATCH($B71,Sheet2!$A:$A,0))</f>
        <v>43200</v>
      </c>
      <c r="L71">
        <f t="shared" si="4"/>
        <v>71542</v>
      </c>
      <c r="M71">
        <v>10</v>
      </c>
      <c r="N71" t="str">
        <f>INDEX(Sheet2!J:J,MATCH($B71,Sheet2!$A:$A,0))</f>
        <v>35,39</v>
      </c>
      <c r="O71" s="12" t="str">
        <f>INDEX(Sheet2!Y:Y,MATCH($B71,Sheet2!$A:$A,0))</f>
        <v>举办大型盛典的体育馆，现场人山人海，警方提出了协助维持秩序的请求。</v>
      </c>
      <c r="P71">
        <f t="shared" si="3"/>
        <v>102</v>
      </c>
      <c r="Q71" t="str">
        <f t="shared" si="3"/>
        <v>3,5</v>
      </c>
      <c r="R71" t="str">
        <f t="shared" si="3"/>
        <v>0,60</v>
      </c>
      <c r="S71" t="str">
        <f t="shared" si="3"/>
        <v>1,9|2,9|3,9|4,9|5,8|6,8|7,8|8,8|9,8|10,8|11,8|12,8</v>
      </c>
    </row>
    <row r="72" ht="16.5" customHeight="1" spans="1:19">
      <c r="A72" s="11" t="s">
        <v>44</v>
      </c>
      <c r="B72">
        <v>1543</v>
      </c>
      <c r="C72">
        <f>INDEX(Sheet2!D:D,MATCH(B72,Sheet2!A:A,0))</f>
        <v>1</v>
      </c>
      <c r="D72">
        <v>0</v>
      </c>
      <c r="E72">
        <f>INDEX(Sheet2!O:O,MATCH($B72,Sheet2!$A:$A,0))</f>
        <v>50</v>
      </c>
      <c r="F72" s="12" t="str">
        <f>INDEX(Sheet2!X:X,MATCH($B72,Sheet2!$A:$A,0))</f>
        <v>赛事的体育馆</v>
      </c>
      <c r="G72" s="12">
        <f>INDEX(Sheet2!Z:Z,MATCH(B72,Sheet2!A:A,0))</f>
        <v>340140001</v>
      </c>
      <c r="H72">
        <f>INDEX(Sheet2!P:P,MATCH($B72,Sheet2!$A:$A,0))</f>
        <v>71543</v>
      </c>
      <c r="I72" s="14" t="s">
        <v>58</v>
      </c>
      <c r="J72">
        <f>INDEX(Sheet2!K:K,MATCH($B72,Sheet2!$A:$A,0))</f>
        <v>5</v>
      </c>
      <c r="K72">
        <f>INDEX(Sheet2!L:L,MATCH($B72,Sheet2!$A:$A,0))</f>
        <v>86400</v>
      </c>
      <c r="L72">
        <f t="shared" si="4"/>
        <v>71543</v>
      </c>
      <c r="M72">
        <v>10</v>
      </c>
      <c r="N72" t="str">
        <f>INDEX(Sheet2!J:J,MATCH($B72,Sheet2!$A:$A,0))</f>
        <v>35,39</v>
      </c>
      <c r="O72" s="12" t="str">
        <f>INDEX(Sheet2!Y:Y,MATCH($B72,Sheet2!$A:$A,0))</f>
        <v>举办大型盛典的体育馆，现场人山人海，警方提出了协助维持秩序的请求。</v>
      </c>
      <c r="P72">
        <f t="shared" si="3"/>
        <v>103</v>
      </c>
      <c r="Q72" t="str">
        <f t="shared" si="3"/>
        <v>3,5</v>
      </c>
      <c r="R72" t="str">
        <f t="shared" si="3"/>
        <v>0,60</v>
      </c>
      <c r="S72" t="str">
        <f t="shared" si="3"/>
        <v>1,9|2,9|3,9|4,9|5,8|6,8|7,8|8,8|9,8|10,8|11,8|12,8</v>
      </c>
    </row>
    <row r="73" ht="16.5" customHeight="1" spans="1:19">
      <c r="A73" s="11" t="s">
        <v>44</v>
      </c>
      <c r="B73">
        <v>1551</v>
      </c>
      <c r="C73">
        <f>INDEX(Sheet2!D:D,MATCH(B73,Sheet2!A:A,0))</f>
        <v>1</v>
      </c>
      <c r="D73">
        <v>0</v>
      </c>
      <c r="E73">
        <f>INDEX(Sheet2!O:O,MATCH($B73,Sheet2!$A:$A,0))</f>
        <v>50</v>
      </c>
      <c r="F73" s="12" t="str">
        <f>INDEX(Sheet2!X:X,MATCH($B73,Sheet2!$A:$A,0))</f>
        <v>赛事的体育馆</v>
      </c>
      <c r="G73" s="12">
        <f>INDEX(Sheet2!Z:Z,MATCH(B73,Sheet2!A:A,0))</f>
        <v>340140001</v>
      </c>
      <c r="H73">
        <f>INDEX(Sheet2!P:P,MATCH($B73,Sheet2!$A:$A,0))</f>
        <v>71551</v>
      </c>
      <c r="I73" s="14" t="s">
        <v>59</v>
      </c>
      <c r="J73">
        <f>INDEX(Sheet2!K:K,MATCH($B73,Sheet2!$A:$A,0))</f>
        <v>4</v>
      </c>
      <c r="K73">
        <f>INDEX(Sheet2!L:L,MATCH($B73,Sheet2!$A:$A,0))</f>
        <v>28800</v>
      </c>
      <c r="L73">
        <f t="shared" si="4"/>
        <v>71551</v>
      </c>
      <c r="M73">
        <v>10</v>
      </c>
      <c r="N73" t="str">
        <f>INDEX(Sheet2!J:J,MATCH($B73,Sheet2!$A:$A,0))</f>
        <v>40,80</v>
      </c>
      <c r="O73" s="12" t="str">
        <f>INDEX(Sheet2!Y:Y,MATCH($B73,Sheet2!$A:$A,0))</f>
        <v>举办大型盛典的体育馆，现场人山人海，警方提出了协助维持秩序的请求。</v>
      </c>
      <c r="P73">
        <f t="shared" si="3"/>
        <v>103</v>
      </c>
      <c r="Q73" t="str">
        <f t="shared" si="3"/>
        <v>3,5</v>
      </c>
      <c r="R73" t="str">
        <f t="shared" si="3"/>
        <v>0,60</v>
      </c>
      <c r="S73" t="str">
        <f t="shared" si="3"/>
        <v>1,9|2,9|3,9|4,9|5,8|6,8|7,8|8,8|9,8|10,8|11,8|12,8</v>
      </c>
    </row>
    <row r="74" ht="16.5" customHeight="1" spans="1:19">
      <c r="A74" s="11" t="s">
        <v>44</v>
      </c>
      <c r="B74">
        <v>1552</v>
      </c>
      <c r="C74">
        <f>INDEX(Sheet2!D:D,MATCH(B74,Sheet2!A:A,0))</f>
        <v>1</v>
      </c>
      <c r="D74">
        <v>0</v>
      </c>
      <c r="E74">
        <f>INDEX(Sheet2!O:O,MATCH($B74,Sheet2!$A:$A,0))</f>
        <v>50</v>
      </c>
      <c r="F74" s="12" t="str">
        <f>INDEX(Sheet2!X:X,MATCH($B74,Sheet2!$A:$A,0))</f>
        <v>赛事的体育馆</v>
      </c>
      <c r="G74" s="12">
        <f>INDEX(Sheet2!Z:Z,MATCH(B74,Sheet2!A:A,0))</f>
        <v>340140001</v>
      </c>
      <c r="H74">
        <f>INDEX(Sheet2!P:P,MATCH($B74,Sheet2!$A:$A,0))</f>
        <v>71552</v>
      </c>
      <c r="I74" s="14" t="s">
        <v>59</v>
      </c>
      <c r="J74">
        <f>INDEX(Sheet2!K:K,MATCH($B74,Sheet2!$A:$A,0))</f>
        <v>5</v>
      </c>
      <c r="K74">
        <f>INDEX(Sheet2!L:L,MATCH($B74,Sheet2!$A:$A,0))</f>
        <v>43200</v>
      </c>
      <c r="L74">
        <f t="shared" si="4"/>
        <v>71552</v>
      </c>
      <c r="M74">
        <v>10</v>
      </c>
      <c r="N74" t="str">
        <f>INDEX(Sheet2!J:J,MATCH($B74,Sheet2!$A:$A,0))</f>
        <v>40,80</v>
      </c>
      <c r="O74" s="12" t="str">
        <f>INDEX(Sheet2!Y:Y,MATCH($B74,Sheet2!$A:$A,0))</f>
        <v>举办大型盛典的体育馆，现场人山人海，警方提出了协助维持秩序的请求。</v>
      </c>
      <c r="P74">
        <f t="shared" si="3"/>
        <v>103</v>
      </c>
      <c r="Q74" t="str">
        <f t="shared" si="3"/>
        <v>3,5</v>
      </c>
      <c r="R74" t="str">
        <f t="shared" si="3"/>
        <v>0,60</v>
      </c>
      <c r="S74" t="str">
        <f t="shared" si="3"/>
        <v>1,9|2,9|3,9|4,9|5,8|6,8|7,8|8,8|9,8|10,8|11,8|12,8</v>
      </c>
    </row>
    <row r="75" ht="16.5" customHeight="1" spans="1:19">
      <c r="A75" s="11" t="s">
        <v>44</v>
      </c>
      <c r="B75">
        <v>1553</v>
      </c>
      <c r="C75">
        <f>INDEX(Sheet2!D:D,MATCH(B75,Sheet2!A:A,0))</f>
        <v>1</v>
      </c>
      <c r="D75">
        <v>0</v>
      </c>
      <c r="E75">
        <f>INDEX(Sheet2!O:O,MATCH($B75,Sheet2!$A:$A,0))</f>
        <v>50</v>
      </c>
      <c r="F75" s="12" t="str">
        <f>INDEX(Sheet2!X:X,MATCH($B75,Sheet2!$A:$A,0))</f>
        <v>赛事的体育馆</v>
      </c>
      <c r="G75" s="12">
        <f>INDEX(Sheet2!Z:Z,MATCH(B75,Sheet2!A:A,0))</f>
        <v>340140001</v>
      </c>
      <c r="H75">
        <f>INDEX(Sheet2!P:P,MATCH($B75,Sheet2!$A:$A,0))</f>
        <v>71553</v>
      </c>
      <c r="I75" s="14" t="s">
        <v>59</v>
      </c>
      <c r="J75">
        <f>INDEX(Sheet2!K:K,MATCH($B75,Sheet2!$A:$A,0))</f>
        <v>5</v>
      </c>
      <c r="K75">
        <f>INDEX(Sheet2!L:L,MATCH($B75,Sheet2!$A:$A,0))</f>
        <v>86400</v>
      </c>
      <c r="L75">
        <f t="shared" si="4"/>
        <v>71553</v>
      </c>
      <c r="M75">
        <v>10</v>
      </c>
      <c r="N75" t="str">
        <f>INDEX(Sheet2!J:J,MATCH($B75,Sheet2!$A:$A,0))</f>
        <v>40,80</v>
      </c>
      <c r="O75" s="12" t="str">
        <f>INDEX(Sheet2!Y:Y,MATCH($B75,Sheet2!$A:$A,0))</f>
        <v>举办大型盛典的体育馆，现场人山人海，警方提出了协助维持秩序的请求。</v>
      </c>
      <c r="P75">
        <f t="shared" si="3"/>
        <v>103</v>
      </c>
      <c r="Q75" t="str">
        <f t="shared" si="3"/>
        <v>3,5</v>
      </c>
      <c r="R75" t="str">
        <f t="shared" si="3"/>
        <v>0,60</v>
      </c>
      <c r="S75" t="str">
        <f t="shared" si="3"/>
        <v>1,9|2,9|3,9|4,9|5,8|6,8|7,8|8,8|9,8|10,8|11,8|12,8</v>
      </c>
    </row>
    <row r="76" ht="16.5" customHeight="1" spans="1:19">
      <c r="A76" s="11" t="s">
        <v>44</v>
      </c>
      <c r="B76">
        <v>1611</v>
      </c>
      <c r="C76">
        <f>INDEX(Sheet2!D:D,MATCH(B76,Sheet2!A:A,0))</f>
        <v>1</v>
      </c>
      <c r="D76">
        <v>0</v>
      </c>
      <c r="E76">
        <f>INDEX(Sheet2!O:O,MATCH($B76,Sheet2!$A:$A,0))</f>
        <v>30</v>
      </c>
      <c r="F76" s="12" t="str">
        <f>INDEX(Sheet2!X:X,MATCH($B76,Sheet2!$A:$A,0))</f>
        <v>平静的体育馆</v>
      </c>
      <c r="G76" s="12">
        <f>INDEX(Sheet2!Z:Z,MATCH(B76,Sheet2!A:A,0))</f>
        <v>340140001</v>
      </c>
      <c r="H76">
        <f>INDEX(Sheet2!P:P,MATCH($B76,Sheet2!$A:$A,0))</f>
        <v>71611</v>
      </c>
      <c r="I76" s="14" t="s">
        <v>60</v>
      </c>
      <c r="J76">
        <f>INDEX(Sheet2!K:K,MATCH($B76,Sheet2!$A:$A,0))</f>
        <v>2</v>
      </c>
      <c r="K76">
        <f>INDEX(Sheet2!L:L,MATCH($B76,Sheet2!$A:$A,0))</f>
        <v>14400</v>
      </c>
      <c r="L76">
        <f t="shared" si="4"/>
        <v>71611</v>
      </c>
      <c r="M76">
        <v>10</v>
      </c>
      <c r="N76" t="str">
        <f>INDEX(Sheet2!J:J,MATCH($B76,Sheet2!$A:$A,0))</f>
        <v>1,24</v>
      </c>
      <c r="O76" s="12" t="str">
        <f>INDEX(Sheet2!Y:Y,MATCH($B76,Sheet2!$A:$A,0))</f>
        <v>平时没什么人的体育馆，只有三三两两的健身爱好者在附近出没。</v>
      </c>
      <c r="P76">
        <f t="shared" ref="P76:S95" si="5">P66</f>
        <v>101</v>
      </c>
      <c r="Q76" t="str">
        <f t="shared" si="5"/>
        <v>2,4</v>
      </c>
      <c r="R76" t="str">
        <f t="shared" si="5"/>
        <v>0,60</v>
      </c>
      <c r="S76" t="str">
        <f t="shared" si="5"/>
        <v>1,9|2,9|3,9|4,9|5,8|6,8|7,8|8,8|9,8|10,8|11,7|12,9</v>
      </c>
    </row>
    <row r="77" ht="16.5" customHeight="1" spans="1:19">
      <c r="A77" s="11" t="s">
        <v>44</v>
      </c>
      <c r="B77">
        <v>1612</v>
      </c>
      <c r="C77">
        <f>INDEX(Sheet2!D:D,MATCH(B77,Sheet2!A:A,0))</f>
        <v>1</v>
      </c>
      <c r="D77">
        <v>0</v>
      </c>
      <c r="E77">
        <f>INDEX(Sheet2!O:O,MATCH($B77,Sheet2!$A:$A,0))</f>
        <v>30</v>
      </c>
      <c r="F77" s="12" t="str">
        <f>INDEX(Sheet2!X:X,MATCH($B77,Sheet2!$A:$A,0))</f>
        <v>平静的体育馆</v>
      </c>
      <c r="G77" s="12">
        <f>INDEX(Sheet2!Z:Z,MATCH(B77,Sheet2!A:A,0))</f>
        <v>340140001</v>
      </c>
      <c r="H77">
        <f>INDEX(Sheet2!P:P,MATCH($B77,Sheet2!$A:$A,0))</f>
        <v>71612</v>
      </c>
      <c r="I77" s="14" t="s">
        <v>60</v>
      </c>
      <c r="J77">
        <f>INDEX(Sheet2!K:K,MATCH($B77,Sheet2!$A:$A,0))</f>
        <v>3</v>
      </c>
      <c r="K77">
        <f>INDEX(Sheet2!L:L,MATCH($B77,Sheet2!$A:$A,0))</f>
        <v>14400</v>
      </c>
      <c r="L77">
        <f t="shared" si="4"/>
        <v>71612</v>
      </c>
      <c r="M77">
        <v>10</v>
      </c>
      <c r="N77" t="str">
        <f>INDEX(Sheet2!J:J,MATCH($B77,Sheet2!$A:$A,0))</f>
        <v>1,24</v>
      </c>
      <c r="O77" s="12" t="str">
        <f>INDEX(Sheet2!Y:Y,MATCH($B77,Sheet2!$A:$A,0))</f>
        <v>平时没什么人的体育馆，只有三三两两的健身爱好者在附近出没。</v>
      </c>
      <c r="P77">
        <f t="shared" si="5"/>
        <v>102</v>
      </c>
      <c r="Q77" t="str">
        <f t="shared" si="5"/>
        <v>2,4</v>
      </c>
      <c r="R77" t="str">
        <f t="shared" si="5"/>
        <v>0,60</v>
      </c>
      <c r="S77" t="str">
        <f t="shared" si="5"/>
        <v>1,9|2,9|3,9|4,9|5,8|6,8|7,8|8,8|9,8|10,8|11,8|12,8</v>
      </c>
    </row>
    <row r="78" ht="16.5" customHeight="1" spans="1:19">
      <c r="A78" s="11" t="s">
        <v>44</v>
      </c>
      <c r="B78">
        <v>1621</v>
      </c>
      <c r="C78">
        <f>INDEX(Sheet2!D:D,MATCH(B78,Sheet2!A:A,0))</f>
        <v>1</v>
      </c>
      <c r="D78">
        <v>0</v>
      </c>
      <c r="E78">
        <f>INDEX(Sheet2!O:O,MATCH($B78,Sheet2!$A:$A,0))</f>
        <v>10</v>
      </c>
      <c r="F78" s="12" t="str">
        <f>INDEX(Sheet2!X:X,MATCH($B78,Sheet2!$A:$A,0))</f>
        <v>热闹的体育馆</v>
      </c>
      <c r="G78" s="12">
        <f>INDEX(Sheet2!Z:Z,MATCH(B78,Sheet2!A:A,0))</f>
        <v>340140001</v>
      </c>
      <c r="H78">
        <f>INDEX(Sheet2!P:P,MATCH($B78,Sheet2!$A:$A,0))</f>
        <v>71621</v>
      </c>
      <c r="I78" s="14" t="s">
        <v>60</v>
      </c>
      <c r="J78">
        <f>INDEX(Sheet2!K:K,MATCH($B78,Sheet2!$A:$A,0))</f>
        <v>2</v>
      </c>
      <c r="K78">
        <f>INDEX(Sheet2!L:L,MATCH($B78,Sheet2!$A:$A,0))</f>
        <v>14400</v>
      </c>
      <c r="L78">
        <f t="shared" si="4"/>
        <v>71621</v>
      </c>
      <c r="M78">
        <v>10</v>
      </c>
      <c r="N78" t="str">
        <f>INDEX(Sheet2!J:J,MATCH($B78,Sheet2!$A:$A,0))</f>
        <v>25,29</v>
      </c>
      <c r="O78" s="12" t="str">
        <f>INDEX(Sheet2!Y:Y,MATCH($B78,Sheet2!$A:$A,0))</f>
        <v>人气很高的体育馆，是市民们日常运动的场所之一。</v>
      </c>
      <c r="P78">
        <f t="shared" si="5"/>
        <v>101</v>
      </c>
      <c r="Q78" t="str">
        <f t="shared" si="5"/>
        <v>2,4</v>
      </c>
      <c r="R78" t="str">
        <f t="shared" si="5"/>
        <v>0,60</v>
      </c>
      <c r="S78" t="str">
        <f t="shared" si="5"/>
        <v>1,9|2,9|3,9|4,9|5,8|6,8|7,8|8,8|9,8|10,8|11,8|12,8</v>
      </c>
    </row>
    <row r="79" ht="16.5" customHeight="1" spans="1:19">
      <c r="A79" s="11" t="s">
        <v>44</v>
      </c>
      <c r="B79">
        <v>1622</v>
      </c>
      <c r="C79">
        <f>INDEX(Sheet2!D:D,MATCH(B79,Sheet2!A:A,0))</f>
        <v>1</v>
      </c>
      <c r="D79">
        <v>0</v>
      </c>
      <c r="E79">
        <f>INDEX(Sheet2!O:O,MATCH($B79,Sheet2!$A:$A,0))</f>
        <v>10</v>
      </c>
      <c r="F79" s="12" t="str">
        <f>INDEX(Sheet2!X:X,MATCH($B79,Sheet2!$A:$A,0))</f>
        <v>热闹的体育馆</v>
      </c>
      <c r="G79" s="12">
        <f>INDEX(Sheet2!Z:Z,MATCH(B79,Sheet2!A:A,0))</f>
        <v>340140001</v>
      </c>
      <c r="H79">
        <f>INDEX(Sheet2!P:P,MATCH($B79,Sheet2!$A:$A,0))</f>
        <v>71622</v>
      </c>
      <c r="I79" s="14" t="s">
        <v>60</v>
      </c>
      <c r="J79">
        <f>INDEX(Sheet2!K:K,MATCH($B79,Sheet2!$A:$A,0))</f>
        <v>3</v>
      </c>
      <c r="K79">
        <f>INDEX(Sheet2!L:L,MATCH($B79,Sheet2!$A:$A,0))</f>
        <v>14400</v>
      </c>
      <c r="L79">
        <f t="shared" si="4"/>
        <v>71622</v>
      </c>
      <c r="M79">
        <v>10</v>
      </c>
      <c r="N79" t="str">
        <f>INDEX(Sheet2!J:J,MATCH($B79,Sheet2!$A:$A,0))</f>
        <v>25,29</v>
      </c>
      <c r="O79" s="12" t="str">
        <f>INDEX(Sheet2!Y:Y,MATCH($B79,Sheet2!$A:$A,0))</f>
        <v>人气很高的体育馆，是市民们日常运动的场所之一。</v>
      </c>
      <c r="P79">
        <f t="shared" si="5"/>
        <v>102</v>
      </c>
      <c r="Q79" t="str">
        <f t="shared" si="5"/>
        <v>2,4</v>
      </c>
      <c r="R79" t="str">
        <f t="shared" si="5"/>
        <v>0,60</v>
      </c>
      <c r="S79" t="str">
        <f t="shared" si="5"/>
        <v>1,9|2,9|3,9|4,9|5,8|6,8|7,8|8,8|9,8|10,8|11,8|12,8</v>
      </c>
    </row>
    <row r="80" ht="16.5" customHeight="1" spans="1:19">
      <c r="A80" s="11" t="s">
        <v>44</v>
      </c>
      <c r="B80">
        <v>1623</v>
      </c>
      <c r="C80">
        <f>INDEX(Sheet2!D:D,MATCH(B80,Sheet2!A:A,0))</f>
        <v>1</v>
      </c>
      <c r="D80">
        <v>0</v>
      </c>
      <c r="E80">
        <f>INDEX(Sheet2!O:O,MATCH($B80,Sheet2!$A:$A,0))</f>
        <v>10</v>
      </c>
      <c r="F80" s="12" t="str">
        <f>INDEX(Sheet2!X:X,MATCH($B80,Sheet2!$A:$A,0))</f>
        <v>热闹的体育馆</v>
      </c>
      <c r="G80" s="12">
        <f>INDEX(Sheet2!Z:Z,MATCH(B80,Sheet2!A:A,0))</f>
        <v>340140001</v>
      </c>
      <c r="H80">
        <f>INDEX(Sheet2!P:P,MATCH($B80,Sheet2!$A:$A,0))</f>
        <v>71623</v>
      </c>
      <c r="I80" s="14" t="s">
        <v>60</v>
      </c>
      <c r="J80">
        <f>INDEX(Sheet2!K:K,MATCH($B80,Sheet2!$A:$A,0))</f>
        <v>3</v>
      </c>
      <c r="K80">
        <f>INDEX(Sheet2!L:L,MATCH($B80,Sheet2!$A:$A,0))</f>
        <v>14400</v>
      </c>
      <c r="L80">
        <f t="shared" si="4"/>
        <v>71623</v>
      </c>
      <c r="M80">
        <v>10</v>
      </c>
      <c r="N80" t="str">
        <f>INDEX(Sheet2!J:J,MATCH($B80,Sheet2!$A:$A,0))</f>
        <v>25,29</v>
      </c>
      <c r="O80" s="12" t="str">
        <f>INDEX(Sheet2!Y:Y,MATCH($B80,Sheet2!$A:$A,0))</f>
        <v>人气很高的体育馆，是市民们日常运动的场所之一。</v>
      </c>
      <c r="P80">
        <f t="shared" si="5"/>
        <v>101</v>
      </c>
      <c r="Q80" t="str">
        <f t="shared" si="5"/>
        <v>3,5</v>
      </c>
      <c r="R80" t="str">
        <f t="shared" si="5"/>
        <v>0,60</v>
      </c>
      <c r="S80" t="str">
        <f t="shared" si="5"/>
        <v>1,9|2,9|3,9|4,9|5,8|6,8|7,8|8,8|9,8|10,8|11,8|12,8</v>
      </c>
    </row>
    <row r="81" ht="16.5" customHeight="1" spans="1:19">
      <c r="A81" s="11" t="s">
        <v>44</v>
      </c>
      <c r="B81">
        <v>1631</v>
      </c>
      <c r="C81">
        <f>INDEX(Sheet2!D:D,MATCH(B81,Sheet2!A:A,0))</f>
        <v>1</v>
      </c>
      <c r="D81">
        <v>0</v>
      </c>
      <c r="E81">
        <f>INDEX(Sheet2!O:O,MATCH($B81,Sheet2!$A:$A,0))</f>
        <v>5</v>
      </c>
      <c r="F81" s="12" t="str">
        <f>INDEX(Sheet2!X:X,MATCH($B81,Sheet2!$A:$A,0))</f>
        <v>赛事的体育馆</v>
      </c>
      <c r="G81" s="12">
        <f>INDEX(Sheet2!Z:Z,MATCH(B81,Sheet2!A:A,0))</f>
        <v>340140001</v>
      </c>
      <c r="H81">
        <f>INDEX(Sheet2!P:P,MATCH($B81,Sheet2!$A:$A,0))</f>
        <v>71631</v>
      </c>
      <c r="I81" s="14" t="s">
        <v>60</v>
      </c>
      <c r="J81">
        <f>INDEX(Sheet2!K:K,MATCH($B81,Sheet2!$A:$A,0))</f>
        <v>3</v>
      </c>
      <c r="K81">
        <f>INDEX(Sheet2!L:L,MATCH($B81,Sheet2!$A:$A,0))</f>
        <v>14400</v>
      </c>
      <c r="L81">
        <f t="shared" si="4"/>
        <v>71631</v>
      </c>
      <c r="M81">
        <v>10</v>
      </c>
      <c r="N81" t="str">
        <f>INDEX(Sheet2!J:J,MATCH($B81,Sheet2!$A:$A,0))</f>
        <v>30,34</v>
      </c>
      <c r="O81" s="12" t="str">
        <f>INDEX(Sheet2!Y:Y,MATCH($B81,Sheet2!$A:$A,0))</f>
        <v>举办大型盛典的体育馆，现场人山人海，警方提出了协助维持秩序的请求。</v>
      </c>
      <c r="P81">
        <f t="shared" si="5"/>
        <v>102</v>
      </c>
      <c r="Q81" t="str">
        <f t="shared" si="5"/>
        <v>3,5</v>
      </c>
      <c r="R81" t="str">
        <f t="shared" si="5"/>
        <v>0,60</v>
      </c>
      <c r="S81" t="str">
        <f t="shared" si="5"/>
        <v>1,9|2,9|3,9|4,9|5,8|6,8|7,8|8,8|9,8|10,8|11,8|12,8</v>
      </c>
    </row>
    <row r="82" ht="16.5" customHeight="1" spans="1:19">
      <c r="A82" s="11" t="s">
        <v>44</v>
      </c>
      <c r="B82">
        <v>1632</v>
      </c>
      <c r="C82">
        <f>INDEX(Sheet2!D:D,MATCH(B82,Sheet2!A:A,0))</f>
        <v>1</v>
      </c>
      <c r="D82">
        <v>0</v>
      </c>
      <c r="E82">
        <f>INDEX(Sheet2!O:O,MATCH($B82,Sheet2!$A:$A,0))</f>
        <v>5</v>
      </c>
      <c r="F82" s="12" t="str">
        <f>INDEX(Sheet2!X:X,MATCH($B82,Sheet2!$A:$A,0))</f>
        <v>赛事的体育馆</v>
      </c>
      <c r="G82" s="12">
        <f>INDEX(Sheet2!Z:Z,MATCH(B82,Sheet2!A:A,0))</f>
        <v>340140001</v>
      </c>
      <c r="H82">
        <f>INDEX(Sheet2!P:P,MATCH($B82,Sheet2!$A:$A,0))</f>
        <v>71632</v>
      </c>
      <c r="I82" s="14" t="s">
        <v>60</v>
      </c>
      <c r="J82">
        <f>INDEX(Sheet2!K:K,MATCH($B82,Sheet2!$A:$A,0))</f>
        <v>4</v>
      </c>
      <c r="K82">
        <f>INDEX(Sheet2!L:L,MATCH($B82,Sheet2!$A:$A,0))</f>
        <v>28800</v>
      </c>
      <c r="L82">
        <f t="shared" si="4"/>
        <v>71632</v>
      </c>
      <c r="M82">
        <v>10</v>
      </c>
      <c r="N82" t="str">
        <f>INDEX(Sheet2!J:J,MATCH($B82,Sheet2!$A:$A,0))</f>
        <v>30,34</v>
      </c>
      <c r="O82" s="12" t="str">
        <f>INDEX(Sheet2!Y:Y,MATCH($B82,Sheet2!$A:$A,0))</f>
        <v>举办大型盛典的体育馆，现场人山人海，警方提出了协助维持秩序的请求。</v>
      </c>
      <c r="P82">
        <f t="shared" si="5"/>
        <v>103</v>
      </c>
      <c r="Q82" t="str">
        <f t="shared" si="5"/>
        <v>3,5</v>
      </c>
      <c r="R82" t="str">
        <f t="shared" si="5"/>
        <v>0,60</v>
      </c>
      <c r="S82" t="str">
        <f t="shared" si="5"/>
        <v>1,9|2,9|3,9|4,9|5,8|6,8|7,8|8,8|9,8|10,8|11,8|12,8</v>
      </c>
    </row>
    <row r="83" ht="16.5" customHeight="1" spans="1:19">
      <c r="A83" s="11" t="s">
        <v>44</v>
      </c>
      <c r="B83">
        <v>1633</v>
      </c>
      <c r="C83">
        <f>INDEX(Sheet2!D:D,MATCH(B83,Sheet2!A:A,0))</f>
        <v>1</v>
      </c>
      <c r="D83">
        <v>0</v>
      </c>
      <c r="E83">
        <f>INDEX(Sheet2!O:O,MATCH($B83,Sheet2!$A:$A,0))</f>
        <v>5</v>
      </c>
      <c r="F83" s="12" t="str">
        <f>INDEX(Sheet2!X:X,MATCH($B83,Sheet2!$A:$A,0))</f>
        <v>赛事的体育馆</v>
      </c>
      <c r="G83" s="12">
        <f>INDEX(Sheet2!Z:Z,MATCH(B83,Sheet2!A:A,0))</f>
        <v>340140001</v>
      </c>
      <c r="H83">
        <f>INDEX(Sheet2!P:P,MATCH($B83,Sheet2!$A:$A,0))</f>
        <v>71633</v>
      </c>
      <c r="I83" s="14" t="s">
        <v>60</v>
      </c>
      <c r="J83">
        <f>INDEX(Sheet2!K:K,MATCH($B83,Sheet2!$A:$A,0))</f>
        <v>4</v>
      </c>
      <c r="K83">
        <f>INDEX(Sheet2!L:L,MATCH($B83,Sheet2!$A:$A,0))</f>
        <v>43200</v>
      </c>
      <c r="L83">
        <f t="shared" si="4"/>
        <v>71633</v>
      </c>
      <c r="M83">
        <v>10</v>
      </c>
      <c r="N83" t="str">
        <f>INDEX(Sheet2!J:J,MATCH($B83,Sheet2!$A:$A,0))</f>
        <v>30,34</v>
      </c>
      <c r="O83" s="12" t="str">
        <f>INDEX(Sheet2!Y:Y,MATCH($B83,Sheet2!$A:$A,0))</f>
        <v>举办大型盛典的体育馆，现场人山人海，警方提出了协助维持秩序的请求。</v>
      </c>
      <c r="P83">
        <f t="shared" si="5"/>
        <v>103</v>
      </c>
      <c r="Q83" t="str">
        <f t="shared" si="5"/>
        <v>3,5</v>
      </c>
      <c r="R83" t="str">
        <f t="shared" si="5"/>
        <v>0,60</v>
      </c>
      <c r="S83" t="str">
        <f t="shared" si="5"/>
        <v>1,9|2,9|3,9|4,9|5,8|6,8|7,8|8,8|9,8|10,8|11,8|12,8</v>
      </c>
    </row>
    <row r="84" ht="16.5" customHeight="1" spans="1:19">
      <c r="A84" s="11" t="s">
        <v>44</v>
      </c>
      <c r="B84">
        <v>1641</v>
      </c>
      <c r="C84">
        <f>INDEX(Sheet2!D:D,MATCH(B84,Sheet2!A:A,0))</f>
        <v>1</v>
      </c>
      <c r="D84">
        <v>0</v>
      </c>
      <c r="E84">
        <f>INDEX(Sheet2!O:O,MATCH($B84,Sheet2!$A:$A,0))</f>
        <v>3</v>
      </c>
      <c r="F84" s="12" t="str">
        <f>INDEX(Sheet2!X:X,MATCH($B84,Sheet2!$A:$A,0))</f>
        <v>赛事的体育馆</v>
      </c>
      <c r="G84" s="12">
        <f>INDEX(Sheet2!Z:Z,MATCH(B84,Sheet2!A:A,0))</f>
        <v>340140001</v>
      </c>
      <c r="H84">
        <f>INDEX(Sheet2!P:P,MATCH($B84,Sheet2!$A:$A,0))</f>
        <v>71641</v>
      </c>
      <c r="I84" s="14" t="s">
        <v>60</v>
      </c>
      <c r="J84">
        <f>INDEX(Sheet2!K:K,MATCH($B84,Sheet2!$A:$A,0))</f>
        <v>4</v>
      </c>
      <c r="K84">
        <f>INDEX(Sheet2!L:L,MATCH($B84,Sheet2!$A:$A,0))</f>
        <v>28800</v>
      </c>
      <c r="L84">
        <f t="shared" si="4"/>
        <v>71641</v>
      </c>
      <c r="M84">
        <v>10</v>
      </c>
      <c r="N84" t="str">
        <f>INDEX(Sheet2!J:J,MATCH($B84,Sheet2!$A:$A,0))</f>
        <v>35,39</v>
      </c>
      <c r="O84" s="12" t="str">
        <f>INDEX(Sheet2!Y:Y,MATCH($B84,Sheet2!$A:$A,0))</f>
        <v>举办大型盛典的体育馆，现场人山人海，警方提出了协助维持秩序的请求。</v>
      </c>
      <c r="P84">
        <f t="shared" si="5"/>
        <v>103</v>
      </c>
      <c r="Q84" t="str">
        <f t="shared" si="5"/>
        <v>3,5</v>
      </c>
      <c r="R84" t="str">
        <f t="shared" si="5"/>
        <v>0,60</v>
      </c>
      <c r="S84" t="str">
        <f t="shared" si="5"/>
        <v>1,9|2,9|3,9|4,9|5,8|6,8|7,8|8,8|9,8|10,8|11,8|12,8</v>
      </c>
    </row>
    <row r="85" ht="16.5" customHeight="1" spans="1:19">
      <c r="A85" s="11" t="s">
        <v>44</v>
      </c>
      <c r="B85">
        <v>1642</v>
      </c>
      <c r="C85">
        <f>INDEX(Sheet2!D:D,MATCH(B85,Sheet2!A:A,0))</f>
        <v>1</v>
      </c>
      <c r="D85">
        <v>0</v>
      </c>
      <c r="E85">
        <f>INDEX(Sheet2!O:O,MATCH($B85,Sheet2!$A:$A,0))</f>
        <v>3</v>
      </c>
      <c r="F85" s="12" t="str">
        <f>INDEX(Sheet2!X:X,MATCH($B85,Sheet2!$A:$A,0))</f>
        <v>赛事的体育馆</v>
      </c>
      <c r="G85" s="12">
        <f>INDEX(Sheet2!Z:Z,MATCH(B85,Sheet2!A:A,0))</f>
        <v>340140001</v>
      </c>
      <c r="H85">
        <f>INDEX(Sheet2!P:P,MATCH($B85,Sheet2!$A:$A,0))</f>
        <v>71642</v>
      </c>
      <c r="I85" s="14" t="s">
        <v>60</v>
      </c>
      <c r="J85">
        <f>INDEX(Sheet2!K:K,MATCH($B85,Sheet2!$A:$A,0))</f>
        <v>5</v>
      </c>
      <c r="K85">
        <f>INDEX(Sheet2!L:L,MATCH($B85,Sheet2!$A:$A,0))</f>
        <v>43200</v>
      </c>
      <c r="L85">
        <f t="shared" si="4"/>
        <v>71642</v>
      </c>
      <c r="M85">
        <v>10</v>
      </c>
      <c r="N85" t="str">
        <f>INDEX(Sheet2!J:J,MATCH($B85,Sheet2!$A:$A,0))</f>
        <v>35,39</v>
      </c>
      <c r="O85" s="12" t="str">
        <f>INDEX(Sheet2!Y:Y,MATCH($B85,Sheet2!$A:$A,0))</f>
        <v>举办大型盛典的体育馆，现场人山人海，警方提出了协助维持秩序的请求。</v>
      </c>
      <c r="P85">
        <f t="shared" si="5"/>
        <v>103</v>
      </c>
      <c r="Q85" t="str">
        <f t="shared" si="5"/>
        <v>3,5</v>
      </c>
      <c r="R85" t="str">
        <f t="shared" si="5"/>
        <v>0,60</v>
      </c>
      <c r="S85" t="str">
        <f t="shared" si="5"/>
        <v>1,9|2,9|3,9|4,9|5,8|6,8|7,8|8,8|9,8|10,8|11,8|12,8</v>
      </c>
    </row>
    <row r="86" ht="16.5" customHeight="1" spans="1:19">
      <c r="A86" s="11" t="s">
        <v>44</v>
      </c>
      <c r="B86">
        <v>1643</v>
      </c>
      <c r="C86">
        <f>INDEX(Sheet2!D:D,MATCH(B86,Sheet2!A:A,0))</f>
        <v>1</v>
      </c>
      <c r="D86">
        <v>0</v>
      </c>
      <c r="E86">
        <f>INDEX(Sheet2!O:O,MATCH($B86,Sheet2!$A:$A,0))</f>
        <v>3</v>
      </c>
      <c r="F86" s="12" t="str">
        <f>INDEX(Sheet2!X:X,MATCH($B86,Sheet2!$A:$A,0))</f>
        <v>赛事的体育馆</v>
      </c>
      <c r="G86" s="12">
        <f>INDEX(Sheet2!Z:Z,MATCH(B86,Sheet2!A:A,0))</f>
        <v>340140001</v>
      </c>
      <c r="H86">
        <f>INDEX(Sheet2!P:P,MATCH($B86,Sheet2!$A:$A,0))</f>
        <v>71643</v>
      </c>
      <c r="I86" s="14" t="s">
        <v>60</v>
      </c>
      <c r="J86">
        <f>INDEX(Sheet2!K:K,MATCH($B86,Sheet2!$A:$A,0))</f>
        <v>5</v>
      </c>
      <c r="K86">
        <f>INDEX(Sheet2!L:L,MATCH($B86,Sheet2!$A:$A,0))</f>
        <v>86400</v>
      </c>
      <c r="L86">
        <f t="shared" si="4"/>
        <v>71643</v>
      </c>
      <c r="M86">
        <v>10</v>
      </c>
      <c r="N86" t="str">
        <f>INDEX(Sheet2!J:J,MATCH($B86,Sheet2!$A:$A,0))</f>
        <v>35,39</v>
      </c>
      <c r="O86" s="12" t="str">
        <f>INDEX(Sheet2!Y:Y,MATCH($B86,Sheet2!$A:$A,0))</f>
        <v>举办大型盛典的体育馆，现场人山人海，警方提出了协助维持秩序的请求。</v>
      </c>
      <c r="P86">
        <f t="shared" si="5"/>
        <v>101</v>
      </c>
      <c r="Q86" t="str">
        <f t="shared" si="5"/>
        <v>2,4</v>
      </c>
      <c r="R86" t="str">
        <f t="shared" si="5"/>
        <v>0,60</v>
      </c>
      <c r="S86" t="str">
        <f t="shared" si="5"/>
        <v>1,9|2,9|3,9|4,9|5,8|6,8|7,8|8,8|9,8|10,8|11,7|12,9</v>
      </c>
    </row>
    <row r="87" ht="16.5" customHeight="1" spans="1:19">
      <c r="A87" s="11" t="s">
        <v>44</v>
      </c>
      <c r="B87">
        <v>1651</v>
      </c>
      <c r="C87">
        <f>INDEX(Sheet2!D:D,MATCH(B87,Sheet2!A:A,0))</f>
        <v>1</v>
      </c>
      <c r="D87">
        <v>0</v>
      </c>
      <c r="E87">
        <f>INDEX(Sheet2!O:O,MATCH($B87,Sheet2!$A:$A,0))</f>
        <v>3</v>
      </c>
      <c r="F87" s="12" t="str">
        <f>INDEX(Sheet2!X:X,MATCH($B87,Sheet2!$A:$A,0))</f>
        <v>赛事的体育馆</v>
      </c>
      <c r="G87" s="12">
        <f>INDEX(Sheet2!Z:Z,MATCH(B87,Sheet2!A:A,0))</f>
        <v>340140001</v>
      </c>
      <c r="H87">
        <f>INDEX(Sheet2!P:P,MATCH($B87,Sheet2!$A:$A,0))</f>
        <v>71651</v>
      </c>
      <c r="I87" s="14" t="s">
        <v>60</v>
      </c>
      <c r="J87">
        <f>INDEX(Sheet2!K:K,MATCH($B87,Sheet2!$A:$A,0))</f>
        <v>4</v>
      </c>
      <c r="K87">
        <f>INDEX(Sheet2!L:L,MATCH($B87,Sheet2!$A:$A,0))</f>
        <v>28800</v>
      </c>
      <c r="L87">
        <f t="shared" si="4"/>
        <v>71651</v>
      </c>
      <c r="M87">
        <v>10</v>
      </c>
      <c r="N87" t="str">
        <f>INDEX(Sheet2!J:J,MATCH($B87,Sheet2!$A:$A,0))</f>
        <v>40,80</v>
      </c>
      <c r="O87" s="12" t="str">
        <f>INDEX(Sheet2!Y:Y,MATCH($B87,Sheet2!$A:$A,0))</f>
        <v>举办大型盛典的体育馆，现场人山人海，警方提出了协助维持秩序的请求。</v>
      </c>
      <c r="P87">
        <f t="shared" si="5"/>
        <v>102</v>
      </c>
      <c r="Q87" t="str">
        <f t="shared" si="5"/>
        <v>2,4</v>
      </c>
      <c r="R87" t="str">
        <f t="shared" si="5"/>
        <v>0,60</v>
      </c>
      <c r="S87" t="str">
        <f t="shared" si="5"/>
        <v>1,9|2,9|3,9|4,9|5,8|6,8|7,8|8,8|9,8|10,8|11,8|12,8</v>
      </c>
    </row>
    <row r="88" ht="16.5" customHeight="1" spans="1:19">
      <c r="A88" s="11" t="s">
        <v>44</v>
      </c>
      <c r="B88">
        <v>1652</v>
      </c>
      <c r="C88">
        <f>INDEX(Sheet2!D:D,MATCH(B88,Sheet2!A:A,0))</f>
        <v>1</v>
      </c>
      <c r="D88">
        <v>0</v>
      </c>
      <c r="E88">
        <f>INDEX(Sheet2!O:O,MATCH($B88,Sheet2!$A:$A,0))</f>
        <v>3</v>
      </c>
      <c r="F88" s="12" t="str">
        <f>INDEX(Sheet2!X:X,MATCH($B88,Sheet2!$A:$A,0))</f>
        <v>赛事的体育馆</v>
      </c>
      <c r="G88" s="12">
        <f>INDEX(Sheet2!Z:Z,MATCH(B88,Sheet2!A:A,0))</f>
        <v>340140001</v>
      </c>
      <c r="H88">
        <f>INDEX(Sheet2!P:P,MATCH($B88,Sheet2!$A:$A,0))</f>
        <v>71652</v>
      </c>
      <c r="I88" s="14" t="s">
        <v>60</v>
      </c>
      <c r="J88">
        <f>INDEX(Sheet2!K:K,MATCH($B88,Sheet2!$A:$A,0))</f>
        <v>5</v>
      </c>
      <c r="K88">
        <f>INDEX(Sheet2!L:L,MATCH($B88,Sheet2!$A:$A,0))</f>
        <v>43200</v>
      </c>
      <c r="L88">
        <f t="shared" si="4"/>
        <v>71652</v>
      </c>
      <c r="M88">
        <v>10</v>
      </c>
      <c r="N88" t="str">
        <f>INDEX(Sheet2!J:J,MATCH($B88,Sheet2!$A:$A,0))</f>
        <v>40,80</v>
      </c>
      <c r="O88" s="12" t="str">
        <f>INDEX(Sheet2!Y:Y,MATCH($B88,Sheet2!$A:$A,0))</f>
        <v>举办大型盛典的体育馆，现场人山人海，警方提出了协助维持秩序的请求。</v>
      </c>
      <c r="P88">
        <f t="shared" si="5"/>
        <v>101</v>
      </c>
      <c r="Q88" t="str">
        <f t="shared" si="5"/>
        <v>2,4</v>
      </c>
      <c r="R88" t="str">
        <f t="shared" si="5"/>
        <v>0,60</v>
      </c>
      <c r="S88" t="str">
        <f t="shared" si="5"/>
        <v>1,9|2,9|3,9|4,9|5,8|6,8|7,8|8,8|9,8|10,8|11,8|12,8</v>
      </c>
    </row>
    <row r="89" ht="16.5" customHeight="1" spans="1:19">
      <c r="A89" s="11" t="s">
        <v>44</v>
      </c>
      <c r="B89">
        <v>1653</v>
      </c>
      <c r="C89">
        <f>INDEX(Sheet2!D:D,MATCH(B89,Sheet2!A:A,0))</f>
        <v>1</v>
      </c>
      <c r="D89">
        <v>0</v>
      </c>
      <c r="E89">
        <f>INDEX(Sheet2!O:O,MATCH($B89,Sheet2!$A:$A,0))</f>
        <v>3</v>
      </c>
      <c r="F89" s="12" t="str">
        <f>INDEX(Sheet2!X:X,MATCH($B89,Sheet2!$A:$A,0))</f>
        <v>赛事的体育馆</v>
      </c>
      <c r="G89" s="12">
        <f>INDEX(Sheet2!Z:Z,MATCH(B89,Sheet2!A:A,0))</f>
        <v>340140001</v>
      </c>
      <c r="H89">
        <f>INDEX(Sheet2!P:P,MATCH($B89,Sheet2!$A:$A,0))</f>
        <v>71653</v>
      </c>
      <c r="I89" s="14" t="s">
        <v>60</v>
      </c>
      <c r="J89">
        <f>INDEX(Sheet2!K:K,MATCH($B89,Sheet2!$A:$A,0))</f>
        <v>5</v>
      </c>
      <c r="K89">
        <f>INDEX(Sheet2!L:L,MATCH($B89,Sheet2!$A:$A,0))</f>
        <v>86400</v>
      </c>
      <c r="L89">
        <f t="shared" si="4"/>
        <v>71653</v>
      </c>
      <c r="M89">
        <v>10</v>
      </c>
      <c r="N89" t="str">
        <f>INDEX(Sheet2!J:J,MATCH($B89,Sheet2!$A:$A,0))</f>
        <v>40,80</v>
      </c>
      <c r="O89" s="12" t="str">
        <f>INDEX(Sheet2!Y:Y,MATCH($B89,Sheet2!$A:$A,0))</f>
        <v>举办大型盛典的体育馆，现场人山人海，警方提出了协助维持秩序的请求。</v>
      </c>
      <c r="P89">
        <f t="shared" si="5"/>
        <v>102</v>
      </c>
      <c r="Q89" t="str">
        <f t="shared" si="5"/>
        <v>2,4</v>
      </c>
      <c r="R89" t="str">
        <f t="shared" si="5"/>
        <v>0,60</v>
      </c>
      <c r="S89" t="str">
        <f t="shared" si="5"/>
        <v>1,9|2,9|3,9|4,9|5,8|6,8|7,8|8,8|9,8|10,8|11,8|12,8</v>
      </c>
    </row>
    <row r="90" ht="16.5" customHeight="1" spans="1:19">
      <c r="A90" s="11" t="s">
        <v>44</v>
      </c>
      <c r="B90">
        <v>2111</v>
      </c>
      <c r="C90">
        <f>INDEX(Sheet2!D:D,MATCH(B90,Sheet2!A:A,0))</f>
        <v>2</v>
      </c>
      <c r="D90">
        <v>0</v>
      </c>
      <c r="E90">
        <f>INDEX(Sheet2!O:O,MATCH($B90,Sheet2!$A:$A,0))</f>
        <v>50</v>
      </c>
      <c r="F90" s="12" t="str">
        <f>INDEX(Sheet2!X:X,MATCH($B90,Sheet2!$A:$A,0))</f>
        <v>公路荒山</v>
      </c>
      <c r="G90" s="12">
        <f>INDEX(Sheet2!Z:Z,MATCH(B90,Sheet2!A:A,0))</f>
        <v>340140003</v>
      </c>
      <c r="H90">
        <f>INDEX(Sheet2!P:P,MATCH($B90,Sheet2!$A:$A,0))</f>
        <v>72111</v>
      </c>
      <c r="I90" s="15" t="str">
        <f t="shared" ref="I90:I153" si="6">I6</f>
        <v>1120001,1120002</v>
      </c>
      <c r="J90">
        <f>INDEX(Sheet2!K:K,MATCH($B90,Sheet2!$A:$A,0))</f>
        <v>2</v>
      </c>
      <c r="K90">
        <f>INDEX(Sheet2!L:L,MATCH($B90,Sheet2!$A:$A,0))</f>
        <v>14400</v>
      </c>
      <c r="L90">
        <f t="shared" si="4"/>
        <v>72111</v>
      </c>
      <c r="M90">
        <v>10</v>
      </c>
      <c r="N90" t="str">
        <f>INDEX(Sheet2!J:J,MATCH($B90,Sheet2!$A:$A,0))</f>
        <v>1,24</v>
      </c>
      <c r="O90" s="12" t="str">
        <f>INDEX(Sheet2!Y:Y,MATCH($B90,Sheet2!$A:$A,0))</f>
        <v>市郊的荒芜山谷，谷口外就是纵横交错的快速公路。</v>
      </c>
      <c r="P90">
        <f t="shared" si="5"/>
        <v>101</v>
      </c>
      <c r="Q90" t="str">
        <f t="shared" si="5"/>
        <v>3,5</v>
      </c>
      <c r="R90" t="str">
        <f t="shared" si="5"/>
        <v>0,60</v>
      </c>
      <c r="S90" t="str">
        <f t="shared" si="5"/>
        <v>1,9|2,9|3,9|4,9|5,8|6,8|7,8|8,8|9,8|10,8|11,8|12,8</v>
      </c>
    </row>
    <row r="91" ht="16.5" customHeight="1" spans="1:19">
      <c r="A91" s="11" t="s">
        <v>44</v>
      </c>
      <c r="B91">
        <v>2112</v>
      </c>
      <c r="C91">
        <f>INDEX(Sheet2!D:D,MATCH(B91,Sheet2!A:A,0))</f>
        <v>2</v>
      </c>
      <c r="D91">
        <v>0</v>
      </c>
      <c r="E91">
        <f>INDEX(Sheet2!O:O,MATCH($B91,Sheet2!$A:$A,0))</f>
        <v>50</v>
      </c>
      <c r="F91" s="12" t="str">
        <f>INDEX(Sheet2!X:X,MATCH($B91,Sheet2!$A:$A,0))</f>
        <v>公路荒山</v>
      </c>
      <c r="G91" s="12">
        <f>INDEX(Sheet2!Z:Z,MATCH(B91,Sheet2!A:A,0))</f>
        <v>340140003</v>
      </c>
      <c r="H91">
        <f>INDEX(Sheet2!P:P,MATCH($B91,Sheet2!$A:$A,0))</f>
        <v>72112</v>
      </c>
      <c r="I91" s="15" t="str">
        <f t="shared" si="6"/>
        <v>1120001,1120002</v>
      </c>
      <c r="J91">
        <f>INDEX(Sheet2!K:K,MATCH($B91,Sheet2!$A:$A,0))</f>
        <v>3</v>
      </c>
      <c r="K91">
        <f>INDEX(Sheet2!L:L,MATCH($B91,Sheet2!$A:$A,0))</f>
        <v>14400</v>
      </c>
      <c r="L91">
        <f t="shared" si="4"/>
        <v>72112</v>
      </c>
      <c r="M91">
        <v>10</v>
      </c>
      <c r="N91" t="str">
        <f>INDEX(Sheet2!J:J,MATCH($B91,Sheet2!$A:$A,0))</f>
        <v>1,24</v>
      </c>
      <c r="O91" s="12" t="str">
        <f>INDEX(Sheet2!Y:Y,MATCH($B91,Sheet2!$A:$A,0))</f>
        <v>市郊的荒芜山谷，谷口外就是纵横交错的快速公路。</v>
      </c>
      <c r="P91">
        <f t="shared" si="5"/>
        <v>102</v>
      </c>
      <c r="Q91" t="str">
        <f t="shared" si="5"/>
        <v>3,5</v>
      </c>
      <c r="R91" t="str">
        <f t="shared" si="5"/>
        <v>0,60</v>
      </c>
      <c r="S91" t="str">
        <f t="shared" si="5"/>
        <v>1,9|2,9|3,9|4,9|5,8|6,8|7,8|8,8|9,8|10,8|11,8|12,8</v>
      </c>
    </row>
    <row r="92" ht="16.5" customHeight="1" spans="1:19">
      <c r="A92" s="11" t="s">
        <v>44</v>
      </c>
      <c r="B92">
        <v>2121</v>
      </c>
      <c r="C92">
        <f>INDEX(Sheet2!D:D,MATCH(B92,Sheet2!A:A,0))</f>
        <v>2</v>
      </c>
      <c r="D92">
        <v>0</v>
      </c>
      <c r="E92">
        <f>INDEX(Sheet2!O:O,MATCH($B92,Sheet2!$A:$A,0))</f>
        <v>50</v>
      </c>
      <c r="F92" s="12" t="str">
        <f>INDEX(Sheet2!X:X,MATCH($B92,Sheet2!$A:$A,0))</f>
        <v>近郊裂谷</v>
      </c>
      <c r="G92" s="12">
        <f>INDEX(Sheet2!Z:Z,MATCH(B92,Sheet2!A:A,0))</f>
        <v>340140003</v>
      </c>
      <c r="H92">
        <f>INDEX(Sheet2!P:P,MATCH($B92,Sheet2!$A:$A,0))</f>
        <v>72121</v>
      </c>
      <c r="I92" s="15" t="str">
        <f t="shared" si="6"/>
        <v>1120001,1120002</v>
      </c>
      <c r="J92">
        <f>INDEX(Sheet2!K:K,MATCH($B92,Sheet2!$A:$A,0))</f>
        <v>2</v>
      </c>
      <c r="K92">
        <f>INDEX(Sheet2!L:L,MATCH($B92,Sheet2!$A:$A,0))</f>
        <v>14400</v>
      </c>
      <c r="L92">
        <f t="shared" si="4"/>
        <v>72121</v>
      </c>
      <c r="M92">
        <v>10</v>
      </c>
      <c r="N92" t="str">
        <f>INDEX(Sheet2!J:J,MATCH($B92,Sheet2!$A:$A,0))</f>
        <v>25,29</v>
      </c>
      <c r="O92" s="12" t="str">
        <f>INDEX(Sheet2!Y:Y,MATCH($B92,Sheet2!$A:$A,0))</f>
        <v>某次灾害事件所留下的裂谷，如今附近已成了高人气的度假区。</v>
      </c>
      <c r="P92">
        <f t="shared" si="5"/>
        <v>103</v>
      </c>
      <c r="Q92" t="str">
        <f t="shared" si="5"/>
        <v>3,5</v>
      </c>
      <c r="R92" t="str">
        <f t="shared" si="5"/>
        <v>0,60</v>
      </c>
      <c r="S92" t="str">
        <f t="shared" si="5"/>
        <v>1,9|2,9|3,9|4,9|5,8|6,8|7,8|8,8|9,8|10,8|11,8|12,8</v>
      </c>
    </row>
    <row r="93" ht="16.5" customHeight="1" spans="1:19">
      <c r="A93" s="11" t="s">
        <v>44</v>
      </c>
      <c r="B93">
        <v>2122</v>
      </c>
      <c r="C93">
        <f>INDEX(Sheet2!D:D,MATCH(B93,Sheet2!A:A,0))</f>
        <v>2</v>
      </c>
      <c r="D93">
        <v>0</v>
      </c>
      <c r="E93">
        <f>INDEX(Sheet2!O:O,MATCH($B93,Sheet2!$A:$A,0))</f>
        <v>50</v>
      </c>
      <c r="F93" s="12" t="str">
        <f>INDEX(Sheet2!X:X,MATCH($B93,Sheet2!$A:$A,0))</f>
        <v>近郊裂谷</v>
      </c>
      <c r="G93" s="12">
        <f>INDEX(Sheet2!Z:Z,MATCH(B93,Sheet2!A:A,0))</f>
        <v>340140003</v>
      </c>
      <c r="H93">
        <f>INDEX(Sheet2!P:P,MATCH($B93,Sheet2!$A:$A,0))</f>
        <v>72122</v>
      </c>
      <c r="I93" s="15" t="str">
        <f t="shared" si="6"/>
        <v>1120001,1120002</v>
      </c>
      <c r="J93">
        <f>INDEX(Sheet2!K:K,MATCH($B93,Sheet2!$A:$A,0))</f>
        <v>3</v>
      </c>
      <c r="K93">
        <f>INDEX(Sheet2!L:L,MATCH($B93,Sheet2!$A:$A,0))</f>
        <v>14400</v>
      </c>
      <c r="L93">
        <f t="shared" si="4"/>
        <v>72122</v>
      </c>
      <c r="M93">
        <v>10</v>
      </c>
      <c r="N93" t="str">
        <f>INDEX(Sheet2!J:J,MATCH($B93,Sheet2!$A:$A,0))</f>
        <v>25,29</v>
      </c>
      <c r="O93" s="12" t="str">
        <f>INDEX(Sheet2!Y:Y,MATCH($B93,Sheet2!$A:$A,0))</f>
        <v>某次灾害事件所留下的裂谷，如今附近已成了高人气的度假区。</v>
      </c>
      <c r="P93">
        <f t="shared" si="5"/>
        <v>103</v>
      </c>
      <c r="Q93" t="str">
        <f t="shared" si="5"/>
        <v>3,5</v>
      </c>
      <c r="R93" t="str">
        <f t="shared" si="5"/>
        <v>0,60</v>
      </c>
      <c r="S93" t="str">
        <f t="shared" si="5"/>
        <v>1,9|2,9|3,9|4,9|5,8|6,8|7,8|8,8|9,8|10,8|11,8|12,8</v>
      </c>
    </row>
    <row r="94" ht="16.5" customHeight="1" spans="1:19">
      <c r="A94" s="11" t="s">
        <v>44</v>
      </c>
      <c r="B94">
        <v>2123</v>
      </c>
      <c r="C94">
        <f>INDEX(Sheet2!D:D,MATCH(B94,Sheet2!A:A,0))</f>
        <v>2</v>
      </c>
      <c r="D94">
        <v>0</v>
      </c>
      <c r="E94">
        <f>INDEX(Sheet2!O:O,MATCH($B94,Sheet2!$A:$A,0))</f>
        <v>50</v>
      </c>
      <c r="F94" s="12" t="str">
        <f>INDEX(Sheet2!X:X,MATCH($B94,Sheet2!$A:$A,0))</f>
        <v>近郊裂谷</v>
      </c>
      <c r="G94" s="12">
        <f>INDEX(Sheet2!Z:Z,MATCH(B94,Sheet2!A:A,0))</f>
        <v>340140003</v>
      </c>
      <c r="H94">
        <f>INDEX(Sheet2!P:P,MATCH($B94,Sheet2!$A:$A,0))</f>
        <v>72123</v>
      </c>
      <c r="I94" s="15" t="str">
        <f t="shared" si="6"/>
        <v>1120001,1120002</v>
      </c>
      <c r="J94">
        <f>INDEX(Sheet2!K:K,MATCH($B94,Sheet2!$A:$A,0))</f>
        <v>3</v>
      </c>
      <c r="K94">
        <f>INDEX(Sheet2!L:L,MATCH($B94,Sheet2!$A:$A,0))</f>
        <v>14400</v>
      </c>
      <c r="L94">
        <f t="shared" si="4"/>
        <v>72123</v>
      </c>
      <c r="M94">
        <v>10</v>
      </c>
      <c r="N94" t="str">
        <f>INDEX(Sheet2!J:J,MATCH($B94,Sheet2!$A:$A,0))</f>
        <v>25,29</v>
      </c>
      <c r="O94" s="12" t="str">
        <f>INDEX(Sheet2!Y:Y,MATCH($B94,Sheet2!$A:$A,0))</f>
        <v>某次灾害事件所留下的裂谷，如今附近已成了高人气的度假区。</v>
      </c>
      <c r="P94">
        <f t="shared" si="5"/>
        <v>103</v>
      </c>
      <c r="Q94" t="str">
        <f t="shared" si="5"/>
        <v>3,5</v>
      </c>
      <c r="R94" t="str">
        <f t="shared" si="5"/>
        <v>0,60</v>
      </c>
      <c r="S94" t="str">
        <f t="shared" si="5"/>
        <v>1,9|2,9|3,9|4,9|5,8|6,8|7,8|8,8|9,8|10,8|11,8|12,8</v>
      </c>
    </row>
    <row r="95" ht="16.5" customHeight="1" spans="1:19">
      <c r="A95" s="11" t="s">
        <v>44</v>
      </c>
      <c r="B95">
        <v>2131</v>
      </c>
      <c r="C95">
        <f>INDEX(Sheet2!D:D,MATCH(B95,Sheet2!A:A,0))</f>
        <v>2</v>
      </c>
      <c r="D95">
        <v>0</v>
      </c>
      <c r="E95">
        <f>INDEX(Sheet2!O:O,MATCH($B95,Sheet2!$A:$A,0))</f>
        <v>50</v>
      </c>
      <c r="F95" s="12" t="str">
        <f>INDEX(Sheet2!X:X,MATCH($B95,Sheet2!$A:$A,0))</f>
        <v>淘金镇</v>
      </c>
      <c r="G95" s="12">
        <f>INDEX(Sheet2!Z:Z,MATCH(B95,Sheet2!A:A,0))</f>
        <v>340140003</v>
      </c>
      <c r="H95">
        <f>INDEX(Sheet2!P:P,MATCH($B95,Sheet2!$A:$A,0))</f>
        <v>72131</v>
      </c>
      <c r="I95" s="15" t="str">
        <f t="shared" si="6"/>
        <v>1120001,1120002</v>
      </c>
      <c r="J95">
        <f>INDEX(Sheet2!K:K,MATCH($B95,Sheet2!$A:$A,0))</f>
        <v>3</v>
      </c>
      <c r="K95">
        <f>INDEX(Sheet2!L:L,MATCH($B95,Sheet2!$A:$A,0))</f>
        <v>14400</v>
      </c>
      <c r="L95">
        <f t="shared" si="4"/>
        <v>72131</v>
      </c>
      <c r="M95">
        <v>10</v>
      </c>
      <c r="N95" t="str">
        <f>INDEX(Sheet2!J:J,MATCH($B95,Sheet2!$A:$A,0))</f>
        <v>30,34</v>
      </c>
      <c r="O95" s="12" t="str">
        <f>INDEX(Sheet2!Y:Y,MATCH($B95,Sheet2!$A:$A,0))</f>
        <v>矿山枯竭，如今衰败到只剩下了山岩的小镇。当地正在努力恢复生态。</v>
      </c>
      <c r="P95">
        <f t="shared" si="5"/>
        <v>103</v>
      </c>
      <c r="Q95" t="str">
        <f t="shared" si="5"/>
        <v>3,5</v>
      </c>
      <c r="R95" t="str">
        <f t="shared" si="5"/>
        <v>0,60</v>
      </c>
      <c r="S95" t="str">
        <f t="shared" si="5"/>
        <v>1,9|2,9|3,9|4,9|5,8|6,8|7,8|8,8|9,8|10,8|11,8|12,8</v>
      </c>
    </row>
    <row r="96" ht="16.5" customHeight="1" spans="1:19">
      <c r="A96" s="11" t="s">
        <v>44</v>
      </c>
      <c r="B96">
        <v>2132</v>
      </c>
      <c r="C96">
        <f>INDEX(Sheet2!D:D,MATCH(B96,Sheet2!A:A,0))</f>
        <v>2</v>
      </c>
      <c r="D96">
        <v>0</v>
      </c>
      <c r="E96">
        <f>INDEX(Sheet2!O:O,MATCH($B96,Sheet2!$A:$A,0))</f>
        <v>50</v>
      </c>
      <c r="F96" s="12" t="str">
        <f>INDEX(Sheet2!X:X,MATCH($B96,Sheet2!$A:$A,0))</f>
        <v>淘金镇</v>
      </c>
      <c r="G96" s="12">
        <f>INDEX(Sheet2!Z:Z,MATCH(B96,Sheet2!A:A,0))</f>
        <v>340140003</v>
      </c>
      <c r="H96">
        <f>INDEX(Sheet2!P:P,MATCH($B96,Sheet2!$A:$A,0))</f>
        <v>72132</v>
      </c>
      <c r="I96" s="15" t="str">
        <f t="shared" si="6"/>
        <v>1120001,1120002</v>
      </c>
      <c r="J96">
        <f>INDEX(Sheet2!K:K,MATCH($B96,Sheet2!$A:$A,0))</f>
        <v>4</v>
      </c>
      <c r="K96">
        <f>INDEX(Sheet2!L:L,MATCH($B96,Sheet2!$A:$A,0))</f>
        <v>28800</v>
      </c>
      <c r="L96">
        <f t="shared" si="4"/>
        <v>72132</v>
      </c>
      <c r="M96">
        <v>10</v>
      </c>
      <c r="N96" t="str">
        <f>INDEX(Sheet2!J:J,MATCH($B96,Sheet2!$A:$A,0))</f>
        <v>30,34</v>
      </c>
      <c r="O96" s="12" t="str">
        <f>INDEX(Sheet2!Y:Y,MATCH($B96,Sheet2!$A:$A,0))</f>
        <v>矿山枯竭，如今衰败到只剩下了山岩的小镇。当地正在努力恢复生态。</v>
      </c>
      <c r="P96">
        <f t="shared" ref="P96:S115" si="7">P86</f>
        <v>101</v>
      </c>
      <c r="Q96" t="str">
        <f t="shared" si="7"/>
        <v>2,4</v>
      </c>
      <c r="R96" t="str">
        <f t="shared" si="7"/>
        <v>0,60</v>
      </c>
      <c r="S96" t="str">
        <f t="shared" si="7"/>
        <v>1,9|2,9|3,9|4,9|5,8|6,8|7,8|8,8|9,8|10,8|11,7|12,9</v>
      </c>
    </row>
    <row r="97" ht="16.5" customHeight="1" spans="1:19">
      <c r="A97" s="11" t="s">
        <v>44</v>
      </c>
      <c r="B97">
        <v>2133</v>
      </c>
      <c r="C97">
        <f>INDEX(Sheet2!D:D,MATCH(B97,Sheet2!A:A,0))</f>
        <v>2</v>
      </c>
      <c r="D97">
        <v>0</v>
      </c>
      <c r="E97">
        <f>INDEX(Sheet2!O:O,MATCH($B97,Sheet2!$A:$A,0))</f>
        <v>50</v>
      </c>
      <c r="F97" s="12" t="str">
        <f>INDEX(Sheet2!X:X,MATCH($B97,Sheet2!$A:$A,0))</f>
        <v>淘金镇</v>
      </c>
      <c r="G97" s="12">
        <f>INDEX(Sheet2!Z:Z,MATCH(B97,Sheet2!A:A,0))</f>
        <v>340140003</v>
      </c>
      <c r="H97">
        <f>INDEX(Sheet2!P:P,MATCH($B97,Sheet2!$A:$A,0))</f>
        <v>72133</v>
      </c>
      <c r="I97" s="15" t="str">
        <f t="shared" si="6"/>
        <v>1120001,1120002</v>
      </c>
      <c r="J97">
        <f>INDEX(Sheet2!K:K,MATCH($B97,Sheet2!$A:$A,0))</f>
        <v>4</v>
      </c>
      <c r="K97">
        <f>INDEX(Sheet2!L:L,MATCH($B97,Sheet2!$A:$A,0))</f>
        <v>43200</v>
      </c>
      <c r="L97">
        <f t="shared" si="4"/>
        <v>72133</v>
      </c>
      <c r="M97">
        <v>10</v>
      </c>
      <c r="N97" t="str">
        <f>INDEX(Sheet2!J:J,MATCH($B97,Sheet2!$A:$A,0))</f>
        <v>30,34</v>
      </c>
      <c r="O97" s="12" t="str">
        <f>INDEX(Sheet2!Y:Y,MATCH($B97,Sheet2!$A:$A,0))</f>
        <v>矿山枯竭，如今衰败到只剩下了山岩的小镇。当地正在努力恢复生态。</v>
      </c>
      <c r="P97">
        <f t="shared" si="7"/>
        <v>102</v>
      </c>
      <c r="Q97" t="str">
        <f t="shared" si="7"/>
        <v>2,4</v>
      </c>
      <c r="R97" t="str">
        <f t="shared" si="7"/>
        <v>0,60</v>
      </c>
      <c r="S97" t="str">
        <f t="shared" si="7"/>
        <v>1,9|2,9|3,9|4,9|5,8|6,8|7,8|8,8|9,8|10,8|11,8|12,8</v>
      </c>
    </row>
    <row r="98" ht="16.5" customHeight="1" spans="1:19">
      <c r="A98" s="11" t="s">
        <v>44</v>
      </c>
      <c r="B98">
        <v>2141</v>
      </c>
      <c r="C98">
        <f>INDEX(Sheet2!D:D,MATCH(B98,Sheet2!A:A,0))</f>
        <v>2</v>
      </c>
      <c r="D98">
        <v>0</v>
      </c>
      <c r="E98">
        <f>INDEX(Sheet2!O:O,MATCH($B98,Sheet2!$A:$A,0))</f>
        <v>50</v>
      </c>
      <c r="F98" s="12" t="str">
        <f>INDEX(Sheet2!X:X,MATCH($B98,Sheet2!$A:$A,0))</f>
        <v>淘金镇</v>
      </c>
      <c r="G98" s="12">
        <f>INDEX(Sheet2!Z:Z,MATCH(B98,Sheet2!A:A,0))</f>
        <v>340140003</v>
      </c>
      <c r="H98">
        <f>INDEX(Sheet2!P:P,MATCH($B98,Sheet2!$A:$A,0))</f>
        <v>72141</v>
      </c>
      <c r="I98" s="15" t="str">
        <f t="shared" si="6"/>
        <v>1120001,1120002</v>
      </c>
      <c r="J98">
        <f>INDEX(Sheet2!K:K,MATCH($B98,Sheet2!$A:$A,0))</f>
        <v>4</v>
      </c>
      <c r="K98">
        <f>INDEX(Sheet2!L:L,MATCH($B98,Sheet2!$A:$A,0))</f>
        <v>28800</v>
      </c>
      <c r="L98">
        <f t="shared" si="4"/>
        <v>72141</v>
      </c>
      <c r="M98">
        <v>10</v>
      </c>
      <c r="N98" t="str">
        <f>INDEX(Sheet2!J:J,MATCH($B98,Sheet2!$A:$A,0))</f>
        <v>35,39</v>
      </c>
      <c r="O98" s="12" t="str">
        <f>INDEX(Sheet2!Y:Y,MATCH($B98,Sheet2!$A:$A,0))</f>
        <v>矿山枯竭，如今衰败到只剩下了山岩的小镇。当地正在努力恢复生态。</v>
      </c>
      <c r="P98">
        <f t="shared" si="7"/>
        <v>101</v>
      </c>
      <c r="Q98" t="str">
        <f t="shared" si="7"/>
        <v>2,4</v>
      </c>
      <c r="R98" t="str">
        <f t="shared" si="7"/>
        <v>0,60</v>
      </c>
      <c r="S98" t="str">
        <f t="shared" si="7"/>
        <v>1,9|2,9|3,9|4,9|5,8|6,8|7,8|8,8|9,8|10,8|11,8|12,8</v>
      </c>
    </row>
    <row r="99" ht="16.5" customHeight="1" spans="1:19">
      <c r="A99" s="11" t="s">
        <v>44</v>
      </c>
      <c r="B99">
        <v>2142</v>
      </c>
      <c r="C99">
        <f>INDEX(Sheet2!D:D,MATCH(B99,Sheet2!A:A,0))</f>
        <v>2</v>
      </c>
      <c r="D99">
        <v>0</v>
      </c>
      <c r="E99">
        <f>INDEX(Sheet2!O:O,MATCH($B99,Sheet2!$A:$A,0))</f>
        <v>50</v>
      </c>
      <c r="F99" s="12" t="str">
        <f>INDEX(Sheet2!X:X,MATCH($B99,Sheet2!$A:$A,0))</f>
        <v>淘金镇</v>
      </c>
      <c r="G99" s="12">
        <f>INDEX(Sheet2!Z:Z,MATCH(B99,Sheet2!A:A,0))</f>
        <v>340140003</v>
      </c>
      <c r="H99">
        <f>INDEX(Sheet2!P:P,MATCH($B99,Sheet2!$A:$A,0))</f>
        <v>72142</v>
      </c>
      <c r="I99" s="15" t="str">
        <f t="shared" si="6"/>
        <v>1120001,1120002</v>
      </c>
      <c r="J99">
        <f>INDEX(Sheet2!K:K,MATCH($B99,Sheet2!$A:$A,0))</f>
        <v>5</v>
      </c>
      <c r="K99">
        <f>INDEX(Sheet2!L:L,MATCH($B99,Sheet2!$A:$A,0))</f>
        <v>43200</v>
      </c>
      <c r="L99">
        <f t="shared" si="4"/>
        <v>72142</v>
      </c>
      <c r="M99">
        <v>10</v>
      </c>
      <c r="N99" t="str">
        <f>INDEX(Sheet2!J:J,MATCH($B99,Sheet2!$A:$A,0))</f>
        <v>35,39</v>
      </c>
      <c r="O99" s="12" t="str">
        <f>INDEX(Sheet2!Y:Y,MATCH($B99,Sheet2!$A:$A,0))</f>
        <v>矿山枯竭，如今衰败到只剩下了山岩的小镇。当地正在努力恢复生态。</v>
      </c>
      <c r="P99">
        <f t="shared" si="7"/>
        <v>102</v>
      </c>
      <c r="Q99" t="str">
        <f t="shared" si="7"/>
        <v>2,4</v>
      </c>
      <c r="R99" t="str">
        <f t="shared" si="7"/>
        <v>0,60</v>
      </c>
      <c r="S99" t="str">
        <f t="shared" si="7"/>
        <v>1,9|2,9|3,9|4,9|5,8|6,8|7,8|8,8|9,8|10,8|11,8|12,8</v>
      </c>
    </row>
    <row r="100" ht="16.5" customHeight="1" spans="1:19">
      <c r="A100" s="11" t="s">
        <v>44</v>
      </c>
      <c r="B100">
        <v>2143</v>
      </c>
      <c r="C100">
        <f>INDEX(Sheet2!D:D,MATCH(B100,Sheet2!A:A,0))</f>
        <v>2</v>
      </c>
      <c r="D100">
        <v>0</v>
      </c>
      <c r="E100">
        <f>INDEX(Sheet2!O:O,MATCH($B100,Sheet2!$A:$A,0))</f>
        <v>50</v>
      </c>
      <c r="F100" s="12" t="str">
        <f>INDEX(Sheet2!X:X,MATCH($B100,Sheet2!$A:$A,0))</f>
        <v>淘金镇</v>
      </c>
      <c r="G100" s="12">
        <f>INDEX(Sheet2!Z:Z,MATCH(B100,Sheet2!A:A,0))</f>
        <v>340140003</v>
      </c>
      <c r="H100">
        <f>INDEX(Sheet2!P:P,MATCH($B100,Sheet2!$A:$A,0))</f>
        <v>72143</v>
      </c>
      <c r="I100" s="15" t="str">
        <f t="shared" si="6"/>
        <v>1120001,1120002</v>
      </c>
      <c r="J100">
        <f>INDEX(Sheet2!K:K,MATCH($B100,Sheet2!$A:$A,0))</f>
        <v>5</v>
      </c>
      <c r="K100">
        <f>INDEX(Sheet2!L:L,MATCH($B100,Sheet2!$A:$A,0))</f>
        <v>86400</v>
      </c>
      <c r="L100">
        <f t="shared" si="4"/>
        <v>72143</v>
      </c>
      <c r="M100">
        <v>10</v>
      </c>
      <c r="N100" t="str">
        <f>INDEX(Sheet2!J:J,MATCH($B100,Sheet2!$A:$A,0))</f>
        <v>35,39</v>
      </c>
      <c r="O100" s="12" t="str">
        <f>INDEX(Sheet2!Y:Y,MATCH($B100,Sheet2!$A:$A,0))</f>
        <v>矿山枯竭，如今衰败到只剩下了山岩的小镇。当地正在努力恢复生态。</v>
      </c>
      <c r="P100">
        <f t="shared" si="7"/>
        <v>101</v>
      </c>
      <c r="Q100" t="str">
        <f t="shared" si="7"/>
        <v>3,5</v>
      </c>
      <c r="R100" t="str">
        <f t="shared" si="7"/>
        <v>0,60</v>
      </c>
      <c r="S100" t="str">
        <f t="shared" si="7"/>
        <v>1,9|2,9|3,9|4,9|5,8|6,8|7,8|8,8|9,8|10,8|11,8|12,8</v>
      </c>
    </row>
    <row r="101" ht="16.5" customHeight="1" spans="1:19">
      <c r="A101" s="11" t="s">
        <v>44</v>
      </c>
      <c r="B101">
        <v>2151</v>
      </c>
      <c r="C101">
        <f>INDEX(Sheet2!D:D,MATCH(B101,Sheet2!A:A,0))</f>
        <v>2</v>
      </c>
      <c r="D101">
        <v>0</v>
      </c>
      <c r="E101">
        <f>INDEX(Sheet2!O:O,MATCH($B101,Sheet2!$A:$A,0))</f>
        <v>50</v>
      </c>
      <c r="F101" s="12" t="str">
        <f>INDEX(Sheet2!X:X,MATCH($B101,Sheet2!$A:$A,0))</f>
        <v>淘金镇</v>
      </c>
      <c r="G101" s="12">
        <f>INDEX(Sheet2!Z:Z,MATCH(B101,Sheet2!A:A,0))</f>
        <v>340140003</v>
      </c>
      <c r="H101">
        <f>INDEX(Sheet2!P:P,MATCH($B101,Sheet2!$A:$A,0))</f>
        <v>72151</v>
      </c>
      <c r="I101" s="15" t="str">
        <f t="shared" si="6"/>
        <v>1120001,1120002</v>
      </c>
      <c r="J101">
        <f>INDEX(Sheet2!K:K,MATCH($B101,Sheet2!$A:$A,0))</f>
        <v>4</v>
      </c>
      <c r="K101">
        <f>INDEX(Sheet2!L:L,MATCH($B101,Sheet2!$A:$A,0))</f>
        <v>28800</v>
      </c>
      <c r="L101">
        <f t="shared" si="4"/>
        <v>72151</v>
      </c>
      <c r="M101">
        <v>10</v>
      </c>
      <c r="N101" t="str">
        <f>INDEX(Sheet2!J:J,MATCH($B101,Sheet2!$A:$A,0))</f>
        <v>40,80</v>
      </c>
      <c r="O101" s="12" t="str">
        <f>INDEX(Sheet2!Y:Y,MATCH($B101,Sheet2!$A:$A,0))</f>
        <v>矿山枯竭，如今衰败到只剩下了山岩的小镇。当地正在努力恢复生态。</v>
      </c>
      <c r="P101">
        <f t="shared" si="7"/>
        <v>102</v>
      </c>
      <c r="Q101" t="str">
        <f t="shared" si="7"/>
        <v>3,5</v>
      </c>
      <c r="R101" t="str">
        <f t="shared" si="7"/>
        <v>0,60</v>
      </c>
      <c r="S101" t="str">
        <f t="shared" si="7"/>
        <v>1,9|2,9|3,9|4,9|5,8|6,8|7,8|8,8|9,8|10,8|11,8|12,8</v>
      </c>
    </row>
    <row r="102" ht="16.5" customHeight="1" spans="1:19">
      <c r="A102" s="11" t="s">
        <v>44</v>
      </c>
      <c r="B102">
        <v>2152</v>
      </c>
      <c r="C102">
        <f>INDEX(Sheet2!D:D,MATCH(B102,Sheet2!A:A,0))</f>
        <v>2</v>
      </c>
      <c r="D102">
        <v>0</v>
      </c>
      <c r="E102">
        <f>INDEX(Sheet2!O:O,MATCH($B102,Sheet2!$A:$A,0))</f>
        <v>50</v>
      </c>
      <c r="F102" s="12" t="str">
        <f>INDEX(Sheet2!X:X,MATCH($B102,Sheet2!$A:$A,0))</f>
        <v>淘金镇</v>
      </c>
      <c r="G102" s="12">
        <f>INDEX(Sheet2!Z:Z,MATCH(B102,Sheet2!A:A,0))</f>
        <v>340140003</v>
      </c>
      <c r="H102">
        <f>INDEX(Sheet2!P:P,MATCH($B102,Sheet2!$A:$A,0))</f>
        <v>72152</v>
      </c>
      <c r="I102" s="15" t="str">
        <f t="shared" si="6"/>
        <v>1120001,1120002</v>
      </c>
      <c r="J102">
        <f>INDEX(Sheet2!K:K,MATCH($B102,Sheet2!$A:$A,0))</f>
        <v>5</v>
      </c>
      <c r="K102">
        <f>INDEX(Sheet2!L:L,MATCH($B102,Sheet2!$A:$A,0))</f>
        <v>43200</v>
      </c>
      <c r="L102">
        <f t="shared" si="4"/>
        <v>72152</v>
      </c>
      <c r="M102">
        <v>10</v>
      </c>
      <c r="N102" t="str">
        <f>INDEX(Sheet2!J:J,MATCH($B102,Sheet2!$A:$A,0))</f>
        <v>40,80</v>
      </c>
      <c r="O102" s="12" t="str">
        <f>INDEX(Sheet2!Y:Y,MATCH($B102,Sheet2!$A:$A,0))</f>
        <v>矿山枯竭，如今衰败到只剩下了山岩的小镇。当地正在努力恢复生态。</v>
      </c>
      <c r="P102">
        <f t="shared" si="7"/>
        <v>103</v>
      </c>
      <c r="Q102" t="str">
        <f t="shared" si="7"/>
        <v>3,5</v>
      </c>
      <c r="R102" t="str">
        <f t="shared" si="7"/>
        <v>0,60</v>
      </c>
      <c r="S102" t="str">
        <f t="shared" si="7"/>
        <v>1,9|2,9|3,9|4,9|5,8|6,8|7,8|8,8|9,8|10,8|11,8|12,8</v>
      </c>
    </row>
    <row r="103" ht="16.5" customHeight="1" spans="1:19">
      <c r="A103" s="11" t="s">
        <v>44</v>
      </c>
      <c r="B103">
        <v>2153</v>
      </c>
      <c r="C103">
        <f>INDEX(Sheet2!D:D,MATCH(B103,Sheet2!A:A,0))</f>
        <v>2</v>
      </c>
      <c r="D103">
        <v>0</v>
      </c>
      <c r="E103">
        <f>INDEX(Sheet2!O:O,MATCH($B103,Sheet2!$A:$A,0))</f>
        <v>50</v>
      </c>
      <c r="F103" s="12" t="str">
        <f>INDEX(Sheet2!X:X,MATCH($B103,Sheet2!$A:$A,0))</f>
        <v>淘金镇</v>
      </c>
      <c r="G103" s="12">
        <f>INDEX(Sheet2!Z:Z,MATCH(B103,Sheet2!A:A,0))</f>
        <v>340140003</v>
      </c>
      <c r="H103">
        <f>INDEX(Sheet2!P:P,MATCH($B103,Sheet2!$A:$A,0))</f>
        <v>72153</v>
      </c>
      <c r="I103" s="15" t="str">
        <f t="shared" si="6"/>
        <v>1120001,1120002</v>
      </c>
      <c r="J103">
        <f>INDEX(Sheet2!K:K,MATCH($B103,Sheet2!$A:$A,0))</f>
        <v>5</v>
      </c>
      <c r="K103">
        <f>INDEX(Sheet2!L:L,MATCH($B103,Sheet2!$A:$A,0))</f>
        <v>86400</v>
      </c>
      <c r="L103">
        <f t="shared" si="4"/>
        <v>72153</v>
      </c>
      <c r="M103">
        <v>10</v>
      </c>
      <c r="N103" t="str">
        <f>INDEX(Sheet2!J:J,MATCH($B103,Sheet2!$A:$A,0))</f>
        <v>40,80</v>
      </c>
      <c r="O103" s="12" t="str">
        <f>INDEX(Sheet2!Y:Y,MATCH($B103,Sheet2!$A:$A,0))</f>
        <v>矿山枯竭，如今衰败到只剩下了山岩的小镇。当地正在努力恢复生态。</v>
      </c>
      <c r="P103">
        <f t="shared" si="7"/>
        <v>103</v>
      </c>
      <c r="Q103" t="str">
        <f t="shared" si="7"/>
        <v>3,5</v>
      </c>
      <c r="R103" t="str">
        <f t="shared" si="7"/>
        <v>0,60</v>
      </c>
      <c r="S103" t="str">
        <f t="shared" si="7"/>
        <v>1,9|2,9|3,9|4,9|5,8|6,8|7,8|8,8|9,8|10,8|11,8|12,8</v>
      </c>
    </row>
    <row r="104" ht="16.5" customHeight="1" spans="1:19">
      <c r="A104" s="11" t="s">
        <v>44</v>
      </c>
      <c r="B104">
        <v>2211</v>
      </c>
      <c r="C104">
        <f>INDEX(Sheet2!D:D,MATCH(B104,Sheet2!A:A,0))</f>
        <v>2</v>
      </c>
      <c r="D104">
        <v>0</v>
      </c>
      <c r="E104">
        <f>INDEX(Sheet2!O:O,MATCH($B104,Sheet2!$A:$A,0))</f>
        <v>50</v>
      </c>
      <c r="F104" s="12" t="str">
        <f>INDEX(Sheet2!X:X,MATCH($B104,Sheet2!$A:$A,0))</f>
        <v>公路荒山</v>
      </c>
      <c r="G104" s="12">
        <f>INDEX(Sheet2!Z:Z,MATCH(B104,Sheet2!A:A,0))</f>
        <v>340140003</v>
      </c>
      <c r="H104">
        <f>INDEX(Sheet2!P:P,MATCH($B104,Sheet2!$A:$A,0))</f>
        <v>72211</v>
      </c>
      <c r="I104" s="15" t="str">
        <f t="shared" si="6"/>
        <v>1120001,1120004</v>
      </c>
      <c r="J104">
        <f>INDEX(Sheet2!K:K,MATCH($B104,Sheet2!$A:$A,0))</f>
        <v>2</v>
      </c>
      <c r="K104">
        <f>INDEX(Sheet2!L:L,MATCH($B104,Sheet2!$A:$A,0))</f>
        <v>14400</v>
      </c>
      <c r="L104">
        <f t="shared" si="4"/>
        <v>72211</v>
      </c>
      <c r="M104">
        <v>10</v>
      </c>
      <c r="N104" t="str">
        <f>INDEX(Sheet2!J:J,MATCH($B104,Sheet2!$A:$A,0))</f>
        <v>1,24</v>
      </c>
      <c r="O104" s="12" t="str">
        <f>INDEX(Sheet2!Y:Y,MATCH($B104,Sheet2!$A:$A,0))</f>
        <v>市郊的荒芜山谷，谷口外就是纵横交错的快速公路。</v>
      </c>
      <c r="P104">
        <f t="shared" si="7"/>
        <v>103</v>
      </c>
      <c r="Q104" t="str">
        <f t="shared" si="7"/>
        <v>3,5</v>
      </c>
      <c r="R104" t="str">
        <f t="shared" si="7"/>
        <v>0,60</v>
      </c>
      <c r="S104" t="str">
        <f t="shared" si="7"/>
        <v>1,9|2,9|3,9|4,9|5,8|6,8|7,8|8,8|9,8|10,8|11,8|12,8</v>
      </c>
    </row>
    <row r="105" ht="16.5" customHeight="1" spans="1:19">
      <c r="A105" s="11" t="s">
        <v>44</v>
      </c>
      <c r="B105">
        <v>2212</v>
      </c>
      <c r="C105">
        <f>INDEX(Sheet2!D:D,MATCH(B105,Sheet2!A:A,0))</f>
        <v>2</v>
      </c>
      <c r="D105">
        <v>0</v>
      </c>
      <c r="E105">
        <f>INDEX(Sheet2!O:O,MATCH($B105,Sheet2!$A:$A,0))</f>
        <v>50</v>
      </c>
      <c r="F105" s="12" t="str">
        <f>INDEX(Sheet2!X:X,MATCH($B105,Sheet2!$A:$A,0))</f>
        <v>公路荒山</v>
      </c>
      <c r="G105" s="12">
        <f>INDEX(Sheet2!Z:Z,MATCH(B105,Sheet2!A:A,0))</f>
        <v>340140003</v>
      </c>
      <c r="H105">
        <f>INDEX(Sheet2!P:P,MATCH($B105,Sheet2!$A:$A,0))</f>
        <v>72212</v>
      </c>
      <c r="I105" s="15" t="str">
        <f t="shared" si="6"/>
        <v>1120001,1120004</v>
      </c>
      <c r="J105">
        <f>INDEX(Sheet2!K:K,MATCH($B105,Sheet2!$A:$A,0))</f>
        <v>3</v>
      </c>
      <c r="K105">
        <f>INDEX(Sheet2!L:L,MATCH($B105,Sheet2!$A:$A,0))</f>
        <v>14400</v>
      </c>
      <c r="L105">
        <f t="shared" si="4"/>
        <v>72212</v>
      </c>
      <c r="M105">
        <v>10</v>
      </c>
      <c r="N105" t="str">
        <f>INDEX(Sheet2!J:J,MATCH($B105,Sheet2!$A:$A,0))</f>
        <v>1,24</v>
      </c>
      <c r="O105" s="12" t="str">
        <f>INDEX(Sheet2!Y:Y,MATCH($B105,Sheet2!$A:$A,0))</f>
        <v>市郊的荒芜山谷，谷口外就是纵横交错的快速公路。</v>
      </c>
      <c r="P105">
        <f t="shared" si="7"/>
        <v>103</v>
      </c>
      <c r="Q105" t="str">
        <f t="shared" si="7"/>
        <v>3,5</v>
      </c>
      <c r="R105" t="str">
        <f t="shared" si="7"/>
        <v>0,60</v>
      </c>
      <c r="S105" t="str">
        <f t="shared" si="7"/>
        <v>1,9|2,9|3,9|4,9|5,8|6,8|7,8|8,8|9,8|10,8|11,8|12,8</v>
      </c>
    </row>
    <row r="106" ht="16.5" customHeight="1" spans="1:19">
      <c r="A106" s="11" t="s">
        <v>44</v>
      </c>
      <c r="B106">
        <v>2221</v>
      </c>
      <c r="C106">
        <f>INDEX(Sheet2!D:D,MATCH(B106,Sheet2!A:A,0))</f>
        <v>2</v>
      </c>
      <c r="D106">
        <v>0</v>
      </c>
      <c r="E106">
        <f>INDEX(Sheet2!O:O,MATCH($B106,Sheet2!$A:$A,0))</f>
        <v>50</v>
      </c>
      <c r="F106" s="12" t="str">
        <f>INDEX(Sheet2!X:X,MATCH($B106,Sheet2!$A:$A,0))</f>
        <v>近郊裂谷</v>
      </c>
      <c r="G106" s="12">
        <f>INDEX(Sheet2!Z:Z,MATCH(B106,Sheet2!A:A,0))</f>
        <v>340140003</v>
      </c>
      <c r="H106">
        <f>INDEX(Sheet2!P:P,MATCH($B106,Sheet2!$A:$A,0))</f>
        <v>72221</v>
      </c>
      <c r="I106" s="15" t="str">
        <f t="shared" si="6"/>
        <v>1120001,1120004</v>
      </c>
      <c r="J106">
        <f>INDEX(Sheet2!K:K,MATCH($B106,Sheet2!$A:$A,0))</f>
        <v>2</v>
      </c>
      <c r="K106">
        <f>INDEX(Sheet2!L:L,MATCH($B106,Sheet2!$A:$A,0))</f>
        <v>14400</v>
      </c>
      <c r="L106">
        <f t="shared" si="4"/>
        <v>72221</v>
      </c>
      <c r="M106">
        <v>10</v>
      </c>
      <c r="N106" t="str">
        <f>INDEX(Sheet2!J:J,MATCH($B106,Sheet2!$A:$A,0))</f>
        <v>25,29</v>
      </c>
      <c r="O106" s="12" t="str">
        <f>INDEX(Sheet2!Y:Y,MATCH($B106,Sheet2!$A:$A,0))</f>
        <v>某次灾害事件所留下的裂谷，如今附近已成了高人气的度假区。</v>
      </c>
      <c r="P106">
        <f t="shared" si="7"/>
        <v>101</v>
      </c>
      <c r="Q106" t="str">
        <f t="shared" si="7"/>
        <v>2,4</v>
      </c>
      <c r="R106" t="str">
        <f t="shared" si="7"/>
        <v>0,60</v>
      </c>
      <c r="S106" t="str">
        <f t="shared" si="7"/>
        <v>1,9|2,9|3,9|4,9|5,8|6,8|7,8|8,8|9,8|10,8|11,7|12,9</v>
      </c>
    </row>
    <row r="107" ht="16.5" customHeight="1" spans="1:19">
      <c r="A107" s="11" t="s">
        <v>44</v>
      </c>
      <c r="B107">
        <v>2222</v>
      </c>
      <c r="C107">
        <f>INDEX(Sheet2!D:D,MATCH(B107,Sheet2!A:A,0))</f>
        <v>2</v>
      </c>
      <c r="D107">
        <v>0</v>
      </c>
      <c r="E107">
        <f>INDEX(Sheet2!O:O,MATCH($B107,Sheet2!$A:$A,0))</f>
        <v>50</v>
      </c>
      <c r="F107" s="12" t="str">
        <f>INDEX(Sheet2!X:X,MATCH($B107,Sheet2!$A:$A,0))</f>
        <v>近郊裂谷</v>
      </c>
      <c r="G107" s="12">
        <f>INDEX(Sheet2!Z:Z,MATCH(B107,Sheet2!A:A,0))</f>
        <v>340140003</v>
      </c>
      <c r="H107">
        <f>INDEX(Sheet2!P:P,MATCH($B107,Sheet2!$A:$A,0))</f>
        <v>72222</v>
      </c>
      <c r="I107" s="15" t="str">
        <f t="shared" si="6"/>
        <v>1120001,1120004</v>
      </c>
      <c r="J107">
        <f>INDEX(Sheet2!K:K,MATCH($B107,Sheet2!$A:$A,0))</f>
        <v>3</v>
      </c>
      <c r="K107">
        <f>INDEX(Sheet2!L:L,MATCH($B107,Sheet2!$A:$A,0))</f>
        <v>14400</v>
      </c>
      <c r="L107">
        <f t="shared" si="4"/>
        <v>72222</v>
      </c>
      <c r="M107">
        <v>10</v>
      </c>
      <c r="N107" t="str">
        <f>INDEX(Sheet2!J:J,MATCH($B107,Sheet2!$A:$A,0))</f>
        <v>25,29</v>
      </c>
      <c r="O107" s="12" t="str">
        <f>INDEX(Sheet2!Y:Y,MATCH($B107,Sheet2!$A:$A,0))</f>
        <v>某次灾害事件所留下的裂谷，如今附近已成了高人气的度假区。</v>
      </c>
      <c r="P107">
        <f t="shared" si="7"/>
        <v>102</v>
      </c>
      <c r="Q107" t="str">
        <f t="shared" si="7"/>
        <v>2,4</v>
      </c>
      <c r="R107" t="str">
        <f t="shared" si="7"/>
        <v>0,60</v>
      </c>
      <c r="S107" t="str">
        <f t="shared" si="7"/>
        <v>1,9|2,9|3,9|4,9|5,8|6,8|7,8|8,8|9,8|10,8|11,8|12,8</v>
      </c>
    </row>
    <row r="108" ht="16.5" customHeight="1" spans="1:19">
      <c r="A108" s="11" t="s">
        <v>44</v>
      </c>
      <c r="B108">
        <v>2223</v>
      </c>
      <c r="C108">
        <f>INDEX(Sheet2!D:D,MATCH(B108,Sheet2!A:A,0))</f>
        <v>2</v>
      </c>
      <c r="D108">
        <v>0</v>
      </c>
      <c r="E108">
        <f>INDEX(Sheet2!O:O,MATCH($B108,Sheet2!$A:$A,0))</f>
        <v>50</v>
      </c>
      <c r="F108" s="12" t="str">
        <f>INDEX(Sheet2!X:X,MATCH($B108,Sheet2!$A:$A,0))</f>
        <v>近郊裂谷</v>
      </c>
      <c r="G108" s="12">
        <f>INDEX(Sheet2!Z:Z,MATCH(B108,Sheet2!A:A,0))</f>
        <v>340140003</v>
      </c>
      <c r="H108">
        <f>INDEX(Sheet2!P:P,MATCH($B108,Sheet2!$A:$A,0))</f>
        <v>72223</v>
      </c>
      <c r="I108" s="15" t="str">
        <f t="shared" si="6"/>
        <v>1120001,1120004</v>
      </c>
      <c r="J108">
        <f>INDEX(Sheet2!K:K,MATCH($B108,Sheet2!$A:$A,0))</f>
        <v>3</v>
      </c>
      <c r="K108">
        <f>INDEX(Sheet2!L:L,MATCH($B108,Sheet2!$A:$A,0))</f>
        <v>14400</v>
      </c>
      <c r="L108">
        <f t="shared" si="4"/>
        <v>72223</v>
      </c>
      <c r="M108">
        <v>10</v>
      </c>
      <c r="N108" t="str">
        <f>INDEX(Sheet2!J:J,MATCH($B108,Sheet2!$A:$A,0))</f>
        <v>25,29</v>
      </c>
      <c r="O108" s="12" t="str">
        <f>INDEX(Sheet2!Y:Y,MATCH($B108,Sheet2!$A:$A,0))</f>
        <v>某次灾害事件所留下的裂谷，如今附近已成了高人气的度假区。</v>
      </c>
      <c r="P108">
        <f t="shared" si="7"/>
        <v>101</v>
      </c>
      <c r="Q108" t="str">
        <f t="shared" si="7"/>
        <v>2,4</v>
      </c>
      <c r="R108" t="str">
        <f t="shared" si="7"/>
        <v>0,60</v>
      </c>
      <c r="S108" t="str">
        <f t="shared" si="7"/>
        <v>1,9|2,9|3,9|4,9|5,8|6,8|7,8|8,8|9,8|10,8|11,8|12,8</v>
      </c>
    </row>
    <row r="109" ht="16.5" customHeight="1" spans="1:19">
      <c r="A109" s="11" t="s">
        <v>44</v>
      </c>
      <c r="B109">
        <v>2231</v>
      </c>
      <c r="C109">
        <f>INDEX(Sheet2!D:D,MATCH(B109,Sheet2!A:A,0))</f>
        <v>2</v>
      </c>
      <c r="D109">
        <v>0</v>
      </c>
      <c r="E109">
        <f>INDEX(Sheet2!O:O,MATCH($B109,Sheet2!$A:$A,0))</f>
        <v>50</v>
      </c>
      <c r="F109" s="12" t="str">
        <f>INDEX(Sheet2!X:X,MATCH($B109,Sheet2!$A:$A,0))</f>
        <v>淘金镇</v>
      </c>
      <c r="G109" s="12">
        <f>INDEX(Sheet2!Z:Z,MATCH(B109,Sheet2!A:A,0))</f>
        <v>340140003</v>
      </c>
      <c r="H109">
        <f>INDEX(Sheet2!P:P,MATCH($B109,Sheet2!$A:$A,0))</f>
        <v>72231</v>
      </c>
      <c r="I109" s="15" t="str">
        <f t="shared" si="6"/>
        <v>1120001,1120004</v>
      </c>
      <c r="J109">
        <f>INDEX(Sheet2!K:K,MATCH($B109,Sheet2!$A:$A,0))</f>
        <v>3</v>
      </c>
      <c r="K109">
        <f>INDEX(Sheet2!L:L,MATCH($B109,Sheet2!$A:$A,0))</f>
        <v>14400</v>
      </c>
      <c r="L109">
        <f t="shared" si="4"/>
        <v>72231</v>
      </c>
      <c r="M109">
        <v>10</v>
      </c>
      <c r="N109" t="str">
        <f>INDEX(Sheet2!J:J,MATCH($B109,Sheet2!$A:$A,0))</f>
        <v>30,34</v>
      </c>
      <c r="O109" s="12" t="str">
        <f>INDEX(Sheet2!Y:Y,MATCH($B109,Sheet2!$A:$A,0))</f>
        <v>矿山枯竭，如今衰败到只剩下了山岩的小镇。当地正在努力恢复生态。</v>
      </c>
      <c r="P109">
        <f t="shared" si="7"/>
        <v>102</v>
      </c>
      <c r="Q109" t="str">
        <f t="shared" si="7"/>
        <v>2,4</v>
      </c>
      <c r="R109" t="str">
        <f t="shared" si="7"/>
        <v>0,60</v>
      </c>
      <c r="S109" t="str">
        <f t="shared" si="7"/>
        <v>1,9|2,9|3,9|4,9|5,8|6,8|7,8|8,8|9,8|10,8|11,8|12,8</v>
      </c>
    </row>
    <row r="110" ht="16.5" customHeight="1" spans="1:19">
      <c r="A110" s="11" t="s">
        <v>44</v>
      </c>
      <c r="B110">
        <v>2232</v>
      </c>
      <c r="C110">
        <f>INDEX(Sheet2!D:D,MATCH(B110,Sheet2!A:A,0))</f>
        <v>2</v>
      </c>
      <c r="D110">
        <v>0</v>
      </c>
      <c r="E110">
        <f>INDEX(Sheet2!O:O,MATCH($B110,Sheet2!$A:$A,0))</f>
        <v>50</v>
      </c>
      <c r="F110" s="12" t="str">
        <f>INDEX(Sheet2!X:X,MATCH($B110,Sheet2!$A:$A,0))</f>
        <v>淘金镇</v>
      </c>
      <c r="G110" s="12">
        <f>INDEX(Sheet2!Z:Z,MATCH(B110,Sheet2!A:A,0))</f>
        <v>340140003</v>
      </c>
      <c r="H110">
        <f>INDEX(Sheet2!P:P,MATCH($B110,Sheet2!$A:$A,0))</f>
        <v>72232</v>
      </c>
      <c r="I110" s="15" t="str">
        <f t="shared" si="6"/>
        <v>1120001,1120004</v>
      </c>
      <c r="J110">
        <f>INDEX(Sheet2!K:K,MATCH($B110,Sheet2!$A:$A,0))</f>
        <v>4</v>
      </c>
      <c r="K110">
        <f>INDEX(Sheet2!L:L,MATCH($B110,Sheet2!$A:$A,0))</f>
        <v>28800</v>
      </c>
      <c r="L110">
        <f t="shared" si="4"/>
        <v>72232</v>
      </c>
      <c r="M110">
        <v>10</v>
      </c>
      <c r="N110" t="str">
        <f>INDEX(Sheet2!J:J,MATCH($B110,Sheet2!$A:$A,0))</f>
        <v>30,34</v>
      </c>
      <c r="O110" s="12" t="str">
        <f>INDEX(Sheet2!Y:Y,MATCH($B110,Sheet2!$A:$A,0))</f>
        <v>矿山枯竭，如今衰败到只剩下了山岩的小镇。当地正在努力恢复生态。</v>
      </c>
      <c r="P110">
        <f t="shared" si="7"/>
        <v>101</v>
      </c>
      <c r="Q110" t="str">
        <f t="shared" si="7"/>
        <v>3,5</v>
      </c>
      <c r="R110" t="str">
        <f t="shared" si="7"/>
        <v>0,60</v>
      </c>
      <c r="S110" t="str">
        <f t="shared" si="7"/>
        <v>1,9|2,9|3,9|4,9|5,8|6,8|7,8|8,8|9,8|10,8|11,8|12,8</v>
      </c>
    </row>
    <row r="111" ht="16.5" customHeight="1" spans="1:19">
      <c r="A111" s="11" t="s">
        <v>44</v>
      </c>
      <c r="B111">
        <v>2233</v>
      </c>
      <c r="C111">
        <f>INDEX(Sheet2!D:D,MATCH(B111,Sheet2!A:A,0))</f>
        <v>2</v>
      </c>
      <c r="D111">
        <v>0</v>
      </c>
      <c r="E111">
        <f>INDEX(Sheet2!O:O,MATCH($B111,Sheet2!$A:$A,0))</f>
        <v>50</v>
      </c>
      <c r="F111" s="12" t="str">
        <f>INDEX(Sheet2!X:X,MATCH($B111,Sheet2!$A:$A,0))</f>
        <v>淘金镇</v>
      </c>
      <c r="G111" s="12">
        <f>INDEX(Sheet2!Z:Z,MATCH(B111,Sheet2!A:A,0))</f>
        <v>340140003</v>
      </c>
      <c r="H111">
        <f>INDEX(Sheet2!P:P,MATCH($B111,Sheet2!$A:$A,0))</f>
        <v>72233</v>
      </c>
      <c r="I111" s="15" t="str">
        <f t="shared" si="6"/>
        <v>1120001,1120004</v>
      </c>
      <c r="J111">
        <f>INDEX(Sheet2!K:K,MATCH($B111,Sheet2!$A:$A,0))</f>
        <v>4</v>
      </c>
      <c r="K111">
        <f>INDEX(Sheet2!L:L,MATCH($B111,Sheet2!$A:$A,0))</f>
        <v>43200</v>
      </c>
      <c r="L111">
        <f t="shared" si="4"/>
        <v>72233</v>
      </c>
      <c r="M111">
        <v>10</v>
      </c>
      <c r="N111" t="str">
        <f>INDEX(Sheet2!J:J,MATCH($B111,Sheet2!$A:$A,0))</f>
        <v>30,34</v>
      </c>
      <c r="O111" s="12" t="str">
        <f>INDEX(Sheet2!Y:Y,MATCH($B111,Sheet2!$A:$A,0))</f>
        <v>矿山枯竭，如今衰败到只剩下了山岩的小镇。当地正在努力恢复生态。</v>
      </c>
      <c r="P111">
        <f t="shared" si="7"/>
        <v>102</v>
      </c>
      <c r="Q111" t="str">
        <f t="shared" si="7"/>
        <v>3,5</v>
      </c>
      <c r="R111" t="str">
        <f t="shared" si="7"/>
        <v>0,60</v>
      </c>
      <c r="S111" t="str">
        <f t="shared" si="7"/>
        <v>1,9|2,9|3,9|4,9|5,8|6,8|7,8|8,8|9,8|10,8|11,8|12,8</v>
      </c>
    </row>
    <row r="112" ht="16.5" customHeight="1" spans="1:19">
      <c r="A112" s="11" t="s">
        <v>44</v>
      </c>
      <c r="B112">
        <v>2241</v>
      </c>
      <c r="C112">
        <f>INDEX(Sheet2!D:D,MATCH(B112,Sheet2!A:A,0))</f>
        <v>2</v>
      </c>
      <c r="D112">
        <v>0</v>
      </c>
      <c r="E112">
        <f>INDEX(Sheet2!O:O,MATCH($B112,Sheet2!$A:$A,0))</f>
        <v>50</v>
      </c>
      <c r="F112" s="12" t="str">
        <f>INDEX(Sheet2!X:X,MATCH($B112,Sheet2!$A:$A,0))</f>
        <v>淘金镇</v>
      </c>
      <c r="G112" s="12">
        <f>INDEX(Sheet2!Z:Z,MATCH(B112,Sheet2!A:A,0))</f>
        <v>340140003</v>
      </c>
      <c r="H112">
        <f>INDEX(Sheet2!P:P,MATCH($B112,Sheet2!$A:$A,0))</f>
        <v>72241</v>
      </c>
      <c r="I112" s="15" t="str">
        <f t="shared" si="6"/>
        <v>1120001,1120004</v>
      </c>
      <c r="J112">
        <f>INDEX(Sheet2!K:K,MATCH($B112,Sheet2!$A:$A,0))</f>
        <v>4</v>
      </c>
      <c r="K112">
        <f>INDEX(Sheet2!L:L,MATCH($B112,Sheet2!$A:$A,0))</f>
        <v>28800</v>
      </c>
      <c r="L112">
        <f t="shared" si="4"/>
        <v>72241</v>
      </c>
      <c r="M112">
        <v>10</v>
      </c>
      <c r="N112" t="str">
        <f>INDEX(Sheet2!J:J,MATCH($B112,Sheet2!$A:$A,0))</f>
        <v>35,39</v>
      </c>
      <c r="O112" s="12" t="str">
        <f>INDEX(Sheet2!Y:Y,MATCH($B112,Sheet2!$A:$A,0))</f>
        <v>矿山枯竭，如今衰败到只剩下了山岩的小镇。当地正在努力恢复生态。</v>
      </c>
      <c r="P112">
        <f t="shared" si="7"/>
        <v>103</v>
      </c>
      <c r="Q112" t="str">
        <f t="shared" si="7"/>
        <v>3,5</v>
      </c>
      <c r="R112" t="str">
        <f t="shared" si="7"/>
        <v>0,60</v>
      </c>
      <c r="S112" t="str">
        <f t="shared" si="7"/>
        <v>1,9|2,9|3,9|4,9|5,8|6,8|7,8|8,8|9,8|10,8|11,8|12,8</v>
      </c>
    </row>
    <row r="113" ht="16.5" customHeight="1" spans="1:19">
      <c r="A113" s="11" t="s">
        <v>44</v>
      </c>
      <c r="B113">
        <v>2242</v>
      </c>
      <c r="C113">
        <f>INDEX(Sheet2!D:D,MATCH(B113,Sheet2!A:A,0))</f>
        <v>2</v>
      </c>
      <c r="D113">
        <v>0</v>
      </c>
      <c r="E113">
        <f>INDEX(Sheet2!O:O,MATCH($B113,Sheet2!$A:$A,0))</f>
        <v>50</v>
      </c>
      <c r="F113" s="12" t="str">
        <f>INDEX(Sheet2!X:X,MATCH($B113,Sheet2!$A:$A,0))</f>
        <v>淘金镇</v>
      </c>
      <c r="G113" s="12">
        <f>INDEX(Sheet2!Z:Z,MATCH(B113,Sheet2!A:A,0))</f>
        <v>340140003</v>
      </c>
      <c r="H113">
        <f>INDEX(Sheet2!P:P,MATCH($B113,Sheet2!$A:$A,0))</f>
        <v>72242</v>
      </c>
      <c r="I113" s="15" t="str">
        <f t="shared" si="6"/>
        <v>1120001,1120004</v>
      </c>
      <c r="J113">
        <f>INDEX(Sheet2!K:K,MATCH($B113,Sheet2!$A:$A,0))</f>
        <v>5</v>
      </c>
      <c r="K113">
        <f>INDEX(Sheet2!L:L,MATCH($B113,Sheet2!$A:$A,0))</f>
        <v>43200</v>
      </c>
      <c r="L113">
        <f t="shared" si="4"/>
        <v>72242</v>
      </c>
      <c r="M113">
        <v>10</v>
      </c>
      <c r="N113" t="str">
        <f>INDEX(Sheet2!J:J,MATCH($B113,Sheet2!$A:$A,0))</f>
        <v>35,39</v>
      </c>
      <c r="O113" s="12" t="str">
        <f>INDEX(Sheet2!Y:Y,MATCH($B113,Sheet2!$A:$A,0))</f>
        <v>矿山枯竭，如今衰败到只剩下了山岩的小镇。当地正在努力恢复生态。</v>
      </c>
      <c r="P113">
        <f t="shared" si="7"/>
        <v>103</v>
      </c>
      <c r="Q113" t="str">
        <f t="shared" si="7"/>
        <v>3,5</v>
      </c>
      <c r="R113" t="str">
        <f t="shared" si="7"/>
        <v>0,60</v>
      </c>
      <c r="S113" t="str">
        <f t="shared" si="7"/>
        <v>1,9|2,9|3,9|4,9|5,8|6,8|7,8|8,8|9,8|10,8|11,8|12,8</v>
      </c>
    </row>
    <row r="114" ht="16.5" customHeight="1" spans="1:19">
      <c r="A114" s="11" t="s">
        <v>44</v>
      </c>
      <c r="B114">
        <v>2243</v>
      </c>
      <c r="C114">
        <f>INDEX(Sheet2!D:D,MATCH(B114,Sheet2!A:A,0))</f>
        <v>2</v>
      </c>
      <c r="D114">
        <v>0</v>
      </c>
      <c r="E114">
        <f>INDEX(Sheet2!O:O,MATCH($B114,Sheet2!$A:$A,0))</f>
        <v>50</v>
      </c>
      <c r="F114" s="12" t="str">
        <f>INDEX(Sheet2!X:X,MATCH($B114,Sheet2!$A:$A,0))</f>
        <v>淘金镇</v>
      </c>
      <c r="G114" s="12">
        <f>INDEX(Sheet2!Z:Z,MATCH(B114,Sheet2!A:A,0))</f>
        <v>340140003</v>
      </c>
      <c r="H114">
        <f>INDEX(Sheet2!P:P,MATCH($B114,Sheet2!$A:$A,0))</f>
        <v>72243</v>
      </c>
      <c r="I114" s="15" t="str">
        <f t="shared" si="6"/>
        <v>1120001,1120004</v>
      </c>
      <c r="J114">
        <f>INDEX(Sheet2!K:K,MATCH($B114,Sheet2!$A:$A,0))</f>
        <v>5</v>
      </c>
      <c r="K114">
        <f>INDEX(Sheet2!L:L,MATCH($B114,Sheet2!$A:$A,0))</f>
        <v>86400</v>
      </c>
      <c r="L114">
        <f t="shared" si="4"/>
        <v>72243</v>
      </c>
      <c r="M114">
        <v>10</v>
      </c>
      <c r="N114" t="str">
        <f>INDEX(Sheet2!J:J,MATCH($B114,Sheet2!$A:$A,0))</f>
        <v>35,39</v>
      </c>
      <c r="O114" s="12" t="str">
        <f>INDEX(Sheet2!Y:Y,MATCH($B114,Sheet2!$A:$A,0))</f>
        <v>矿山枯竭，如今衰败到只剩下了山岩的小镇。当地正在努力恢复生态。</v>
      </c>
      <c r="P114">
        <f t="shared" si="7"/>
        <v>103</v>
      </c>
      <c r="Q114" t="str">
        <f t="shared" si="7"/>
        <v>3,5</v>
      </c>
      <c r="R114" t="str">
        <f t="shared" si="7"/>
        <v>0,60</v>
      </c>
      <c r="S114" t="str">
        <f t="shared" si="7"/>
        <v>1,9|2,9|3,9|4,9|5,8|6,8|7,8|8,8|9,8|10,8|11,8|12,8</v>
      </c>
    </row>
    <row r="115" ht="16.5" customHeight="1" spans="1:19">
      <c r="A115" s="11" t="s">
        <v>44</v>
      </c>
      <c r="B115">
        <v>2251</v>
      </c>
      <c r="C115">
        <f>INDEX(Sheet2!D:D,MATCH(B115,Sheet2!A:A,0))</f>
        <v>2</v>
      </c>
      <c r="D115">
        <v>0</v>
      </c>
      <c r="E115">
        <f>INDEX(Sheet2!O:O,MATCH($B115,Sheet2!$A:$A,0))</f>
        <v>50</v>
      </c>
      <c r="F115" s="12" t="str">
        <f>INDEX(Sheet2!X:X,MATCH($B115,Sheet2!$A:$A,0))</f>
        <v>淘金镇</v>
      </c>
      <c r="G115" s="12">
        <f>INDEX(Sheet2!Z:Z,MATCH(B115,Sheet2!A:A,0))</f>
        <v>340140003</v>
      </c>
      <c r="H115">
        <f>INDEX(Sheet2!P:P,MATCH($B115,Sheet2!$A:$A,0))</f>
        <v>72251</v>
      </c>
      <c r="I115" s="15" t="str">
        <f t="shared" si="6"/>
        <v>1120001,1120004</v>
      </c>
      <c r="J115">
        <f>INDEX(Sheet2!K:K,MATCH($B115,Sheet2!$A:$A,0))</f>
        <v>4</v>
      </c>
      <c r="K115">
        <f>INDEX(Sheet2!L:L,MATCH($B115,Sheet2!$A:$A,0))</f>
        <v>28800</v>
      </c>
      <c r="L115">
        <f t="shared" si="4"/>
        <v>72251</v>
      </c>
      <c r="M115">
        <v>10</v>
      </c>
      <c r="N115" t="str">
        <f>INDEX(Sheet2!J:J,MATCH($B115,Sheet2!$A:$A,0))</f>
        <v>40,80</v>
      </c>
      <c r="O115" s="12" t="str">
        <f>INDEX(Sheet2!Y:Y,MATCH($B115,Sheet2!$A:$A,0))</f>
        <v>矿山枯竭，如今衰败到只剩下了山岩的小镇。当地正在努力恢复生态。</v>
      </c>
      <c r="P115">
        <f t="shared" si="7"/>
        <v>103</v>
      </c>
      <c r="Q115" t="str">
        <f t="shared" si="7"/>
        <v>3,5</v>
      </c>
      <c r="R115" t="str">
        <f t="shared" si="7"/>
        <v>0,60</v>
      </c>
      <c r="S115" t="str">
        <f t="shared" si="7"/>
        <v>1,9|2,9|3,9|4,9|5,8|6,8|7,8|8,8|9,8|10,8|11,8|12,8</v>
      </c>
    </row>
    <row r="116" ht="16.5" customHeight="1" spans="1:19">
      <c r="A116" s="11" t="s">
        <v>44</v>
      </c>
      <c r="B116">
        <v>2252</v>
      </c>
      <c r="C116">
        <f>INDEX(Sheet2!D:D,MATCH(B116,Sheet2!A:A,0))</f>
        <v>2</v>
      </c>
      <c r="D116">
        <v>0</v>
      </c>
      <c r="E116">
        <f>INDEX(Sheet2!O:O,MATCH($B116,Sheet2!$A:$A,0))</f>
        <v>50</v>
      </c>
      <c r="F116" s="12" t="str">
        <f>INDEX(Sheet2!X:X,MATCH($B116,Sheet2!$A:$A,0))</f>
        <v>淘金镇</v>
      </c>
      <c r="G116" s="12">
        <f>INDEX(Sheet2!Z:Z,MATCH(B116,Sheet2!A:A,0))</f>
        <v>340140003</v>
      </c>
      <c r="H116">
        <f>INDEX(Sheet2!P:P,MATCH($B116,Sheet2!$A:$A,0))</f>
        <v>72252</v>
      </c>
      <c r="I116" s="15" t="str">
        <f t="shared" si="6"/>
        <v>1120001,1120004</v>
      </c>
      <c r="J116">
        <f>INDEX(Sheet2!K:K,MATCH($B116,Sheet2!$A:$A,0))</f>
        <v>5</v>
      </c>
      <c r="K116">
        <f>INDEX(Sheet2!L:L,MATCH($B116,Sheet2!$A:$A,0))</f>
        <v>43200</v>
      </c>
      <c r="L116">
        <f t="shared" si="4"/>
        <v>72252</v>
      </c>
      <c r="M116">
        <v>10</v>
      </c>
      <c r="N116" t="str">
        <f>INDEX(Sheet2!J:J,MATCH($B116,Sheet2!$A:$A,0))</f>
        <v>40,80</v>
      </c>
      <c r="O116" s="12" t="str">
        <f>INDEX(Sheet2!Y:Y,MATCH($B116,Sheet2!$A:$A,0))</f>
        <v>矿山枯竭，如今衰败到只剩下了山岩的小镇。当地正在努力恢复生态。</v>
      </c>
      <c r="P116">
        <f t="shared" ref="P116:S135" si="8">P106</f>
        <v>101</v>
      </c>
      <c r="Q116" t="str">
        <f t="shared" si="8"/>
        <v>2,4</v>
      </c>
      <c r="R116" t="str">
        <f t="shared" si="8"/>
        <v>0,60</v>
      </c>
      <c r="S116" t="str">
        <f t="shared" si="8"/>
        <v>1,9|2,9|3,9|4,9|5,8|6,8|7,8|8,8|9,8|10,8|11,7|12,9</v>
      </c>
    </row>
    <row r="117" ht="16.5" customHeight="1" spans="1:19">
      <c r="A117" s="11" t="s">
        <v>44</v>
      </c>
      <c r="B117">
        <v>2253</v>
      </c>
      <c r="C117">
        <f>INDEX(Sheet2!D:D,MATCH(B117,Sheet2!A:A,0))</f>
        <v>2</v>
      </c>
      <c r="D117">
        <v>0</v>
      </c>
      <c r="E117">
        <f>INDEX(Sheet2!O:O,MATCH($B117,Sheet2!$A:$A,0))</f>
        <v>50</v>
      </c>
      <c r="F117" s="12" t="str">
        <f>INDEX(Sheet2!X:X,MATCH($B117,Sheet2!$A:$A,0))</f>
        <v>淘金镇</v>
      </c>
      <c r="G117" s="12">
        <f>INDEX(Sheet2!Z:Z,MATCH(B117,Sheet2!A:A,0))</f>
        <v>340140003</v>
      </c>
      <c r="H117">
        <f>INDEX(Sheet2!P:P,MATCH($B117,Sheet2!$A:$A,0))</f>
        <v>72253</v>
      </c>
      <c r="I117" s="15" t="str">
        <f t="shared" si="6"/>
        <v>1120001,1120004</v>
      </c>
      <c r="J117">
        <f>INDEX(Sheet2!K:K,MATCH($B117,Sheet2!$A:$A,0))</f>
        <v>5</v>
      </c>
      <c r="K117">
        <f>INDEX(Sheet2!L:L,MATCH($B117,Sheet2!$A:$A,0))</f>
        <v>86400</v>
      </c>
      <c r="L117">
        <f t="shared" si="4"/>
        <v>72253</v>
      </c>
      <c r="M117">
        <v>10</v>
      </c>
      <c r="N117" t="str">
        <f>INDEX(Sheet2!J:J,MATCH($B117,Sheet2!$A:$A,0))</f>
        <v>40,80</v>
      </c>
      <c r="O117" s="12" t="str">
        <f>INDEX(Sheet2!Y:Y,MATCH($B117,Sheet2!$A:$A,0))</f>
        <v>矿山枯竭，如今衰败到只剩下了山岩的小镇。当地正在努力恢复生态。</v>
      </c>
      <c r="P117">
        <f t="shared" si="8"/>
        <v>102</v>
      </c>
      <c r="Q117" t="str">
        <f t="shared" si="8"/>
        <v>2,4</v>
      </c>
      <c r="R117" t="str">
        <f t="shared" si="8"/>
        <v>0,60</v>
      </c>
      <c r="S117" t="str">
        <f t="shared" si="8"/>
        <v>1,9|2,9|3,9|4,9|5,8|6,8|7,8|8,8|9,8|10,8|11,8|12,8</v>
      </c>
    </row>
    <row r="118" ht="16.5" customHeight="1" spans="1:19">
      <c r="A118" s="11" t="s">
        <v>44</v>
      </c>
      <c r="B118">
        <v>2311</v>
      </c>
      <c r="C118">
        <f>INDEX(Sheet2!D:D,MATCH(B118,Sheet2!A:A,0))</f>
        <v>2</v>
      </c>
      <c r="D118">
        <v>0</v>
      </c>
      <c r="E118">
        <f>INDEX(Sheet2!O:O,MATCH($B118,Sheet2!$A:$A,0))</f>
        <v>50</v>
      </c>
      <c r="F118" s="12" t="str">
        <f>INDEX(Sheet2!X:X,MATCH($B118,Sheet2!$A:$A,0))</f>
        <v>公路荒山</v>
      </c>
      <c r="G118" s="12">
        <f>INDEX(Sheet2!Z:Z,MATCH(B118,Sheet2!A:A,0))</f>
        <v>340140003</v>
      </c>
      <c r="H118">
        <f>INDEX(Sheet2!P:P,MATCH($B118,Sheet2!$A:$A,0))</f>
        <v>72311</v>
      </c>
      <c r="I118" s="15" t="str">
        <f t="shared" si="6"/>
        <v>1120001,2130001</v>
      </c>
      <c r="J118">
        <f>INDEX(Sheet2!K:K,MATCH($B118,Sheet2!$A:$A,0))</f>
        <v>2</v>
      </c>
      <c r="K118">
        <f>INDEX(Sheet2!L:L,MATCH($B118,Sheet2!$A:$A,0))</f>
        <v>14400</v>
      </c>
      <c r="L118">
        <f t="shared" si="4"/>
        <v>72311</v>
      </c>
      <c r="M118">
        <v>10</v>
      </c>
      <c r="N118" t="str">
        <f>INDEX(Sheet2!J:J,MATCH($B118,Sheet2!$A:$A,0))</f>
        <v>1,24</v>
      </c>
      <c r="O118" s="12" t="str">
        <f>INDEX(Sheet2!Y:Y,MATCH($B118,Sheet2!$A:$A,0))</f>
        <v>市郊的荒芜山谷，谷口外就是纵横交错的快速公路。</v>
      </c>
      <c r="P118">
        <f t="shared" si="8"/>
        <v>101</v>
      </c>
      <c r="Q118" t="str">
        <f t="shared" si="8"/>
        <v>2,4</v>
      </c>
      <c r="R118" t="str">
        <f t="shared" si="8"/>
        <v>0,60</v>
      </c>
      <c r="S118" t="str">
        <f t="shared" si="8"/>
        <v>1,9|2,9|3,9|4,9|5,8|6,8|7,8|8,8|9,8|10,8|11,8|12,8</v>
      </c>
    </row>
    <row r="119" ht="16.5" customHeight="1" spans="1:19">
      <c r="A119" s="11" t="s">
        <v>44</v>
      </c>
      <c r="B119">
        <v>2312</v>
      </c>
      <c r="C119">
        <f>INDEX(Sheet2!D:D,MATCH(B119,Sheet2!A:A,0))</f>
        <v>2</v>
      </c>
      <c r="D119">
        <v>0</v>
      </c>
      <c r="E119">
        <f>INDEX(Sheet2!O:O,MATCH($B119,Sheet2!$A:$A,0))</f>
        <v>50</v>
      </c>
      <c r="F119" s="12" t="str">
        <f>INDEX(Sheet2!X:X,MATCH($B119,Sheet2!$A:$A,0))</f>
        <v>公路荒山</v>
      </c>
      <c r="G119" s="12">
        <f>INDEX(Sheet2!Z:Z,MATCH(B119,Sheet2!A:A,0))</f>
        <v>340140003</v>
      </c>
      <c r="H119">
        <f>INDEX(Sheet2!P:P,MATCH($B119,Sheet2!$A:$A,0))</f>
        <v>72312</v>
      </c>
      <c r="I119" s="15" t="str">
        <f t="shared" si="6"/>
        <v>1120001,2130001</v>
      </c>
      <c r="J119">
        <f>INDEX(Sheet2!K:K,MATCH($B119,Sheet2!$A:$A,0))</f>
        <v>3</v>
      </c>
      <c r="K119">
        <f>INDEX(Sheet2!L:L,MATCH($B119,Sheet2!$A:$A,0))</f>
        <v>14400</v>
      </c>
      <c r="L119">
        <f t="shared" si="4"/>
        <v>72312</v>
      </c>
      <c r="M119">
        <v>10</v>
      </c>
      <c r="N119" t="str">
        <f>INDEX(Sheet2!J:J,MATCH($B119,Sheet2!$A:$A,0))</f>
        <v>1,24</v>
      </c>
      <c r="O119" s="12" t="str">
        <f>INDEX(Sheet2!Y:Y,MATCH($B119,Sheet2!$A:$A,0))</f>
        <v>市郊的荒芜山谷，谷口外就是纵横交错的快速公路。</v>
      </c>
      <c r="P119">
        <f t="shared" si="8"/>
        <v>102</v>
      </c>
      <c r="Q119" t="str">
        <f t="shared" si="8"/>
        <v>2,4</v>
      </c>
      <c r="R119" t="str">
        <f t="shared" si="8"/>
        <v>0,60</v>
      </c>
      <c r="S119" t="str">
        <f t="shared" si="8"/>
        <v>1,9|2,9|3,9|4,9|5,8|6,8|7,8|8,8|9,8|10,8|11,8|12,8</v>
      </c>
    </row>
    <row r="120" ht="16.5" customHeight="1" spans="1:19">
      <c r="A120" s="11" t="s">
        <v>44</v>
      </c>
      <c r="B120">
        <v>2321</v>
      </c>
      <c r="C120">
        <f>INDEX(Sheet2!D:D,MATCH(B120,Sheet2!A:A,0))</f>
        <v>2</v>
      </c>
      <c r="D120">
        <v>0</v>
      </c>
      <c r="E120">
        <f>INDEX(Sheet2!O:O,MATCH($B120,Sheet2!$A:$A,0))</f>
        <v>50</v>
      </c>
      <c r="F120" s="12" t="str">
        <f>INDEX(Sheet2!X:X,MATCH($B120,Sheet2!$A:$A,0))</f>
        <v>近郊裂谷</v>
      </c>
      <c r="G120" s="12">
        <f>INDEX(Sheet2!Z:Z,MATCH(B120,Sheet2!A:A,0))</f>
        <v>340140003</v>
      </c>
      <c r="H120">
        <f>INDEX(Sheet2!P:P,MATCH($B120,Sheet2!$A:$A,0))</f>
        <v>72321</v>
      </c>
      <c r="I120" s="15" t="str">
        <f t="shared" si="6"/>
        <v>1120001,2130001</v>
      </c>
      <c r="J120">
        <f>INDEX(Sheet2!K:K,MATCH($B120,Sheet2!$A:$A,0))</f>
        <v>2</v>
      </c>
      <c r="K120">
        <f>INDEX(Sheet2!L:L,MATCH($B120,Sheet2!$A:$A,0))</f>
        <v>14400</v>
      </c>
      <c r="L120">
        <f t="shared" si="4"/>
        <v>72321</v>
      </c>
      <c r="M120">
        <v>10</v>
      </c>
      <c r="N120" t="str">
        <f>INDEX(Sheet2!J:J,MATCH($B120,Sheet2!$A:$A,0))</f>
        <v>25,29</v>
      </c>
      <c r="O120" s="12" t="str">
        <f>INDEX(Sheet2!Y:Y,MATCH($B120,Sheet2!$A:$A,0))</f>
        <v>某次灾害事件所留下的裂谷，如今附近已成了高人气的度假区。</v>
      </c>
      <c r="P120">
        <f t="shared" si="8"/>
        <v>101</v>
      </c>
      <c r="Q120" t="str">
        <f t="shared" si="8"/>
        <v>3,5</v>
      </c>
      <c r="R120" t="str">
        <f t="shared" si="8"/>
        <v>0,60</v>
      </c>
      <c r="S120" t="str">
        <f t="shared" si="8"/>
        <v>1,9|2,9|3,9|4,9|5,8|6,8|7,8|8,8|9,8|10,8|11,8|12,8</v>
      </c>
    </row>
    <row r="121" ht="16.5" customHeight="1" spans="1:19">
      <c r="A121" s="11" t="s">
        <v>44</v>
      </c>
      <c r="B121">
        <v>2322</v>
      </c>
      <c r="C121">
        <f>INDEX(Sheet2!D:D,MATCH(B121,Sheet2!A:A,0))</f>
        <v>2</v>
      </c>
      <c r="D121">
        <v>0</v>
      </c>
      <c r="E121">
        <f>INDEX(Sheet2!O:O,MATCH($B121,Sheet2!$A:$A,0))</f>
        <v>50</v>
      </c>
      <c r="F121" s="12" t="str">
        <f>INDEX(Sheet2!X:X,MATCH($B121,Sheet2!$A:$A,0))</f>
        <v>近郊裂谷</v>
      </c>
      <c r="G121" s="12">
        <f>INDEX(Sheet2!Z:Z,MATCH(B121,Sheet2!A:A,0))</f>
        <v>340140003</v>
      </c>
      <c r="H121">
        <f>INDEX(Sheet2!P:P,MATCH($B121,Sheet2!$A:$A,0))</f>
        <v>72322</v>
      </c>
      <c r="I121" s="15" t="str">
        <f t="shared" si="6"/>
        <v>1120001,2130001</v>
      </c>
      <c r="J121">
        <f>INDEX(Sheet2!K:K,MATCH($B121,Sheet2!$A:$A,0))</f>
        <v>3</v>
      </c>
      <c r="K121">
        <f>INDEX(Sheet2!L:L,MATCH($B121,Sheet2!$A:$A,0))</f>
        <v>14400</v>
      </c>
      <c r="L121">
        <f t="shared" si="4"/>
        <v>72322</v>
      </c>
      <c r="M121">
        <v>10</v>
      </c>
      <c r="N121" t="str">
        <f>INDEX(Sheet2!J:J,MATCH($B121,Sheet2!$A:$A,0))</f>
        <v>25,29</v>
      </c>
      <c r="O121" s="12" t="str">
        <f>INDEX(Sheet2!Y:Y,MATCH($B121,Sheet2!$A:$A,0))</f>
        <v>某次灾害事件所留下的裂谷，如今附近已成了高人气的度假区。</v>
      </c>
      <c r="P121">
        <f t="shared" si="8"/>
        <v>102</v>
      </c>
      <c r="Q121" t="str">
        <f t="shared" si="8"/>
        <v>3,5</v>
      </c>
      <c r="R121" t="str">
        <f t="shared" si="8"/>
        <v>0,60</v>
      </c>
      <c r="S121" t="str">
        <f t="shared" si="8"/>
        <v>1,9|2,9|3,9|4,9|5,8|6,8|7,8|8,8|9,8|10,8|11,8|12,8</v>
      </c>
    </row>
    <row r="122" ht="16.5" customHeight="1" spans="1:19">
      <c r="A122" s="11" t="s">
        <v>44</v>
      </c>
      <c r="B122">
        <v>2323</v>
      </c>
      <c r="C122">
        <f>INDEX(Sheet2!D:D,MATCH(B122,Sheet2!A:A,0))</f>
        <v>2</v>
      </c>
      <c r="D122">
        <v>0</v>
      </c>
      <c r="E122">
        <f>INDEX(Sheet2!O:O,MATCH($B122,Sheet2!$A:$A,0))</f>
        <v>50</v>
      </c>
      <c r="F122" s="12" t="str">
        <f>INDEX(Sheet2!X:X,MATCH($B122,Sheet2!$A:$A,0))</f>
        <v>近郊裂谷</v>
      </c>
      <c r="G122" s="12">
        <f>INDEX(Sheet2!Z:Z,MATCH(B122,Sheet2!A:A,0))</f>
        <v>340140003</v>
      </c>
      <c r="H122">
        <f>INDEX(Sheet2!P:P,MATCH($B122,Sheet2!$A:$A,0))</f>
        <v>72323</v>
      </c>
      <c r="I122" s="15" t="str">
        <f t="shared" si="6"/>
        <v>1120001,2130001</v>
      </c>
      <c r="J122">
        <f>INDEX(Sheet2!K:K,MATCH($B122,Sheet2!$A:$A,0))</f>
        <v>3</v>
      </c>
      <c r="K122">
        <f>INDEX(Sheet2!L:L,MATCH($B122,Sheet2!$A:$A,0))</f>
        <v>14400</v>
      </c>
      <c r="L122">
        <f t="shared" si="4"/>
        <v>72323</v>
      </c>
      <c r="M122">
        <v>10</v>
      </c>
      <c r="N122" t="str">
        <f>INDEX(Sheet2!J:J,MATCH($B122,Sheet2!$A:$A,0))</f>
        <v>25,29</v>
      </c>
      <c r="O122" s="12" t="str">
        <f>INDEX(Sheet2!Y:Y,MATCH($B122,Sheet2!$A:$A,0))</f>
        <v>某次灾害事件所留下的裂谷，如今附近已成了高人气的度假区。</v>
      </c>
      <c r="P122">
        <f t="shared" si="8"/>
        <v>103</v>
      </c>
      <c r="Q122" t="str">
        <f t="shared" si="8"/>
        <v>3,5</v>
      </c>
      <c r="R122" t="str">
        <f t="shared" si="8"/>
        <v>0,60</v>
      </c>
      <c r="S122" t="str">
        <f t="shared" si="8"/>
        <v>1,9|2,9|3,9|4,9|5,8|6,8|7,8|8,8|9,8|10,8|11,8|12,8</v>
      </c>
    </row>
    <row r="123" ht="16.5" customHeight="1" spans="1:19">
      <c r="A123" s="11" t="s">
        <v>44</v>
      </c>
      <c r="B123">
        <v>2331</v>
      </c>
      <c r="C123">
        <f>INDEX(Sheet2!D:D,MATCH(B123,Sheet2!A:A,0))</f>
        <v>2</v>
      </c>
      <c r="D123">
        <v>0</v>
      </c>
      <c r="E123">
        <f>INDEX(Sheet2!O:O,MATCH($B123,Sheet2!$A:$A,0))</f>
        <v>50</v>
      </c>
      <c r="F123" s="12" t="str">
        <f>INDEX(Sheet2!X:X,MATCH($B123,Sheet2!$A:$A,0))</f>
        <v>淘金镇</v>
      </c>
      <c r="G123" s="12">
        <f>INDEX(Sheet2!Z:Z,MATCH(B123,Sheet2!A:A,0))</f>
        <v>340140003</v>
      </c>
      <c r="H123">
        <f>INDEX(Sheet2!P:P,MATCH($B123,Sheet2!$A:$A,0))</f>
        <v>72331</v>
      </c>
      <c r="I123" s="15" t="str">
        <f t="shared" si="6"/>
        <v>1120001,2130001</v>
      </c>
      <c r="J123">
        <f>INDEX(Sheet2!K:K,MATCH($B123,Sheet2!$A:$A,0))</f>
        <v>3</v>
      </c>
      <c r="K123">
        <f>INDEX(Sheet2!L:L,MATCH($B123,Sheet2!$A:$A,0))</f>
        <v>14400</v>
      </c>
      <c r="L123">
        <f t="shared" si="4"/>
        <v>72331</v>
      </c>
      <c r="M123">
        <v>10</v>
      </c>
      <c r="N123" t="str">
        <f>INDEX(Sheet2!J:J,MATCH($B123,Sheet2!$A:$A,0))</f>
        <v>30,34</v>
      </c>
      <c r="O123" s="12" t="str">
        <f>INDEX(Sheet2!Y:Y,MATCH($B123,Sheet2!$A:$A,0))</f>
        <v>矿山枯竭，如今衰败到只剩下了山岩的小镇。当地正在努力恢复生态。</v>
      </c>
      <c r="P123">
        <f t="shared" si="8"/>
        <v>103</v>
      </c>
      <c r="Q123" t="str">
        <f t="shared" si="8"/>
        <v>3,5</v>
      </c>
      <c r="R123" t="str">
        <f t="shared" si="8"/>
        <v>0,60</v>
      </c>
      <c r="S123" t="str">
        <f t="shared" si="8"/>
        <v>1,9|2,9|3,9|4,9|5,8|6,8|7,8|8,8|9,8|10,8|11,8|12,8</v>
      </c>
    </row>
    <row r="124" ht="16.5" customHeight="1" spans="1:19">
      <c r="A124" s="11" t="s">
        <v>44</v>
      </c>
      <c r="B124">
        <v>2332</v>
      </c>
      <c r="C124">
        <f>INDEX(Sheet2!D:D,MATCH(B124,Sheet2!A:A,0))</f>
        <v>2</v>
      </c>
      <c r="D124">
        <v>0</v>
      </c>
      <c r="E124">
        <f>INDEX(Sheet2!O:O,MATCH($B124,Sheet2!$A:$A,0))</f>
        <v>50</v>
      </c>
      <c r="F124" s="12" t="str">
        <f>INDEX(Sheet2!X:X,MATCH($B124,Sheet2!$A:$A,0))</f>
        <v>淘金镇</v>
      </c>
      <c r="G124" s="12">
        <f>INDEX(Sheet2!Z:Z,MATCH(B124,Sheet2!A:A,0))</f>
        <v>340140003</v>
      </c>
      <c r="H124">
        <f>INDEX(Sheet2!P:P,MATCH($B124,Sheet2!$A:$A,0))</f>
        <v>72332</v>
      </c>
      <c r="I124" s="15" t="str">
        <f t="shared" si="6"/>
        <v>1120001,2130001</v>
      </c>
      <c r="J124">
        <f>INDEX(Sheet2!K:K,MATCH($B124,Sheet2!$A:$A,0))</f>
        <v>4</v>
      </c>
      <c r="K124">
        <f>INDEX(Sheet2!L:L,MATCH($B124,Sheet2!$A:$A,0))</f>
        <v>28800</v>
      </c>
      <c r="L124">
        <f t="shared" si="4"/>
        <v>72332</v>
      </c>
      <c r="M124">
        <v>10</v>
      </c>
      <c r="N124" t="str">
        <f>INDEX(Sheet2!J:J,MATCH($B124,Sheet2!$A:$A,0))</f>
        <v>30,34</v>
      </c>
      <c r="O124" s="12" t="str">
        <f>INDEX(Sheet2!Y:Y,MATCH($B124,Sheet2!$A:$A,0))</f>
        <v>矿山枯竭，如今衰败到只剩下了山岩的小镇。当地正在努力恢复生态。</v>
      </c>
      <c r="P124">
        <f t="shared" si="8"/>
        <v>103</v>
      </c>
      <c r="Q124" t="str">
        <f t="shared" si="8"/>
        <v>3,5</v>
      </c>
      <c r="R124" t="str">
        <f t="shared" si="8"/>
        <v>0,60</v>
      </c>
      <c r="S124" t="str">
        <f t="shared" si="8"/>
        <v>1,9|2,9|3,9|4,9|5,8|6,8|7,8|8,8|9,8|10,8|11,8|12,8</v>
      </c>
    </row>
    <row r="125" ht="16.5" customHeight="1" spans="1:19">
      <c r="A125" s="11" t="s">
        <v>44</v>
      </c>
      <c r="B125">
        <v>2333</v>
      </c>
      <c r="C125">
        <f>INDEX(Sheet2!D:D,MATCH(B125,Sheet2!A:A,0))</f>
        <v>2</v>
      </c>
      <c r="D125">
        <v>0</v>
      </c>
      <c r="E125">
        <f>INDEX(Sheet2!O:O,MATCH($B125,Sheet2!$A:$A,0))</f>
        <v>50</v>
      </c>
      <c r="F125" s="12" t="str">
        <f>INDEX(Sheet2!X:X,MATCH($B125,Sheet2!$A:$A,0))</f>
        <v>淘金镇</v>
      </c>
      <c r="G125" s="12">
        <f>INDEX(Sheet2!Z:Z,MATCH(B125,Sheet2!A:A,0))</f>
        <v>340140003</v>
      </c>
      <c r="H125">
        <f>INDEX(Sheet2!P:P,MATCH($B125,Sheet2!$A:$A,0))</f>
        <v>72333</v>
      </c>
      <c r="I125" s="15" t="str">
        <f t="shared" si="6"/>
        <v>1120001,2130001</v>
      </c>
      <c r="J125">
        <f>INDEX(Sheet2!K:K,MATCH($B125,Sheet2!$A:$A,0))</f>
        <v>4</v>
      </c>
      <c r="K125">
        <f>INDEX(Sheet2!L:L,MATCH($B125,Sheet2!$A:$A,0))</f>
        <v>43200</v>
      </c>
      <c r="L125">
        <f t="shared" si="4"/>
        <v>72333</v>
      </c>
      <c r="M125">
        <v>10</v>
      </c>
      <c r="N125" t="str">
        <f>INDEX(Sheet2!J:J,MATCH($B125,Sheet2!$A:$A,0))</f>
        <v>30,34</v>
      </c>
      <c r="O125" s="12" t="str">
        <f>INDEX(Sheet2!Y:Y,MATCH($B125,Sheet2!$A:$A,0))</f>
        <v>矿山枯竭，如今衰败到只剩下了山岩的小镇。当地正在努力恢复生态。</v>
      </c>
      <c r="P125">
        <f t="shared" si="8"/>
        <v>103</v>
      </c>
      <c r="Q125" t="str">
        <f t="shared" si="8"/>
        <v>3,5</v>
      </c>
      <c r="R125" t="str">
        <f t="shared" si="8"/>
        <v>0,60</v>
      </c>
      <c r="S125" t="str">
        <f t="shared" si="8"/>
        <v>1,9|2,9|3,9|4,9|5,8|6,8|7,8|8,8|9,8|10,8|11,8|12,8</v>
      </c>
    </row>
    <row r="126" ht="16.5" customHeight="1" spans="1:19">
      <c r="A126" s="11" t="s">
        <v>44</v>
      </c>
      <c r="B126">
        <v>2341</v>
      </c>
      <c r="C126">
        <f>INDEX(Sheet2!D:D,MATCH(B126,Sheet2!A:A,0))</f>
        <v>2</v>
      </c>
      <c r="D126">
        <v>0</v>
      </c>
      <c r="E126">
        <f>INDEX(Sheet2!O:O,MATCH($B126,Sheet2!$A:$A,0))</f>
        <v>50</v>
      </c>
      <c r="F126" s="12" t="str">
        <f>INDEX(Sheet2!X:X,MATCH($B126,Sheet2!$A:$A,0))</f>
        <v>淘金镇</v>
      </c>
      <c r="G126" s="12">
        <f>INDEX(Sheet2!Z:Z,MATCH(B126,Sheet2!A:A,0))</f>
        <v>340140003</v>
      </c>
      <c r="H126">
        <f>INDEX(Sheet2!P:P,MATCH($B126,Sheet2!$A:$A,0))</f>
        <v>72341</v>
      </c>
      <c r="I126" s="15" t="str">
        <f t="shared" si="6"/>
        <v>1120001,2130001</v>
      </c>
      <c r="J126">
        <f>INDEX(Sheet2!K:K,MATCH($B126,Sheet2!$A:$A,0))</f>
        <v>4</v>
      </c>
      <c r="K126">
        <f>INDEX(Sheet2!L:L,MATCH($B126,Sheet2!$A:$A,0))</f>
        <v>28800</v>
      </c>
      <c r="L126">
        <f t="shared" si="4"/>
        <v>72341</v>
      </c>
      <c r="M126">
        <v>10</v>
      </c>
      <c r="N126" t="str">
        <f>INDEX(Sheet2!J:J,MATCH($B126,Sheet2!$A:$A,0))</f>
        <v>35,39</v>
      </c>
      <c r="O126" s="12" t="str">
        <f>INDEX(Sheet2!Y:Y,MATCH($B126,Sheet2!$A:$A,0))</f>
        <v>矿山枯竭，如今衰败到只剩下了山岩的小镇。当地正在努力恢复生态。</v>
      </c>
      <c r="P126">
        <f t="shared" si="8"/>
        <v>101</v>
      </c>
      <c r="Q126" t="str">
        <f t="shared" si="8"/>
        <v>2,4</v>
      </c>
      <c r="R126" t="str">
        <f t="shared" si="8"/>
        <v>0,60</v>
      </c>
      <c r="S126" t="str">
        <f t="shared" si="8"/>
        <v>1,9|2,9|3,9|4,9|5,8|6,8|7,8|8,8|9,8|10,8|11,7|12,9</v>
      </c>
    </row>
    <row r="127" ht="16.5" customHeight="1" spans="1:19">
      <c r="A127" s="11" t="s">
        <v>44</v>
      </c>
      <c r="B127">
        <v>2342</v>
      </c>
      <c r="C127">
        <f>INDEX(Sheet2!D:D,MATCH(B127,Sheet2!A:A,0))</f>
        <v>2</v>
      </c>
      <c r="D127">
        <v>0</v>
      </c>
      <c r="E127">
        <f>INDEX(Sheet2!O:O,MATCH($B127,Sheet2!$A:$A,0))</f>
        <v>50</v>
      </c>
      <c r="F127" s="12" t="str">
        <f>INDEX(Sheet2!X:X,MATCH($B127,Sheet2!$A:$A,0))</f>
        <v>淘金镇</v>
      </c>
      <c r="G127" s="12">
        <f>INDEX(Sheet2!Z:Z,MATCH(B127,Sheet2!A:A,0))</f>
        <v>340140003</v>
      </c>
      <c r="H127">
        <f>INDEX(Sheet2!P:P,MATCH($B127,Sheet2!$A:$A,0))</f>
        <v>72342</v>
      </c>
      <c r="I127" s="15" t="str">
        <f t="shared" si="6"/>
        <v>1120001,2130001</v>
      </c>
      <c r="J127">
        <f>INDEX(Sheet2!K:K,MATCH($B127,Sheet2!$A:$A,0))</f>
        <v>5</v>
      </c>
      <c r="K127">
        <f>INDEX(Sheet2!L:L,MATCH($B127,Sheet2!$A:$A,0))</f>
        <v>43200</v>
      </c>
      <c r="L127">
        <f t="shared" si="4"/>
        <v>72342</v>
      </c>
      <c r="M127">
        <v>10</v>
      </c>
      <c r="N127" t="str">
        <f>INDEX(Sheet2!J:J,MATCH($B127,Sheet2!$A:$A,0))</f>
        <v>35,39</v>
      </c>
      <c r="O127" s="12" t="str">
        <f>INDEX(Sheet2!Y:Y,MATCH($B127,Sheet2!$A:$A,0))</f>
        <v>矿山枯竭，如今衰败到只剩下了山岩的小镇。当地正在努力恢复生态。</v>
      </c>
      <c r="P127">
        <f t="shared" si="8"/>
        <v>102</v>
      </c>
      <c r="Q127" t="str">
        <f t="shared" si="8"/>
        <v>2,4</v>
      </c>
      <c r="R127" t="str">
        <f t="shared" si="8"/>
        <v>0,60</v>
      </c>
      <c r="S127" t="str">
        <f t="shared" si="8"/>
        <v>1,9|2,9|3,9|4,9|5,8|6,8|7,8|8,8|9,8|10,8|11,8|12,8</v>
      </c>
    </row>
    <row r="128" ht="16.5" customHeight="1" spans="1:19">
      <c r="A128" s="11" t="s">
        <v>44</v>
      </c>
      <c r="B128">
        <v>2343</v>
      </c>
      <c r="C128">
        <f>INDEX(Sheet2!D:D,MATCH(B128,Sheet2!A:A,0))</f>
        <v>2</v>
      </c>
      <c r="D128">
        <v>0</v>
      </c>
      <c r="E128">
        <f>INDEX(Sheet2!O:O,MATCH($B128,Sheet2!$A:$A,0))</f>
        <v>50</v>
      </c>
      <c r="F128" s="12" t="str">
        <f>INDEX(Sheet2!X:X,MATCH($B128,Sheet2!$A:$A,0))</f>
        <v>淘金镇</v>
      </c>
      <c r="G128" s="12">
        <f>INDEX(Sheet2!Z:Z,MATCH(B128,Sheet2!A:A,0))</f>
        <v>340140003</v>
      </c>
      <c r="H128">
        <f>INDEX(Sheet2!P:P,MATCH($B128,Sheet2!$A:$A,0))</f>
        <v>72343</v>
      </c>
      <c r="I128" s="15" t="str">
        <f t="shared" si="6"/>
        <v>1120001,2130001</v>
      </c>
      <c r="J128">
        <f>INDEX(Sheet2!K:K,MATCH($B128,Sheet2!$A:$A,0))</f>
        <v>5</v>
      </c>
      <c r="K128">
        <f>INDEX(Sheet2!L:L,MATCH($B128,Sheet2!$A:$A,0))</f>
        <v>86400</v>
      </c>
      <c r="L128">
        <f t="shared" si="4"/>
        <v>72343</v>
      </c>
      <c r="M128">
        <v>10</v>
      </c>
      <c r="N128" t="str">
        <f>INDEX(Sheet2!J:J,MATCH($B128,Sheet2!$A:$A,0))</f>
        <v>35,39</v>
      </c>
      <c r="O128" s="12" t="str">
        <f>INDEX(Sheet2!Y:Y,MATCH($B128,Sheet2!$A:$A,0))</f>
        <v>矿山枯竭，如今衰败到只剩下了山岩的小镇。当地正在努力恢复生态。</v>
      </c>
      <c r="P128">
        <f t="shared" si="8"/>
        <v>101</v>
      </c>
      <c r="Q128" t="str">
        <f t="shared" si="8"/>
        <v>2,4</v>
      </c>
      <c r="R128" t="str">
        <f t="shared" si="8"/>
        <v>0,60</v>
      </c>
      <c r="S128" t="str">
        <f t="shared" si="8"/>
        <v>1,9|2,9|3,9|4,9|5,8|6,8|7,8|8,8|9,8|10,8|11,8|12,8</v>
      </c>
    </row>
    <row r="129" ht="16.5" customHeight="1" spans="1:19">
      <c r="A129" s="11" t="s">
        <v>44</v>
      </c>
      <c r="B129">
        <v>2351</v>
      </c>
      <c r="C129">
        <f>INDEX(Sheet2!D:D,MATCH(B129,Sheet2!A:A,0))</f>
        <v>2</v>
      </c>
      <c r="D129">
        <v>0</v>
      </c>
      <c r="E129">
        <f>INDEX(Sheet2!O:O,MATCH($B129,Sheet2!$A:$A,0))</f>
        <v>50</v>
      </c>
      <c r="F129" s="12" t="str">
        <f>INDEX(Sheet2!X:X,MATCH($B129,Sheet2!$A:$A,0))</f>
        <v>淘金镇</v>
      </c>
      <c r="G129" s="12">
        <f>INDEX(Sheet2!Z:Z,MATCH(B129,Sheet2!A:A,0))</f>
        <v>340140003</v>
      </c>
      <c r="H129">
        <f>INDEX(Sheet2!P:P,MATCH($B129,Sheet2!$A:$A,0))</f>
        <v>72351</v>
      </c>
      <c r="I129" s="15" t="str">
        <f t="shared" si="6"/>
        <v>1120001,2130001</v>
      </c>
      <c r="J129">
        <f>INDEX(Sheet2!K:K,MATCH($B129,Sheet2!$A:$A,0))</f>
        <v>4</v>
      </c>
      <c r="K129">
        <f>INDEX(Sheet2!L:L,MATCH($B129,Sheet2!$A:$A,0))</f>
        <v>28800</v>
      </c>
      <c r="L129">
        <f t="shared" si="4"/>
        <v>72351</v>
      </c>
      <c r="M129">
        <v>10</v>
      </c>
      <c r="N129" t="str">
        <f>INDEX(Sheet2!J:J,MATCH($B129,Sheet2!$A:$A,0))</f>
        <v>40,80</v>
      </c>
      <c r="O129" s="12" t="str">
        <f>INDEX(Sheet2!Y:Y,MATCH($B129,Sheet2!$A:$A,0))</f>
        <v>矿山枯竭，如今衰败到只剩下了山岩的小镇。当地正在努力恢复生态。</v>
      </c>
      <c r="P129">
        <f t="shared" si="8"/>
        <v>102</v>
      </c>
      <c r="Q129" t="str">
        <f t="shared" si="8"/>
        <v>2,4</v>
      </c>
      <c r="R129" t="str">
        <f t="shared" si="8"/>
        <v>0,60</v>
      </c>
      <c r="S129" t="str">
        <f t="shared" si="8"/>
        <v>1,9|2,9|3,9|4,9|5,8|6,8|7,8|8,8|9,8|10,8|11,8|12,8</v>
      </c>
    </row>
    <row r="130" ht="16.5" customHeight="1" spans="1:19">
      <c r="A130" s="11" t="s">
        <v>44</v>
      </c>
      <c r="B130">
        <v>2352</v>
      </c>
      <c r="C130">
        <f>INDEX(Sheet2!D:D,MATCH(B130,Sheet2!A:A,0))</f>
        <v>2</v>
      </c>
      <c r="D130">
        <v>0</v>
      </c>
      <c r="E130">
        <f>INDEX(Sheet2!O:O,MATCH($B130,Sheet2!$A:$A,0))</f>
        <v>50</v>
      </c>
      <c r="F130" s="12" t="str">
        <f>INDEX(Sheet2!X:X,MATCH($B130,Sheet2!$A:$A,0))</f>
        <v>淘金镇</v>
      </c>
      <c r="G130" s="12">
        <f>INDEX(Sheet2!Z:Z,MATCH(B130,Sheet2!A:A,0))</f>
        <v>340140003</v>
      </c>
      <c r="H130">
        <f>INDEX(Sheet2!P:P,MATCH($B130,Sheet2!$A:$A,0))</f>
        <v>72352</v>
      </c>
      <c r="I130" s="15" t="str">
        <f t="shared" si="6"/>
        <v>1120001,2130001</v>
      </c>
      <c r="J130">
        <f>INDEX(Sheet2!K:K,MATCH($B130,Sheet2!$A:$A,0))</f>
        <v>5</v>
      </c>
      <c r="K130">
        <f>INDEX(Sheet2!L:L,MATCH($B130,Sheet2!$A:$A,0))</f>
        <v>43200</v>
      </c>
      <c r="L130">
        <f t="shared" si="4"/>
        <v>72352</v>
      </c>
      <c r="M130">
        <v>10</v>
      </c>
      <c r="N130" t="str">
        <f>INDEX(Sheet2!J:J,MATCH($B130,Sheet2!$A:$A,0))</f>
        <v>40,80</v>
      </c>
      <c r="O130" s="12" t="str">
        <f>INDEX(Sheet2!Y:Y,MATCH($B130,Sheet2!$A:$A,0))</f>
        <v>矿山枯竭，如今衰败到只剩下了山岩的小镇。当地正在努力恢复生态。</v>
      </c>
      <c r="P130">
        <f t="shared" si="8"/>
        <v>101</v>
      </c>
      <c r="Q130" t="str">
        <f t="shared" si="8"/>
        <v>3,5</v>
      </c>
      <c r="R130" t="str">
        <f t="shared" si="8"/>
        <v>0,60</v>
      </c>
      <c r="S130" t="str">
        <f t="shared" si="8"/>
        <v>1,9|2,9|3,9|4,9|5,8|6,8|7,8|8,8|9,8|10,8|11,8|12,8</v>
      </c>
    </row>
    <row r="131" ht="16.5" customHeight="1" spans="1:19">
      <c r="A131" s="11" t="s">
        <v>44</v>
      </c>
      <c r="B131">
        <v>2353</v>
      </c>
      <c r="C131">
        <f>INDEX(Sheet2!D:D,MATCH(B131,Sheet2!A:A,0))</f>
        <v>2</v>
      </c>
      <c r="D131">
        <v>0</v>
      </c>
      <c r="E131">
        <f>INDEX(Sheet2!O:O,MATCH($B131,Sheet2!$A:$A,0))</f>
        <v>50</v>
      </c>
      <c r="F131" s="12" t="str">
        <f>INDEX(Sheet2!X:X,MATCH($B131,Sheet2!$A:$A,0))</f>
        <v>淘金镇</v>
      </c>
      <c r="G131" s="12">
        <f>INDEX(Sheet2!Z:Z,MATCH(B131,Sheet2!A:A,0))</f>
        <v>340140003</v>
      </c>
      <c r="H131">
        <f>INDEX(Sheet2!P:P,MATCH($B131,Sheet2!$A:$A,0))</f>
        <v>72353</v>
      </c>
      <c r="I131" s="15" t="str">
        <f t="shared" si="6"/>
        <v>1120001,2130001</v>
      </c>
      <c r="J131">
        <f>INDEX(Sheet2!K:K,MATCH($B131,Sheet2!$A:$A,0))</f>
        <v>5</v>
      </c>
      <c r="K131">
        <f>INDEX(Sheet2!L:L,MATCH($B131,Sheet2!$A:$A,0))</f>
        <v>86400</v>
      </c>
      <c r="L131">
        <f t="shared" si="4"/>
        <v>72353</v>
      </c>
      <c r="M131">
        <v>10</v>
      </c>
      <c r="N131" t="str">
        <f>INDEX(Sheet2!J:J,MATCH($B131,Sheet2!$A:$A,0))</f>
        <v>40,80</v>
      </c>
      <c r="O131" s="12" t="str">
        <f>INDEX(Sheet2!Y:Y,MATCH($B131,Sheet2!$A:$A,0))</f>
        <v>矿山枯竭，如今衰败到只剩下了山岩的小镇。当地正在努力恢复生态。</v>
      </c>
      <c r="P131">
        <f t="shared" si="8"/>
        <v>102</v>
      </c>
      <c r="Q131" t="str">
        <f t="shared" si="8"/>
        <v>3,5</v>
      </c>
      <c r="R131" t="str">
        <f t="shared" si="8"/>
        <v>0,60</v>
      </c>
      <c r="S131" t="str">
        <f t="shared" si="8"/>
        <v>1,9|2,9|3,9|4,9|5,8|6,8|7,8|8,8|9,8|10,8|11,8|12,8</v>
      </c>
    </row>
    <row r="132" ht="16.5" customHeight="1" spans="1:19">
      <c r="A132" s="11" t="s">
        <v>44</v>
      </c>
      <c r="B132">
        <v>2411</v>
      </c>
      <c r="C132">
        <f>INDEX(Sheet2!D:D,MATCH(B132,Sheet2!A:A,0))</f>
        <v>2</v>
      </c>
      <c r="D132">
        <v>0</v>
      </c>
      <c r="E132">
        <f>INDEX(Sheet2!O:O,MATCH($B132,Sheet2!$A:$A,0))</f>
        <v>50</v>
      </c>
      <c r="F132" s="12" t="str">
        <f>INDEX(Sheet2!X:X,MATCH($B132,Sheet2!$A:$A,0))</f>
        <v>旧城近郊</v>
      </c>
      <c r="G132" s="12">
        <f>INDEX(Sheet2!Z:Z,MATCH(B132,Sheet2!A:A,0))</f>
        <v>340140004</v>
      </c>
      <c r="H132">
        <f>INDEX(Sheet2!P:P,MATCH($B132,Sheet2!$A:$A,0))</f>
        <v>72411</v>
      </c>
      <c r="I132" s="15" t="str">
        <f t="shared" si="6"/>
        <v>1120001,2110005</v>
      </c>
      <c r="J132">
        <f>INDEX(Sheet2!K:K,MATCH($B132,Sheet2!$A:$A,0))</f>
        <v>2</v>
      </c>
      <c r="K132">
        <f>INDEX(Sheet2!L:L,MATCH($B132,Sheet2!$A:$A,0))</f>
        <v>14400</v>
      </c>
      <c r="L132">
        <f t="shared" si="4"/>
        <v>72411</v>
      </c>
      <c r="M132">
        <v>10</v>
      </c>
      <c r="N132" t="str">
        <f>INDEX(Sheet2!J:J,MATCH($B132,Sheet2!$A:$A,0))</f>
        <v>1,24</v>
      </c>
      <c r="O132" s="12" t="str">
        <f>INDEX(Sheet2!Y:Y,MATCH($B132,Sheet2!$A:$A,0))</f>
        <v>旧世代城市的外延，水泥的楼宇星罗棋布。</v>
      </c>
      <c r="P132">
        <f t="shared" si="8"/>
        <v>103</v>
      </c>
      <c r="Q132" t="str">
        <f t="shared" si="8"/>
        <v>3,5</v>
      </c>
      <c r="R132" t="str">
        <f t="shared" si="8"/>
        <v>0,60</v>
      </c>
      <c r="S132" t="str">
        <f t="shared" si="8"/>
        <v>1,9|2,9|3,9|4,9|5,8|6,8|7,8|8,8|9,8|10,8|11,8|12,8</v>
      </c>
    </row>
    <row r="133" ht="16.5" customHeight="1" spans="1:19">
      <c r="A133" s="11" t="s">
        <v>44</v>
      </c>
      <c r="B133">
        <v>2412</v>
      </c>
      <c r="C133">
        <f>INDEX(Sheet2!D:D,MATCH(B133,Sheet2!A:A,0))</f>
        <v>2</v>
      </c>
      <c r="D133">
        <v>0</v>
      </c>
      <c r="E133">
        <f>INDEX(Sheet2!O:O,MATCH($B133,Sheet2!$A:$A,0))</f>
        <v>50</v>
      </c>
      <c r="F133" s="12" t="str">
        <f>INDEX(Sheet2!X:X,MATCH($B133,Sheet2!$A:$A,0))</f>
        <v>旧城近郊</v>
      </c>
      <c r="G133" s="12">
        <f>INDEX(Sheet2!Z:Z,MATCH(B133,Sheet2!A:A,0))</f>
        <v>340140004</v>
      </c>
      <c r="H133">
        <f>INDEX(Sheet2!P:P,MATCH($B133,Sheet2!$A:$A,0))</f>
        <v>72412</v>
      </c>
      <c r="I133" s="15" t="str">
        <f t="shared" si="6"/>
        <v>1120001,2110005</v>
      </c>
      <c r="J133">
        <f>INDEX(Sheet2!K:K,MATCH($B133,Sheet2!$A:$A,0))</f>
        <v>3</v>
      </c>
      <c r="K133">
        <f>INDEX(Sheet2!L:L,MATCH($B133,Sheet2!$A:$A,0))</f>
        <v>14400</v>
      </c>
      <c r="L133">
        <f t="shared" si="4"/>
        <v>72412</v>
      </c>
      <c r="M133">
        <v>10</v>
      </c>
      <c r="N133" t="str">
        <f>INDEX(Sheet2!J:J,MATCH($B133,Sheet2!$A:$A,0))</f>
        <v>1,24</v>
      </c>
      <c r="O133" s="12" t="str">
        <f>INDEX(Sheet2!Y:Y,MATCH($B133,Sheet2!$A:$A,0))</f>
        <v>旧世代城市的外延，水泥的楼宇星罗棋布。</v>
      </c>
      <c r="P133">
        <f t="shared" si="8"/>
        <v>103</v>
      </c>
      <c r="Q133" t="str">
        <f t="shared" si="8"/>
        <v>3,5</v>
      </c>
      <c r="R133" t="str">
        <f t="shared" si="8"/>
        <v>0,60</v>
      </c>
      <c r="S133" t="str">
        <f t="shared" si="8"/>
        <v>1,9|2,9|3,9|4,9|5,8|6,8|7,8|8,8|9,8|10,8|11,8|12,8</v>
      </c>
    </row>
    <row r="134" ht="16.5" customHeight="1" spans="1:19">
      <c r="A134" s="11" t="s">
        <v>44</v>
      </c>
      <c r="B134">
        <v>2421</v>
      </c>
      <c r="C134">
        <f>INDEX(Sheet2!D:D,MATCH(B134,Sheet2!A:A,0))</f>
        <v>2</v>
      </c>
      <c r="D134">
        <v>0</v>
      </c>
      <c r="E134">
        <f>INDEX(Sheet2!O:O,MATCH($B134,Sheet2!$A:$A,0))</f>
        <v>50</v>
      </c>
      <c r="F134" s="12" t="str">
        <f>INDEX(Sheet2!X:X,MATCH($B134,Sheet2!$A:$A,0))</f>
        <v>观景台地</v>
      </c>
      <c r="G134" s="12">
        <f>INDEX(Sheet2!Z:Z,MATCH(B134,Sheet2!A:A,0))</f>
        <v>340140004</v>
      </c>
      <c r="H134">
        <f>INDEX(Sheet2!P:P,MATCH($B134,Sheet2!$A:$A,0))</f>
        <v>72421</v>
      </c>
      <c r="I134" s="15" t="str">
        <f t="shared" si="6"/>
        <v>1120001,2110005</v>
      </c>
      <c r="J134">
        <f>INDEX(Sheet2!K:K,MATCH($B134,Sheet2!$A:$A,0))</f>
        <v>2</v>
      </c>
      <c r="K134">
        <f>INDEX(Sheet2!L:L,MATCH($B134,Sheet2!$A:$A,0))</f>
        <v>14400</v>
      </c>
      <c r="L134">
        <f t="shared" ref="L134:L197" si="9">H134</f>
        <v>72421</v>
      </c>
      <c r="M134">
        <v>10</v>
      </c>
      <c r="N134" t="str">
        <f>INDEX(Sheet2!J:J,MATCH($B134,Sheet2!$A:$A,0))</f>
        <v>25,29</v>
      </c>
      <c r="O134" s="12" t="str">
        <f>INDEX(Sheet2!Y:Y,MATCH($B134,Sheet2!$A:$A,0))</f>
        <v>市中的山上视野开阔，但下面除连绵不断的大楼外并没有什么特别的风景。</v>
      </c>
      <c r="P134">
        <f t="shared" si="8"/>
        <v>103</v>
      </c>
      <c r="Q134" t="str">
        <f t="shared" si="8"/>
        <v>3,5</v>
      </c>
      <c r="R134" t="str">
        <f t="shared" si="8"/>
        <v>0,60</v>
      </c>
      <c r="S134" t="str">
        <f t="shared" si="8"/>
        <v>1,9|2,9|3,9|4,9|5,8|6,8|7,8|8,8|9,8|10,8|11,8|12,8</v>
      </c>
    </row>
    <row r="135" ht="16.5" customHeight="1" spans="1:19">
      <c r="A135" s="11" t="s">
        <v>44</v>
      </c>
      <c r="B135">
        <v>2422</v>
      </c>
      <c r="C135">
        <f>INDEX(Sheet2!D:D,MATCH(B135,Sheet2!A:A,0))</f>
        <v>2</v>
      </c>
      <c r="D135">
        <v>0</v>
      </c>
      <c r="E135">
        <f>INDEX(Sheet2!O:O,MATCH($B135,Sheet2!$A:$A,0))</f>
        <v>50</v>
      </c>
      <c r="F135" s="12" t="str">
        <f>INDEX(Sheet2!X:X,MATCH($B135,Sheet2!$A:$A,0))</f>
        <v>观景台地</v>
      </c>
      <c r="G135" s="12">
        <f>INDEX(Sheet2!Z:Z,MATCH(B135,Sheet2!A:A,0))</f>
        <v>340140004</v>
      </c>
      <c r="H135">
        <f>INDEX(Sheet2!P:P,MATCH($B135,Sheet2!$A:$A,0))</f>
        <v>72422</v>
      </c>
      <c r="I135" s="15" t="str">
        <f t="shared" si="6"/>
        <v>1120001,2110005</v>
      </c>
      <c r="J135">
        <f>INDEX(Sheet2!K:K,MATCH($B135,Sheet2!$A:$A,0))</f>
        <v>3</v>
      </c>
      <c r="K135">
        <f>INDEX(Sheet2!L:L,MATCH($B135,Sheet2!$A:$A,0))</f>
        <v>14400</v>
      </c>
      <c r="L135">
        <f t="shared" si="9"/>
        <v>72422</v>
      </c>
      <c r="M135">
        <v>10</v>
      </c>
      <c r="N135" t="str">
        <f>INDEX(Sheet2!J:J,MATCH($B135,Sheet2!$A:$A,0))</f>
        <v>25,29</v>
      </c>
      <c r="O135" s="12" t="str">
        <f>INDEX(Sheet2!Y:Y,MATCH($B135,Sheet2!$A:$A,0))</f>
        <v>市中的山上视野开阔，但下面除连绵不断的大楼外并没有什么特别的风景。</v>
      </c>
      <c r="P135">
        <f t="shared" si="8"/>
        <v>103</v>
      </c>
      <c r="Q135" t="str">
        <f t="shared" si="8"/>
        <v>3,5</v>
      </c>
      <c r="R135" t="str">
        <f t="shared" si="8"/>
        <v>0,60</v>
      </c>
      <c r="S135" t="str">
        <f t="shared" si="8"/>
        <v>1,9|2,9|3,9|4,9|5,8|6,8|7,8|8,8|9,8|10,8|11,8|12,8</v>
      </c>
    </row>
    <row r="136" ht="16.5" customHeight="1" spans="1:19">
      <c r="A136" s="11" t="s">
        <v>44</v>
      </c>
      <c r="B136">
        <v>2423</v>
      </c>
      <c r="C136">
        <f>INDEX(Sheet2!D:D,MATCH(B136,Sheet2!A:A,0))</f>
        <v>2</v>
      </c>
      <c r="D136">
        <v>0</v>
      </c>
      <c r="E136">
        <f>INDEX(Sheet2!O:O,MATCH($B136,Sheet2!$A:$A,0))</f>
        <v>50</v>
      </c>
      <c r="F136" s="12" t="str">
        <f>INDEX(Sheet2!X:X,MATCH($B136,Sheet2!$A:$A,0))</f>
        <v>观景台地</v>
      </c>
      <c r="G136" s="12">
        <f>INDEX(Sheet2!Z:Z,MATCH(B136,Sheet2!A:A,0))</f>
        <v>340140004</v>
      </c>
      <c r="H136">
        <f>INDEX(Sheet2!P:P,MATCH($B136,Sheet2!$A:$A,0))</f>
        <v>72423</v>
      </c>
      <c r="I136" s="15" t="str">
        <f t="shared" si="6"/>
        <v>1120001,2110005</v>
      </c>
      <c r="J136">
        <f>INDEX(Sheet2!K:K,MATCH($B136,Sheet2!$A:$A,0))</f>
        <v>3</v>
      </c>
      <c r="K136">
        <f>INDEX(Sheet2!L:L,MATCH($B136,Sheet2!$A:$A,0))</f>
        <v>14400</v>
      </c>
      <c r="L136">
        <f t="shared" si="9"/>
        <v>72423</v>
      </c>
      <c r="M136">
        <v>10</v>
      </c>
      <c r="N136" t="str">
        <f>INDEX(Sheet2!J:J,MATCH($B136,Sheet2!$A:$A,0))</f>
        <v>25,29</v>
      </c>
      <c r="O136" s="12" t="str">
        <f>INDEX(Sheet2!Y:Y,MATCH($B136,Sheet2!$A:$A,0))</f>
        <v>市中的山上视野开阔，但下面除连绵不断的大楼外并没有什么特别的风景。</v>
      </c>
      <c r="P136">
        <f t="shared" ref="P136:S155" si="10">P126</f>
        <v>101</v>
      </c>
      <c r="Q136" t="str">
        <f t="shared" si="10"/>
        <v>2,4</v>
      </c>
      <c r="R136" t="str">
        <f t="shared" si="10"/>
        <v>0,60</v>
      </c>
      <c r="S136" t="str">
        <f t="shared" si="10"/>
        <v>1,9|2,9|3,9|4,9|5,8|6,8|7,8|8,8|9,8|10,8|11,7|12,9</v>
      </c>
    </row>
    <row r="137" ht="16.5" customHeight="1" spans="1:19">
      <c r="A137" s="11" t="s">
        <v>44</v>
      </c>
      <c r="B137">
        <v>2431</v>
      </c>
      <c r="C137">
        <f>INDEX(Sheet2!D:D,MATCH(B137,Sheet2!A:A,0))</f>
        <v>2</v>
      </c>
      <c r="D137">
        <v>0</v>
      </c>
      <c r="E137">
        <f>INDEX(Sheet2!O:O,MATCH($B137,Sheet2!$A:$A,0))</f>
        <v>30</v>
      </c>
      <c r="F137" s="12" t="str">
        <f>INDEX(Sheet2!X:X,MATCH($B137,Sheet2!$A:$A,0))</f>
        <v>广阔村镇</v>
      </c>
      <c r="G137" s="12">
        <f>INDEX(Sheet2!Z:Z,MATCH(B137,Sheet2!A:A,0))</f>
        <v>340140004</v>
      </c>
      <c r="H137">
        <f>INDEX(Sheet2!P:P,MATCH($B137,Sheet2!$A:$A,0))</f>
        <v>72431</v>
      </c>
      <c r="I137" s="15" t="str">
        <f t="shared" si="6"/>
        <v>1120001,2110004</v>
      </c>
      <c r="J137">
        <f>INDEX(Sheet2!K:K,MATCH($B137,Sheet2!$A:$A,0))</f>
        <v>3</v>
      </c>
      <c r="K137">
        <f>INDEX(Sheet2!L:L,MATCH($B137,Sheet2!$A:$A,0))</f>
        <v>14400</v>
      </c>
      <c r="L137">
        <f t="shared" si="9"/>
        <v>72431</v>
      </c>
      <c r="M137">
        <v>10</v>
      </c>
      <c r="N137" t="str">
        <f>INDEX(Sheet2!J:J,MATCH($B137,Sheet2!$A:$A,0))</f>
        <v>30,34</v>
      </c>
      <c r="O137" s="12" t="str">
        <f>INDEX(Sheet2!Y:Y,MATCH($B137,Sheet2!$A:$A,0))</f>
        <v>城市野蛮扩张后的各处乡村。废弃无人区和摩天楼相互混杂。</v>
      </c>
      <c r="P137">
        <f t="shared" si="10"/>
        <v>102</v>
      </c>
      <c r="Q137" t="str">
        <f t="shared" si="10"/>
        <v>2,4</v>
      </c>
      <c r="R137" t="str">
        <f t="shared" si="10"/>
        <v>0,60</v>
      </c>
      <c r="S137" t="str">
        <f t="shared" si="10"/>
        <v>1,9|2,9|3,9|4,9|5,8|6,8|7,8|8,8|9,8|10,8|11,8|12,8</v>
      </c>
    </row>
    <row r="138" ht="16.5" customHeight="1" spans="1:19">
      <c r="A138" s="11" t="s">
        <v>44</v>
      </c>
      <c r="B138">
        <v>2432</v>
      </c>
      <c r="C138">
        <f>INDEX(Sheet2!D:D,MATCH(B138,Sheet2!A:A,0))</f>
        <v>2</v>
      </c>
      <c r="D138">
        <v>0</v>
      </c>
      <c r="E138">
        <f>INDEX(Sheet2!O:O,MATCH($B138,Sheet2!$A:$A,0))</f>
        <v>30</v>
      </c>
      <c r="F138" s="12" t="str">
        <f>INDEX(Sheet2!X:X,MATCH($B138,Sheet2!$A:$A,0))</f>
        <v>广阔村镇</v>
      </c>
      <c r="G138" s="12">
        <f>INDEX(Sheet2!Z:Z,MATCH(B138,Sheet2!A:A,0))</f>
        <v>340140004</v>
      </c>
      <c r="H138">
        <f>INDEX(Sheet2!P:P,MATCH($B138,Sheet2!$A:$A,0))</f>
        <v>72432</v>
      </c>
      <c r="I138" s="15" t="str">
        <f t="shared" si="6"/>
        <v>1120001,2110004</v>
      </c>
      <c r="J138">
        <f>INDEX(Sheet2!K:K,MATCH($B138,Sheet2!$A:$A,0))</f>
        <v>4</v>
      </c>
      <c r="K138">
        <f>INDEX(Sheet2!L:L,MATCH($B138,Sheet2!$A:$A,0))</f>
        <v>28800</v>
      </c>
      <c r="L138">
        <f t="shared" si="9"/>
        <v>72432</v>
      </c>
      <c r="M138">
        <v>10</v>
      </c>
      <c r="N138" t="str">
        <f>INDEX(Sheet2!J:J,MATCH($B138,Sheet2!$A:$A,0))</f>
        <v>30,34</v>
      </c>
      <c r="O138" s="12" t="str">
        <f>INDEX(Sheet2!Y:Y,MATCH($B138,Sheet2!$A:$A,0))</f>
        <v>城市野蛮扩张后的各处乡村。废弃无人区和摩天楼相互混杂。</v>
      </c>
      <c r="P138">
        <f t="shared" si="10"/>
        <v>101</v>
      </c>
      <c r="Q138" t="str">
        <f t="shared" si="10"/>
        <v>2,4</v>
      </c>
      <c r="R138" t="str">
        <f t="shared" si="10"/>
        <v>0,60</v>
      </c>
      <c r="S138" t="str">
        <f t="shared" si="10"/>
        <v>1,9|2,9|3,9|4,9|5,8|6,8|7,8|8,8|9,8|10,8|11,8|12,8</v>
      </c>
    </row>
    <row r="139" ht="16.5" customHeight="1" spans="1:19">
      <c r="A139" s="11" t="s">
        <v>44</v>
      </c>
      <c r="B139">
        <v>2433</v>
      </c>
      <c r="C139">
        <f>INDEX(Sheet2!D:D,MATCH(B139,Sheet2!A:A,0))</f>
        <v>2</v>
      </c>
      <c r="D139">
        <v>0</v>
      </c>
      <c r="E139">
        <f>INDEX(Sheet2!O:O,MATCH($B139,Sheet2!$A:$A,0))</f>
        <v>30</v>
      </c>
      <c r="F139" s="12" t="str">
        <f>INDEX(Sheet2!X:X,MATCH($B139,Sheet2!$A:$A,0))</f>
        <v>广阔村镇</v>
      </c>
      <c r="G139" s="12">
        <f>INDEX(Sheet2!Z:Z,MATCH(B139,Sheet2!A:A,0))</f>
        <v>340140004</v>
      </c>
      <c r="H139">
        <f>INDEX(Sheet2!P:P,MATCH($B139,Sheet2!$A:$A,0))</f>
        <v>72433</v>
      </c>
      <c r="I139" s="15" t="str">
        <f t="shared" si="6"/>
        <v>1120001,2110004</v>
      </c>
      <c r="J139">
        <f>INDEX(Sheet2!K:K,MATCH($B139,Sheet2!$A:$A,0))</f>
        <v>4</v>
      </c>
      <c r="K139">
        <f>INDEX(Sheet2!L:L,MATCH($B139,Sheet2!$A:$A,0))</f>
        <v>43200</v>
      </c>
      <c r="L139">
        <f t="shared" si="9"/>
        <v>72433</v>
      </c>
      <c r="M139">
        <v>10</v>
      </c>
      <c r="N139" t="str">
        <f>INDEX(Sheet2!J:J,MATCH($B139,Sheet2!$A:$A,0))</f>
        <v>30,34</v>
      </c>
      <c r="O139" s="12" t="str">
        <f>INDEX(Sheet2!Y:Y,MATCH($B139,Sheet2!$A:$A,0))</f>
        <v>城市野蛮扩张后的各处乡村。废弃无人区和摩天楼相互混杂。</v>
      </c>
      <c r="P139">
        <f t="shared" si="10"/>
        <v>102</v>
      </c>
      <c r="Q139" t="str">
        <f t="shared" si="10"/>
        <v>2,4</v>
      </c>
      <c r="R139" t="str">
        <f t="shared" si="10"/>
        <v>0,60</v>
      </c>
      <c r="S139" t="str">
        <f t="shared" si="10"/>
        <v>1,9|2,9|3,9|4,9|5,8|6,8|7,8|8,8|9,8|10,8|11,8|12,8</v>
      </c>
    </row>
    <row r="140" ht="16.5" customHeight="1" spans="1:19">
      <c r="A140" s="11" t="s">
        <v>44</v>
      </c>
      <c r="B140">
        <v>2441</v>
      </c>
      <c r="C140">
        <f>INDEX(Sheet2!D:D,MATCH(B140,Sheet2!A:A,0))</f>
        <v>2</v>
      </c>
      <c r="D140">
        <v>0</v>
      </c>
      <c r="E140">
        <f>INDEX(Sheet2!O:O,MATCH($B140,Sheet2!$A:$A,0))</f>
        <v>20</v>
      </c>
      <c r="F140" s="12" t="str">
        <f>INDEX(Sheet2!X:X,MATCH($B140,Sheet2!$A:$A,0))</f>
        <v>广阔村镇</v>
      </c>
      <c r="G140" s="12">
        <f>INDEX(Sheet2!Z:Z,MATCH(B140,Sheet2!A:A,0))</f>
        <v>340140004</v>
      </c>
      <c r="H140">
        <f>INDEX(Sheet2!P:P,MATCH($B140,Sheet2!$A:$A,0))</f>
        <v>72441</v>
      </c>
      <c r="I140" s="15" t="str">
        <f t="shared" si="6"/>
        <v>1120001,2110004</v>
      </c>
      <c r="J140">
        <f>INDEX(Sheet2!K:K,MATCH($B140,Sheet2!$A:$A,0))</f>
        <v>4</v>
      </c>
      <c r="K140">
        <f>INDEX(Sheet2!L:L,MATCH($B140,Sheet2!$A:$A,0))</f>
        <v>28800</v>
      </c>
      <c r="L140">
        <f t="shared" si="9"/>
        <v>72441</v>
      </c>
      <c r="M140">
        <v>10</v>
      </c>
      <c r="N140" t="str">
        <f>INDEX(Sheet2!J:J,MATCH($B140,Sheet2!$A:$A,0))</f>
        <v>35,39</v>
      </c>
      <c r="O140" s="12" t="str">
        <f>INDEX(Sheet2!Y:Y,MATCH($B140,Sheet2!$A:$A,0))</f>
        <v>城市野蛮扩张后的各处乡村。废弃无人区和摩天楼相互混杂。</v>
      </c>
      <c r="P140">
        <f t="shared" si="10"/>
        <v>101</v>
      </c>
      <c r="Q140" t="str">
        <f t="shared" si="10"/>
        <v>3,5</v>
      </c>
      <c r="R140" t="str">
        <f t="shared" si="10"/>
        <v>0,60</v>
      </c>
      <c r="S140" t="str">
        <f t="shared" si="10"/>
        <v>1,9|2,9|3,9|4,9|5,8|6,8|7,8|8,8|9,8|10,8|11,8|12,8</v>
      </c>
    </row>
    <row r="141" ht="16.5" customHeight="1" spans="1:19">
      <c r="A141" s="11" t="s">
        <v>44</v>
      </c>
      <c r="B141">
        <v>2442</v>
      </c>
      <c r="C141">
        <f>INDEX(Sheet2!D:D,MATCH(B141,Sheet2!A:A,0))</f>
        <v>2</v>
      </c>
      <c r="D141">
        <v>0</v>
      </c>
      <c r="E141">
        <f>INDEX(Sheet2!O:O,MATCH($B141,Sheet2!$A:$A,0))</f>
        <v>20</v>
      </c>
      <c r="F141" s="12" t="str">
        <f>INDEX(Sheet2!X:X,MATCH($B141,Sheet2!$A:$A,0))</f>
        <v>广阔村镇</v>
      </c>
      <c r="G141" s="12">
        <f>INDEX(Sheet2!Z:Z,MATCH(B141,Sheet2!A:A,0))</f>
        <v>340140004</v>
      </c>
      <c r="H141">
        <f>INDEX(Sheet2!P:P,MATCH($B141,Sheet2!$A:$A,0))</f>
        <v>72442</v>
      </c>
      <c r="I141" s="15" t="str">
        <f t="shared" si="6"/>
        <v>1120001,2110004,2110003</v>
      </c>
      <c r="J141">
        <f>INDEX(Sheet2!K:K,MATCH($B141,Sheet2!$A:$A,0))</f>
        <v>5</v>
      </c>
      <c r="K141">
        <f>INDEX(Sheet2!L:L,MATCH($B141,Sheet2!$A:$A,0))</f>
        <v>43200</v>
      </c>
      <c r="L141">
        <f t="shared" si="9"/>
        <v>72442</v>
      </c>
      <c r="M141">
        <v>10</v>
      </c>
      <c r="N141" t="str">
        <f>INDEX(Sheet2!J:J,MATCH($B141,Sheet2!$A:$A,0))</f>
        <v>35,39</v>
      </c>
      <c r="O141" s="12" t="str">
        <f>INDEX(Sheet2!Y:Y,MATCH($B141,Sheet2!$A:$A,0))</f>
        <v>城市野蛮扩张后的各处乡村。废弃无人区和摩天楼相互混杂。</v>
      </c>
      <c r="P141">
        <f t="shared" si="10"/>
        <v>102</v>
      </c>
      <c r="Q141" t="str">
        <f t="shared" si="10"/>
        <v>3,5</v>
      </c>
      <c r="R141" t="str">
        <f t="shared" si="10"/>
        <v>0,60</v>
      </c>
      <c r="S141" t="str">
        <f t="shared" si="10"/>
        <v>1,9|2,9|3,9|4,9|5,8|6,8|7,8|8,8|9,8|10,8|11,8|12,8</v>
      </c>
    </row>
    <row r="142" ht="16.5" customHeight="1" spans="1:19">
      <c r="A142" s="11" t="s">
        <v>44</v>
      </c>
      <c r="B142">
        <v>2443</v>
      </c>
      <c r="C142">
        <f>INDEX(Sheet2!D:D,MATCH(B142,Sheet2!A:A,0))</f>
        <v>2</v>
      </c>
      <c r="D142">
        <v>0</v>
      </c>
      <c r="E142">
        <f>INDEX(Sheet2!O:O,MATCH($B142,Sheet2!$A:$A,0))</f>
        <v>20</v>
      </c>
      <c r="F142" s="12" t="str">
        <f>INDEX(Sheet2!X:X,MATCH($B142,Sheet2!$A:$A,0))</f>
        <v>广阔村镇</v>
      </c>
      <c r="G142" s="12">
        <f>INDEX(Sheet2!Z:Z,MATCH(B142,Sheet2!A:A,0))</f>
        <v>340140004</v>
      </c>
      <c r="H142">
        <f>INDEX(Sheet2!P:P,MATCH($B142,Sheet2!$A:$A,0))</f>
        <v>72443</v>
      </c>
      <c r="I142" s="15" t="str">
        <f t="shared" si="6"/>
        <v>1120001,2110004,2110003</v>
      </c>
      <c r="J142">
        <f>INDEX(Sheet2!K:K,MATCH($B142,Sheet2!$A:$A,0))</f>
        <v>5</v>
      </c>
      <c r="K142">
        <f>INDEX(Sheet2!L:L,MATCH($B142,Sheet2!$A:$A,0))</f>
        <v>86400</v>
      </c>
      <c r="L142">
        <f t="shared" si="9"/>
        <v>72443</v>
      </c>
      <c r="M142">
        <v>10</v>
      </c>
      <c r="N142" t="str">
        <f>INDEX(Sheet2!J:J,MATCH($B142,Sheet2!$A:$A,0))</f>
        <v>35,39</v>
      </c>
      <c r="O142" s="12" t="str">
        <f>INDEX(Sheet2!Y:Y,MATCH($B142,Sheet2!$A:$A,0))</f>
        <v>城市野蛮扩张后的各处乡村。废弃无人区和摩天楼相互混杂。</v>
      </c>
      <c r="P142">
        <f t="shared" si="10"/>
        <v>103</v>
      </c>
      <c r="Q142" t="str">
        <f t="shared" si="10"/>
        <v>3,5</v>
      </c>
      <c r="R142" t="str">
        <f t="shared" si="10"/>
        <v>0,60</v>
      </c>
      <c r="S142" t="str">
        <f t="shared" si="10"/>
        <v>1,9|2,9|3,9|4,9|5,8|6,8|7,8|8,8|9,8|10,8|11,8|12,8</v>
      </c>
    </row>
    <row r="143" ht="16.5" customHeight="1" spans="1:19">
      <c r="A143" s="11" t="s">
        <v>44</v>
      </c>
      <c r="B143">
        <v>2451</v>
      </c>
      <c r="C143">
        <f>INDEX(Sheet2!D:D,MATCH(B143,Sheet2!A:A,0))</f>
        <v>2</v>
      </c>
      <c r="D143">
        <v>0</v>
      </c>
      <c r="E143">
        <f>INDEX(Sheet2!O:O,MATCH($B143,Sheet2!$A:$A,0))</f>
        <v>20</v>
      </c>
      <c r="F143" s="12" t="str">
        <f>INDEX(Sheet2!X:X,MATCH($B143,Sheet2!$A:$A,0))</f>
        <v>广阔村镇</v>
      </c>
      <c r="G143" s="12">
        <f>INDEX(Sheet2!Z:Z,MATCH(B143,Sheet2!A:A,0))</f>
        <v>340140004</v>
      </c>
      <c r="H143">
        <f>INDEX(Sheet2!P:P,MATCH($B143,Sheet2!$A:$A,0))</f>
        <v>72451</v>
      </c>
      <c r="I143" s="15" t="str">
        <f t="shared" si="6"/>
        <v>1120001,2110004</v>
      </c>
      <c r="J143">
        <f>INDEX(Sheet2!K:K,MATCH($B143,Sheet2!$A:$A,0))</f>
        <v>4</v>
      </c>
      <c r="K143">
        <f>INDEX(Sheet2!L:L,MATCH($B143,Sheet2!$A:$A,0))</f>
        <v>28800</v>
      </c>
      <c r="L143">
        <f t="shared" si="9"/>
        <v>72451</v>
      </c>
      <c r="M143">
        <v>10</v>
      </c>
      <c r="N143" t="str">
        <f>INDEX(Sheet2!J:J,MATCH($B143,Sheet2!$A:$A,0))</f>
        <v>40,80</v>
      </c>
      <c r="O143" s="12" t="str">
        <f>INDEX(Sheet2!Y:Y,MATCH($B143,Sheet2!$A:$A,0))</f>
        <v>城市野蛮扩张后的各处乡村。废弃无人区和摩天楼相互混杂。</v>
      </c>
      <c r="P143">
        <f t="shared" si="10"/>
        <v>103</v>
      </c>
      <c r="Q143" t="str">
        <f t="shared" si="10"/>
        <v>3,5</v>
      </c>
      <c r="R143" t="str">
        <f t="shared" si="10"/>
        <v>0,60</v>
      </c>
      <c r="S143" t="str">
        <f t="shared" si="10"/>
        <v>1,9|2,9|3,9|4,9|5,8|6,8|7,8|8,8|9,8|10,8|11,8|12,8</v>
      </c>
    </row>
    <row r="144" ht="16.5" customHeight="1" spans="1:19">
      <c r="A144" s="11" t="s">
        <v>44</v>
      </c>
      <c r="B144">
        <v>2452</v>
      </c>
      <c r="C144">
        <f>INDEX(Sheet2!D:D,MATCH(B144,Sheet2!A:A,0))</f>
        <v>2</v>
      </c>
      <c r="D144">
        <v>0</v>
      </c>
      <c r="E144">
        <f>INDEX(Sheet2!O:O,MATCH($B144,Sheet2!$A:$A,0))</f>
        <v>20</v>
      </c>
      <c r="F144" s="12" t="str">
        <f>INDEX(Sheet2!X:X,MATCH($B144,Sheet2!$A:$A,0))</f>
        <v>广阔村镇</v>
      </c>
      <c r="G144" s="12">
        <f>INDEX(Sheet2!Z:Z,MATCH(B144,Sheet2!A:A,0))</f>
        <v>340140004</v>
      </c>
      <c r="H144">
        <f>INDEX(Sheet2!P:P,MATCH($B144,Sheet2!$A:$A,0))</f>
        <v>72452</v>
      </c>
      <c r="I144" s="15" t="str">
        <f t="shared" si="6"/>
        <v>1120001,2110004,2110003</v>
      </c>
      <c r="J144">
        <f>INDEX(Sheet2!K:K,MATCH($B144,Sheet2!$A:$A,0))</f>
        <v>5</v>
      </c>
      <c r="K144">
        <f>INDEX(Sheet2!L:L,MATCH($B144,Sheet2!$A:$A,0))</f>
        <v>43200</v>
      </c>
      <c r="L144">
        <f t="shared" si="9"/>
        <v>72452</v>
      </c>
      <c r="M144">
        <v>10</v>
      </c>
      <c r="N144" t="str">
        <f>INDEX(Sheet2!J:J,MATCH($B144,Sheet2!$A:$A,0))</f>
        <v>40,80</v>
      </c>
      <c r="O144" s="12" t="str">
        <f>INDEX(Sheet2!Y:Y,MATCH($B144,Sheet2!$A:$A,0))</f>
        <v>城市野蛮扩张后的各处乡村。废弃无人区和摩天楼相互混杂。</v>
      </c>
      <c r="P144">
        <f t="shared" si="10"/>
        <v>103</v>
      </c>
      <c r="Q144" t="str">
        <f t="shared" si="10"/>
        <v>3,5</v>
      </c>
      <c r="R144" t="str">
        <f t="shared" si="10"/>
        <v>0,60</v>
      </c>
      <c r="S144" t="str">
        <f t="shared" si="10"/>
        <v>1,9|2,9|3,9|4,9|5,8|6,8|7,8|8,8|9,8|10,8|11,8|12,8</v>
      </c>
    </row>
    <row r="145" ht="16.5" customHeight="1" spans="1:19">
      <c r="A145" s="11" t="s">
        <v>44</v>
      </c>
      <c r="B145">
        <v>2453</v>
      </c>
      <c r="C145">
        <f>INDEX(Sheet2!D:D,MATCH(B145,Sheet2!A:A,0))</f>
        <v>2</v>
      </c>
      <c r="D145">
        <v>0</v>
      </c>
      <c r="E145">
        <f>INDEX(Sheet2!O:O,MATCH($B145,Sheet2!$A:$A,0))</f>
        <v>20</v>
      </c>
      <c r="F145" s="12" t="str">
        <f>INDEX(Sheet2!X:X,MATCH($B145,Sheet2!$A:$A,0))</f>
        <v>广阔村镇</v>
      </c>
      <c r="G145" s="12">
        <f>INDEX(Sheet2!Z:Z,MATCH(B145,Sheet2!A:A,0))</f>
        <v>340140004</v>
      </c>
      <c r="H145">
        <f>INDEX(Sheet2!P:P,MATCH($B145,Sheet2!$A:$A,0))</f>
        <v>72453</v>
      </c>
      <c r="I145" s="15" t="str">
        <f t="shared" si="6"/>
        <v>1120001,2110004,2110003</v>
      </c>
      <c r="J145">
        <f>INDEX(Sheet2!K:K,MATCH($B145,Sheet2!$A:$A,0))</f>
        <v>5</v>
      </c>
      <c r="K145">
        <f>INDEX(Sheet2!L:L,MATCH($B145,Sheet2!$A:$A,0))</f>
        <v>86400</v>
      </c>
      <c r="L145">
        <f t="shared" si="9"/>
        <v>72453</v>
      </c>
      <c r="M145">
        <v>10</v>
      </c>
      <c r="N145" t="str">
        <f>INDEX(Sheet2!J:J,MATCH($B145,Sheet2!$A:$A,0))</f>
        <v>40,80</v>
      </c>
      <c r="O145" s="12" t="str">
        <f>INDEX(Sheet2!Y:Y,MATCH($B145,Sheet2!$A:$A,0))</f>
        <v>城市野蛮扩张后的各处乡村。废弃无人区和摩天楼相互混杂。</v>
      </c>
      <c r="P145">
        <f t="shared" si="10"/>
        <v>103</v>
      </c>
      <c r="Q145" t="str">
        <f t="shared" si="10"/>
        <v>3,5</v>
      </c>
      <c r="R145" t="str">
        <f t="shared" si="10"/>
        <v>0,60</v>
      </c>
      <c r="S145" t="str">
        <f t="shared" si="10"/>
        <v>1,9|2,9|3,9|4,9|5,8|6,8|7,8|8,8|9,8|10,8|11,8|12,8</v>
      </c>
    </row>
    <row r="146" ht="16.5" customHeight="1" spans="1:19">
      <c r="A146" s="11" t="s">
        <v>44</v>
      </c>
      <c r="B146">
        <v>2511</v>
      </c>
      <c r="C146">
        <f>INDEX(Sheet2!D:D,MATCH(B146,Sheet2!A:A,0))</f>
        <v>2</v>
      </c>
      <c r="D146">
        <v>0</v>
      </c>
      <c r="E146">
        <f>INDEX(Sheet2!O:O,MATCH($B146,Sheet2!$A:$A,0))</f>
        <v>0</v>
      </c>
      <c r="F146" s="12" t="str">
        <f>INDEX(Sheet2!X:X,MATCH($B146,Sheet2!$A:$A,0))</f>
        <v>旧城近郊</v>
      </c>
      <c r="G146" s="12">
        <f>INDEX(Sheet2!Z:Z,MATCH(B146,Sheet2!A:A,0))</f>
        <v>340140004</v>
      </c>
      <c r="H146">
        <f>INDEX(Sheet2!P:P,MATCH($B146,Sheet2!$A:$A,0))</f>
        <v>72511</v>
      </c>
      <c r="I146" s="15" t="str">
        <f t="shared" si="6"/>
        <v>1120001,2120001</v>
      </c>
      <c r="J146">
        <f>INDEX(Sheet2!K:K,MATCH($B146,Sheet2!$A:$A,0))</f>
        <v>2</v>
      </c>
      <c r="K146">
        <f>INDEX(Sheet2!L:L,MATCH($B146,Sheet2!$A:$A,0))</f>
        <v>14400</v>
      </c>
      <c r="L146">
        <f t="shared" si="9"/>
        <v>72511</v>
      </c>
      <c r="M146">
        <v>10</v>
      </c>
      <c r="N146" t="str">
        <f>INDEX(Sheet2!J:J,MATCH($B146,Sheet2!$A:$A,0))</f>
        <v>1,24</v>
      </c>
      <c r="O146" s="12" t="str">
        <f>INDEX(Sheet2!Y:Y,MATCH($B146,Sheet2!$A:$A,0))</f>
        <v>旧世代城市的外延，水泥的楼宇星罗棋布。</v>
      </c>
      <c r="P146">
        <f t="shared" si="10"/>
        <v>101</v>
      </c>
      <c r="Q146" t="str">
        <f t="shared" si="10"/>
        <v>2,4</v>
      </c>
      <c r="R146" t="str">
        <f t="shared" si="10"/>
        <v>0,60</v>
      </c>
      <c r="S146" t="str">
        <f t="shared" si="10"/>
        <v>1,9|2,9|3,9|4,9|5,8|6,8|7,8|8,8|9,8|10,8|11,7|12,9</v>
      </c>
    </row>
    <row r="147" ht="16.5" customHeight="1" spans="1:19">
      <c r="A147" s="11" t="s">
        <v>44</v>
      </c>
      <c r="B147">
        <v>2512</v>
      </c>
      <c r="C147">
        <f>INDEX(Sheet2!D:D,MATCH(B147,Sheet2!A:A,0))</f>
        <v>2</v>
      </c>
      <c r="D147">
        <v>0</v>
      </c>
      <c r="E147">
        <f>INDEX(Sheet2!O:O,MATCH($B147,Sheet2!$A:$A,0))</f>
        <v>0</v>
      </c>
      <c r="F147" s="12" t="str">
        <f>INDEX(Sheet2!X:X,MATCH($B147,Sheet2!$A:$A,0))</f>
        <v>旧城近郊</v>
      </c>
      <c r="G147" s="12">
        <f>INDEX(Sheet2!Z:Z,MATCH(B147,Sheet2!A:A,0))</f>
        <v>340140004</v>
      </c>
      <c r="H147">
        <f>INDEX(Sheet2!P:P,MATCH($B147,Sheet2!$A:$A,0))</f>
        <v>72512</v>
      </c>
      <c r="I147" s="15" t="str">
        <f t="shared" si="6"/>
        <v>1120001,2120001</v>
      </c>
      <c r="J147">
        <f>INDEX(Sheet2!K:K,MATCH($B147,Sheet2!$A:$A,0))</f>
        <v>3</v>
      </c>
      <c r="K147">
        <f>INDEX(Sheet2!L:L,MATCH($B147,Sheet2!$A:$A,0))</f>
        <v>14400</v>
      </c>
      <c r="L147">
        <f t="shared" si="9"/>
        <v>72512</v>
      </c>
      <c r="M147">
        <v>10</v>
      </c>
      <c r="N147" t="str">
        <f>INDEX(Sheet2!J:J,MATCH($B147,Sheet2!$A:$A,0))</f>
        <v>1,24</v>
      </c>
      <c r="O147" s="12" t="str">
        <f>INDEX(Sheet2!Y:Y,MATCH($B147,Sheet2!$A:$A,0))</f>
        <v>旧世代城市的外延，水泥的楼宇星罗棋布。</v>
      </c>
      <c r="P147">
        <f t="shared" si="10"/>
        <v>102</v>
      </c>
      <c r="Q147" t="str">
        <f t="shared" si="10"/>
        <v>2,4</v>
      </c>
      <c r="R147" t="str">
        <f t="shared" si="10"/>
        <v>0,60</v>
      </c>
      <c r="S147" t="str">
        <f t="shared" si="10"/>
        <v>1,9|2,9|3,9|4,9|5,8|6,8|7,8|8,8|9,8|10,8|11,8|12,8</v>
      </c>
    </row>
    <row r="148" ht="16.5" customHeight="1" spans="1:19">
      <c r="A148" s="11" t="s">
        <v>44</v>
      </c>
      <c r="B148">
        <v>2521</v>
      </c>
      <c r="C148">
        <f>INDEX(Sheet2!D:D,MATCH(B148,Sheet2!A:A,0))</f>
        <v>2</v>
      </c>
      <c r="D148">
        <v>0</v>
      </c>
      <c r="E148">
        <f>INDEX(Sheet2!O:O,MATCH($B148,Sheet2!$A:$A,0))</f>
        <v>50</v>
      </c>
      <c r="F148" s="12" t="str">
        <f>INDEX(Sheet2!X:X,MATCH($B148,Sheet2!$A:$A,0))</f>
        <v>观景台地</v>
      </c>
      <c r="G148" s="12">
        <f>INDEX(Sheet2!Z:Z,MATCH(B148,Sheet2!A:A,0))</f>
        <v>340140004</v>
      </c>
      <c r="H148">
        <f>INDEX(Sheet2!P:P,MATCH($B148,Sheet2!$A:$A,0))</f>
        <v>72521</v>
      </c>
      <c r="I148" s="15" t="str">
        <f t="shared" si="6"/>
        <v>1120001,2120001</v>
      </c>
      <c r="J148">
        <f>INDEX(Sheet2!K:K,MATCH($B148,Sheet2!$A:$A,0))</f>
        <v>2</v>
      </c>
      <c r="K148">
        <f>INDEX(Sheet2!L:L,MATCH($B148,Sheet2!$A:$A,0))</f>
        <v>14400</v>
      </c>
      <c r="L148">
        <f t="shared" si="9"/>
        <v>72521</v>
      </c>
      <c r="M148">
        <v>10</v>
      </c>
      <c r="N148" t="str">
        <f>INDEX(Sheet2!J:J,MATCH($B148,Sheet2!$A:$A,0))</f>
        <v>25,29</v>
      </c>
      <c r="O148" s="12" t="str">
        <f>INDEX(Sheet2!Y:Y,MATCH($B148,Sheet2!$A:$A,0))</f>
        <v>市中的山上视野开阔，但下面除连绵不断的大楼外并没有什么特别的风景。</v>
      </c>
      <c r="P148">
        <f t="shared" si="10"/>
        <v>101</v>
      </c>
      <c r="Q148" t="str">
        <f t="shared" si="10"/>
        <v>2,4</v>
      </c>
      <c r="R148" t="str">
        <f t="shared" si="10"/>
        <v>0,60</v>
      </c>
      <c r="S148" t="str">
        <f t="shared" si="10"/>
        <v>1,9|2,9|3,9|4,9|5,8|6,8|7,8|8,8|9,8|10,8|11,8|12,8</v>
      </c>
    </row>
    <row r="149" ht="16.5" customHeight="1" spans="1:19">
      <c r="A149" s="11" t="s">
        <v>44</v>
      </c>
      <c r="B149">
        <v>2522</v>
      </c>
      <c r="C149">
        <f>INDEX(Sheet2!D:D,MATCH(B149,Sheet2!A:A,0))</f>
        <v>2</v>
      </c>
      <c r="D149">
        <v>0</v>
      </c>
      <c r="E149">
        <f>INDEX(Sheet2!O:O,MATCH($B149,Sheet2!$A:$A,0))</f>
        <v>50</v>
      </c>
      <c r="F149" s="12" t="str">
        <f>INDEX(Sheet2!X:X,MATCH($B149,Sheet2!$A:$A,0))</f>
        <v>观景台地</v>
      </c>
      <c r="G149" s="12">
        <f>INDEX(Sheet2!Z:Z,MATCH(B149,Sheet2!A:A,0))</f>
        <v>340140004</v>
      </c>
      <c r="H149">
        <f>INDEX(Sheet2!P:P,MATCH($B149,Sheet2!$A:$A,0))</f>
        <v>72522</v>
      </c>
      <c r="I149" s="15" t="str">
        <f t="shared" si="6"/>
        <v>1120001,2120001</v>
      </c>
      <c r="J149">
        <f>INDEX(Sheet2!K:K,MATCH($B149,Sheet2!$A:$A,0))</f>
        <v>3</v>
      </c>
      <c r="K149">
        <f>INDEX(Sheet2!L:L,MATCH($B149,Sheet2!$A:$A,0))</f>
        <v>14400</v>
      </c>
      <c r="L149">
        <f t="shared" si="9"/>
        <v>72522</v>
      </c>
      <c r="M149">
        <v>10</v>
      </c>
      <c r="N149" t="str">
        <f>INDEX(Sheet2!J:J,MATCH($B149,Sheet2!$A:$A,0))</f>
        <v>25,29</v>
      </c>
      <c r="O149" s="12" t="str">
        <f>INDEX(Sheet2!Y:Y,MATCH($B149,Sheet2!$A:$A,0))</f>
        <v>市中的山上视野开阔，但下面除连绵不断的大楼外并没有什么特别的风景。</v>
      </c>
      <c r="P149">
        <f t="shared" si="10"/>
        <v>102</v>
      </c>
      <c r="Q149" t="str">
        <f t="shared" si="10"/>
        <v>2,4</v>
      </c>
      <c r="R149" t="str">
        <f t="shared" si="10"/>
        <v>0,60</v>
      </c>
      <c r="S149" t="str">
        <f t="shared" si="10"/>
        <v>1,9|2,9|3,9|4,9|5,8|6,8|7,8|8,8|9,8|10,8|11,8|12,8</v>
      </c>
    </row>
    <row r="150" ht="16.5" customHeight="1" spans="1:19">
      <c r="A150" s="11" t="s">
        <v>44</v>
      </c>
      <c r="B150">
        <v>2523</v>
      </c>
      <c r="C150">
        <f>INDEX(Sheet2!D:D,MATCH(B150,Sheet2!A:A,0))</f>
        <v>2</v>
      </c>
      <c r="D150">
        <v>0</v>
      </c>
      <c r="E150">
        <f>INDEX(Sheet2!O:O,MATCH($B150,Sheet2!$A:$A,0))</f>
        <v>50</v>
      </c>
      <c r="F150" s="12" t="str">
        <f>INDEX(Sheet2!X:X,MATCH($B150,Sheet2!$A:$A,0))</f>
        <v>观景台地</v>
      </c>
      <c r="G150" s="12">
        <f>INDEX(Sheet2!Z:Z,MATCH(B150,Sheet2!A:A,0))</f>
        <v>340140004</v>
      </c>
      <c r="H150">
        <f>INDEX(Sheet2!P:P,MATCH($B150,Sheet2!$A:$A,0))</f>
        <v>72523</v>
      </c>
      <c r="I150" s="15" t="str">
        <f t="shared" si="6"/>
        <v>1120001,2120001</v>
      </c>
      <c r="J150">
        <f>INDEX(Sheet2!K:K,MATCH($B150,Sheet2!$A:$A,0))</f>
        <v>3</v>
      </c>
      <c r="K150">
        <f>INDEX(Sheet2!L:L,MATCH($B150,Sheet2!$A:$A,0))</f>
        <v>14400</v>
      </c>
      <c r="L150">
        <f t="shared" si="9"/>
        <v>72523</v>
      </c>
      <c r="M150">
        <v>10</v>
      </c>
      <c r="N150" t="str">
        <f>INDEX(Sheet2!J:J,MATCH($B150,Sheet2!$A:$A,0))</f>
        <v>25,29</v>
      </c>
      <c r="O150" s="12" t="str">
        <f>INDEX(Sheet2!Y:Y,MATCH($B150,Sheet2!$A:$A,0))</f>
        <v>市中的山上视野开阔，但下面除连绵不断的大楼外并没有什么特别的风景。</v>
      </c>
      <c r="P150">
        <f t="shared" si="10"/>
        <v>101</v>
      </c>
      <c r="Q150" t="str">
        <f t="shared" si="10"/>
        <v>3,5</v>
      </c>
      <c r="R150" t="str">
        <f t="shared" si="10"/>
        <v>0,60</v>
      </c>
      <c r="S150" t="str">
        <f t="shared" si="10"/>
        <v>1,9|2,9|3,9|4,9|5,8|6,8|7,8|8,8|9,8|10,8|11,8|12,8</v>
      </c>
    </row>
    <row r="151" ht="16.5" customHeight="1" spans="1:19">
      <c r="A151" s="11" t="s">
        <v>44</v>
      </c>
      <c r="B151">
        <v>2531</v>
      </c>
      <c r="C151">
        <f>INDEX(Sheet2!D:D,MATCH(B151,Sheet2!A:A,0))</f>
        <v>2</v>
      </c>
      <c r="D151">
        <v>0</v>
      </c>
      <c r="E151">
        <f>INDEX(Sheet2!O:O,MATCH($B151,Sheet2!$A:$A,0))</f>
        <v>50</v>
      </c>
      <c r="F151" s="12" t="str">
        <f>INDEX(Sheet2!X:X,MATCH($B151,Sheet2!$A:$A,0))</f>
        <v>广阔村镇</v>
      </c>
      <c r="G151" s="12">
        <f>INDEX(Sheet2!Z:Z,MATCH(B151,Sheet2!A:A,0))</f>
        <v>340140004</v>
      </c>
      <c r="H151">
        <f>INDEX(Sheet2!P:P,MATCH($B151,Sheet2!$A:$A,0))</f>
        <v>72531</v>
      </c>
      <c r="I151" s="15" t="str">
        <f t="shared" si="6"/>
        <v>1120001,2120002</v>
      </c>
      <c r="J151">
        <f>INDEX(Sheet2!K:K,MATCH($B151,Sheet2!$A:$A,0))</f>
        <v>3</v>
      </c>
      <c r="K151">
        <f>INDEX(Sheet2!L:L,MATCH($B151,Sheet2!$A:$A,0))</f>
        <v>14400</v>
      </c>
      <c r="L151">
        <f t="shared" si="9"/>
        <v>72531</v>
      </c>
      <c r="M151">
        <v>10</v>
      </c>
      <c r="N151" t="str">
        <f>INDEX(Sheet2!J:J,MATCH($B151,Sheet2!$A:$A,0))</f>
        <v>30,34</v>
      </c>
      <c r="O151" s="12" t="str">
        <f>INDEX(Sheet2!Y:Y,MATCH($B151,Sheet2!$A:$A,0))</f>
        <v>城市野蛮扩张后的各处乡村。废弃无人区和摩天楼相互混杂。</v>
      </c>
      <c r="P151">
        <f t="shared" si="10"/>
        <v>102</v>
      </c>
      <c r="Q151" t="str">
        <f t="shared" si="10"/>
        <v>3,5</v>
      </c>
      <c r="R151" t="str">
        <f t="shared" si="10"/>
        <v>0,60</v>
      </c>
      <c r="S151" t="str">
        <f t="shared" si="10"/>
        <v>1,9|2,9|3,9|4,9|5,8|6,8|7,8|8,8|9,8|10,8|11,8|12,8</v>
      </c>
    </row>
    <row r="152" ht="16.5" customHeight="1" spans="1:19">
      <c r="A152" s="11" t="s">
        <v>44</v>
      </c>
      <c r="B152">
        <v>2532</v>
      </c>
      <c r="C152">
        <f>INDEX(Sheet2!D:D,MATCH(B152,Sheet2!A:A,0))</f>
        <v>2</v>
      </c>
      <c r="D152">
        <v>0</v>
      </c>
      <c r="E152">
        <f>INDEX(Sheet2!O:O,MATCH($B152,Sheet2!$A:$A,0))</f>
        <v>50</v>
      </c>
      <c r="F152" s="12" t="str">
        <f>INDEX(Sheet2!X:X,MATCH($B152,Sheet2!$A:$A,0))</f>
        <v>广阔村镇</v>
      </c>
      <c r="G152" s="12">
        <f>INDEX(Sheet2!Z:Z,MATCH(B152,Sheet2!A:A,0))</f>
        <v>340140004</v>
      </c>
      <c r="H152">
        <f>INDEX(Sheet2!P:P,MATCH($B152,Sheet2!$A:$A,0))</f>
        <v>72532</v>
      </c>
      <c r="I152" s="15" t="str">
        <f t="shared" si="6"/>
        <v>1120001,2120002</v>
      </c>
      <c r="J152">
        <f>INDEX(Sheet2!K:K,MATCH($B152,Sheet2!$A:$A,0))</f>
        <v>4</v>
      </c>
      <c r="K152">
        <f>INDEX(Sheet2!L:L,MATCH($B152,Sheet2!$A:$A,0))</f>
        <v>28800</v>
      </c>
      <c r="L152">
        <f t="shared" si="9"/>
        <v>72532</v>
      </c>
      <c r="M152">
        <v>10</v>
      </c>
      <c r="N152" t="str">
        <f>INDEX(Sheet2!J:J,MATCH($B152,Sheet2!$A:$A,0))</f>
        <v>30,34</v>
      </c>
      <c r="O152" s="12" t="str">
        <f>INDEX(Sheet2!Y:Y,MATCH($B152,Sheet2!$A:$A,0))</f>
        <v>城市野蛮扩张后的各处乡村。废弃无人区和摩天楼相互混杂。</v>
      </c>
      <c r="P152">
        <f t="shared" si="10"/>
        <v>103</v>
      </c>
      <c r="Q152" t="str">
        <f t="shared" si="10"/>
        <v>3,5</v>
      </c>
      <c r="R152" t="str">
        <f t="shared" si="10"/>
        <v>0,60</v>
      </c>
      <c r="S152" t="str">
        <f t="shared" si="10"/>
        <v>1,9|2,9|3,9|4,9|5,8|6,8|7,8|8,8|9,8|10,8|11,8|12,8</v>
      </c>
    </row>
    <row r="153" ht="16.5" customHeight="1" spans="1:19">
      <c r="A153" s="11" t="s">
        <v>44</v>
      </c>
      <c r="B153">
        <v>2533</v>
      </c>
      <c r="C153">
        <f>INDEX(Sheet2!D:D,MATCH(B153,Sheet2!A:A,0))</f>
        <v>2</v>
      </c>
      <c r="D153">
        <v>0</v>
      </c>
      <c r="E153">
        <f>INDEX(Sheet2!O:O,MATCH($B153,Sheet2!$A:$A,0))</f>
        <v>50</v>
      </c>
      <c r="F153" s="12" t="str">
        <f>INDEX(Sheet2!X:X,MATCH($B153,Sheet2!$A:$A,0))</f>
        <v>广阔村镇</v>
      </c>
      <c r="G153" s="12">
        <f>INDEX(Sheet2!Z:Z,MATCH(B153,Sheet2!A:A,0))</f>
        <v>340140004</v>
      </c>
      <c r="H153">
        <f>INDEX(Sheet2!P:P,MATCH($B153,Sheet2!$A:$A,0))</f>
        <v>72533</v>
      </c>
      <c r="I153" s="15" t="str">
        <f t="shared" si="6"/>
        <v>1120001,2120002</v>
      </c>
      <c r="J153">
        <f>INDEX(Sheet2!K:K,MATCH($B153,Sheet2!$A:$A,0))</f>
        <v>4</v>
      </c>
      <c r="K153">
        <f>INDEX(Sheet2!L:L,MATCH($B153,Sheet2!$A:$A,0))</f>
        <v>43200</v>
      </c>
      <c r="L153">
        <f t="shared" si="9"/>
        <v>72533</v>
      </c>
      <c r="M153">
        <v>10</v>
      </c>
      <c r="N153" t="str">
        <f>INDEX(Sheet2!J:J,MATCH($B153,Sheet2!$A:$A,0))</f>
        <v>30,34</v>
      </c>
      <c r="O153" s="12" t="str">
        <f>INDEX(Sheet2!Y:Y,MATCH($B153,Sheet2!$A:$A,0))</f>
        <v>城市野蛮扩张后的各处乡村。废弃无人区和摩天楼相互混杂。</v>
      </c>
      <c r="P153">
        <f t="shared" si="10"/>
        <v>103</v>
      </c>
      <c r="Q153" t="str">
        <f t="shared" si="10"/>
        <v>3,5</v>
      </c>
      <c r="R153" t="str">
        <f t="shared" si="10"/>
        <v>0,60</v>
      </c>
      <c r="S153" t="str">
        <f t="shared" si="10"/>
        <v>1,9|2,9|3,9|4,9|5,8|6,8|7,8|8,8|9,8|10,8|11,8|12,8</v>
      </c>
    </row>
    <row r="154" ht="16.5" customHeight="1" spans="1:19">
      <c r="A154" s="11" t="s">
        <v>44</v>
      </c>
      <c r="B154">
        <v>2541</v>
      </c>
      <c r="C154">
        <f>INDEX(Sheet2!D:D,MATCH(B154,Sheet2!A:A,0))</f>
        <v>2</v>
      </c>
      <c r="D154">
        <v>0</v>
      </c>
      <c r="E154">
        <f>INDEX(Sheet2!O:O,MATCH($B154,Sheet2!$A:$A,0))</f>
        <v>50</v>
      </c>
      <c r="F154" s="12" t="str">
        <f>INDEX(Sheet2!X:X,MATCH($B154,Sheet2!$A:$A,0))</f>
        <v>广阔村镇</v>
      </c>
      <c r="G154" s="12">
        <f>INDEX(Sheet2!Z:Z,MATCH(B154,Sheet2!A:A,0))</f>
        <v>340140004</v>
      </c>
      <c r="H154">
        <f>INDEX(Sheet2!P:P,MATCH($B154,Sheet2!$A:$A,0))</f>
        <v>72541</v>
      </c>
      <c r="I154" s="15" t="str">
        <f t="shared" ref="I154:I217" si="11">I70</f>
        <v>1120001,2120003</v>
      </c>
      <c r="J154">
        <f>INDEX(Sheet2!K:K,MATCH($B154,Sheet2!$A:$A,0))</f>
        <v>4</v>
      </c>
      <c r="K154">
        <f>INDEX(Sheet2!L:L,MATCH($B154,Sheet2!$A:$A,0))</f>
        <v>28800</v>
      </c>
      <c r="L154">
        <f t="shared" si="9"/>
        <v>72541</v>
      </c>
      <c r="M154">
        <v>10</v>
      </c>
      <c r="N154" t="str">
        <f>INDEX(Sheet2!J:J,MATCH($B154,Sheet2!$A:$A,0))</f>
        <v>35,39</v>
      </c>
      <c r="O154" s="12" t="str">
        <f>INDEX(Sheet2!Y:Y,MATCH($B154,Sheet2!$A:$A,0))</f>
        <v>城市野蛮扩张后的各处乡村。废弃无人区和摩天楼相互混杂。</v>
      </c>
      <c r="P154">
        <f t="shared" si="10"/>
        <v>103</v>
      </c>
      <c r="Q154" t="str">
        <f t="shared" si="10"/>
        <v>3,5</v>
      </c>
      <c r="R154" t="str">
        <f t="shared" si="10"/>
        <v>0,60</v>
      </c>
      <c r="S154" t="str">
        <f t="shared" si="10"/>
        <v>1,9|2,9|3,9|4,9|5,8|6,8|7,8|8,8|9,8|10,8|11,8|12,8</v>
      </c>
    </row>
    <row r="155" ht="16.5" customHeight="1" spans="1:19">
      <c r="A155" s="11" t="s">
        <v>44</v>
      </c>
      <c r="B155">
        <v>2542</v>
      </c>
      <c r="C155">
        <f>INDEX(Sheet2!D:D,MATCH(B155,Sheet2!A:A,0))</f>
        <v>2</v>
      </c>
      <c r="D155">
        <v>0</v>
      </c>
      <c r="E155">
        <f>INDEX(Sheet2!O:O,MATCH($B155,Sheet2!$A:$A,0))</f>
        <v>50</v>
      </c>
      <c r="F155" s="12" t="str">
        <f>INDEX(Sheet2!X:X,MATCH($B155,Sheet2!$A:$A,0))</f>
        <v>广阔村镇</v>
      </c>
      <c r="G155" s="12">
        <f>INDEX(Sheet2!Z:Z,MATCH(B155,Sheet2!A:A,0))</f>
        <v>340140004</v>
      </c>
      <c r="H155">
        <f>INDEX(Sheet2!P:P,MATCH($B155,Sheet2!$A:$A,0))</f>
        <v>72542</v>
      </c>
      <c r="I155" s="15" t="str">
        <f t="shared" si="11"/>
        <v>1120001,2120003</v>
      </c>
      <c r="J155">
        <f>INDEX(Sheet2!K:K,MATCH($B155,Sheet2!$A:$A,0))</f>
        <v>5</v>
      </c>
      <c r="K155">
        <f>INDEX(Sheet2!L:L,MATCH($B155,Sheet2!$A:$A,0))</f>
        <v>43200</v>
      </c>
      <c r="L155">
        <f t="shared" si="9"/>
        <v>72542</v>
      </c>
      <c r="M155">
        <v>10</v>
      </c>
      <c r="N155" t="str">
        <f>INDEX(Sheet2!J:J,MATCH($B155,Sheet2!$A:$A,0))</f>
        <v>35,39</v>
      </c>
      <c r="O155" s="12" t="str">
        <f>INDEX(Sheet2!Y:Y,MATCH($B155,Sheet2!$A:$A,0))</f>
        <v>城市野蛮扩张后的各处乡村。废弃无人区和摩天楼相互混杂。</v>
      </c>
      <c r="P155">
        <f t="shared" si="10"/>
        <v>103</v>
      </c>
      <c r="Q155" t="str">
        <f t="shared" si="10"/>
        <v>3,5</v>
      </c>
      <c r="R155" t="str">
        <f t="shared" si="10"/>
        <v>0,60</v>
      </c>
      <c r="S155" t="str">
        <f t="shared" si="10"/>
        <v>1,9|2,9|3,9|4,9|5,8|6,8|7,8|8,8|9,8|10,8|11,8|12,8</v>
      </c>
    </row>
    <row r="156" ht="16.5" customHeight="1" spans="1:19">
      <c r="A156" s="11" t="s">
        <v>44</v>
      </c>
      <c r="B156">
        <v>2543</v>
      </c>
      <c r="C156">
        <f>INDEX(Sheet2!D:D,MATCH(B156,Sheet2!A:A,0))</f>
        <v>2</v>
      </c>
      <c r="D156">
        <v>0</v>
      </c>
      <c r="E156">
        <f>INDEX(Sheet2!O:O,MATCH($B156,Sheet2!$A:$A,0))</f>
        <v>50</v>
      </c>
      <c r="F156" s="12" t="str">
        <f>INDEX(Sheet2!X:X,MATCH($B156,Sheet2!$A:$A,0))</f>
        <v>广阔村镇</v>
      </c>
      <c r="G156" s="12">
        <f>INDEX(Sheet2!Z:Z,MATCH(B156,Sheet2!A:A,0))</f>
        <v>340140004</v>
      </c>
      <c r="H156">
        <f>INDEX(Sheet2!P:P,MATCH($B156,Sheet2!$A:$A,0))</f>
        <v>72543</v>
      </c>
      <c r="I156" s="15" t="str">
        <f t="shared" si="11"/>
        <v>1120001,2120003</v>
      </c>
      <c r="J156">
        <f>INDEX(Sheet2!K:K,MATCH($B156,Sheet2!$A:$A,0))</f>
        <v>5</v>
      </c>
      <c r="K156">
        <f>INDEX(Sheet2!L:L,MATCH($B156,Sheet2!$A:$A,0))</f>
        <v>86400</v>
      </c>
      <c r="L156">
        <f t="shared" si="9"/>
        <v>72543</v>
      </c>
      <c r="M156">
        <v>10</v>
      </c>
      <c r="N156" t="str">
        <f>INDEX(Sheet2!J:J,MATCH($B156,Sheet2!$A:$A,0))</f>
        <v>35,39</v>
      </c>
      <c r="O156" s="12" t="str">
        <f>INDEX(Sheet2!Y:Y,MATCH($B156,Sheet2!$A:$A,0))</f>
        <v>城市野蛮扩张后的各处乡村。废弃无人区和摩天楼相互混杂。</v>
      </c>
      <c r="P156">
        <f t="shared" ref="P156:S175" si="12">P146</f>
        <v>101</v>
      </c>
      <c r="Q156" t="str">
        <f t="shared" si="12"/>
        <v>2,4</v>
      </c>
      <c r="R156" t="str">
        <f t="shared" si="12"/>
        <v>0,60</v>
      </c>
      <c r="S156" t="str">
        <f t="shared" si="12"/>
        <v>1,9|2,9|3,9|4,9|5,8|6,8|7,8|8,8|9,8|10,8|11,7|12,9</v>
      </c>
    </row>
    <row r="157" ht="16.5" customHeight="1" spans="1:19">
      <c r="A157" s="11" t="s">
        <v>44</v>
      </c>
      <c r="B157">
        <v>2551</v>
      </c>
      <c r="C157">
        <f>INDEX(Sheet2!D:D,MATCH(B157,Sheet2!A:A,0))</f>
        <v>2</v>
      </c>
      <c r="D157">
        <v>0</v>
      </c>
      <c r="E157">
        <f>INDEX(Sheet2!O:O,MATCH($B157,Sheet2!$A:$A,0))</f>
        <v>50</v>
      </c>
      <c r="F157" s="12" t="str">
        <f>INDEX(Sheet2!X:X,MATCH($B157,Sheet2!$A:$A,0))</f>
        <v>广阔村镇</v>
      </c>
      <c r="G157" s="12">
        <f>INDEX(Sheet2!Z:Z,MATCH(B157,Sheet2!A:A,0))</f>
        <v>340140004</v>
      </c>
      <c r="H157">
        <f>INDEX(Sheet2!P:P,MATCH($B157,Sheet2!$A:$A,0))</f>
        <v>72551</v>
      </c>
      <c r="I157" s="15" t="str">
        <f t="shared" si="11"/>
        <v>1120001,2120004</v>
      </c>
      <c r="J157">
        <f>INDEX(Sheet2!K:K,MATCH($B157,Sheet2!$A:$A,0))</f>
        <v>4</v>
      </c>
      <c r="K157">
        <f>INDEX(Sheet2!L:L,MATCH($B157,Sheet2!$A:$A,0))</f>
        <v>28800</v>
      </c>
      <c r="L157">
        <f t="shared" si="9"/>
        <v>72551</v>
      </c>
      <c r="M157">
        <v>10</v>
      </c>
      <c r="N157" t="str">
        <f>INDEX(Sheet2!J:J,MATCH($B157,Sheet2!$A:$A,0))</f>
        <v>40,80</v>
      </c>
      <c r="O157" s="12" t="str">
        <f>INDEX(Sheet2!Y:Y,MATCH($B157,Sheet2!$A:$A,0))</f>
        <v>城市野蛮扩张后的各处乡村。废弃无人区和摩天楼相互混杂。</v>
      </c>
      <c r="P157">
        <f t="shared" si="12"/>
        <v>102</v>
      </c>
      <c r="Q157" t="str">
        <f t="shared" si="12"/>
        <v>2,4</v>
      </c>
      <c r="R157" t="str">
        <f t="shared" si="12"/>
        <v>0,60</v>
      </c>
      <c r="S157" t="str">
        <f t="shared" si="12"/>
        <v>1,9|2,9|3,9|4,9|5,8|6,8|7,8|8,8|9,8|10,8|11,8|12,8</v>
      </c>
    </row>
    <row r="158" ht="16.5" customHeight="1" spans="1:19">
      <c r="A158" s="11" t="s">
        <v>44</v>
      </c>
      <c r="B158">
        <v>2552</v>
      </c>
      <c r="C158">
        <f>INDEX(Sheet2!D:D,MATCH(B158,Sheet2!A:A,0))</f>
        <v>2</v>
      </c>
      <c r="D158">
        <v>0</v>
      </c>
      <c r="E158">
        <f>INDEX(Sheet2!O:O,MATCH($B158,Sheet2!$A:$A,0))</f>
        <v>50</v>
      </c>
      <c r="F158" s="12" t="str">
        <f>INDEX(Sheet2!X:X,MATCH($B158,Sheet2!$A:$A,0))</f>
        <v>广阔村镇</v>
      </c>
      <c r="G158" s="12">
        <f>INDEX(Sheet2!Z:Z,MATCH(B158,Sheet2!A:A,0))</f>
        <v>340140004</v>
      </c>
      <c r="H158">
        <f>INDEX(Sheet2!P:P,MATCH($B158,Sheet2!$A:$A,0))</f>
        <v>72552</v>
      </c>
      <c r="I158" s="15" t="str">
        <f t="shared" si="11"/>
        <v>1120001,2120004</v>
      </c>
      <c r="J158">
        <f>INDEX(Sheet2!K:K,MATCH($B158,Sheet2!$A:$A,0))</f>
        <v>5</v>
      </c>
      <c r="K158">
        <f>INDEX(Sheet2!L:L,MATCH($B158,Sheet2!$A:$A,0))</f>
        <v>43200</v>
      </c>
      <c r="L158">
        <f t="shared" si="9"/>
        <v>72552</v>
      </c>
      <c r="M158">
        <v>10</v>
      </c>
      <c r="N158" t="str">
        <f>INDEX(Sheet2!J:J,MATCH($B158,Sheet2!$A:$A,0))</f>
        <v>40,80</v>
      </c>
      <c r="O158" s="12" t="str">
        <f>INDEX(Sheet2!Y:Y,MATCH($B158,Sheet2!$A:$A,0))</f>
        <v>城市野蛮扩张后的各处乡村。废弃无人区和摩天楼相互混杂。</v>
      </c>
      <c r="P158">
        <f t="shared" si="12"/>
        <v>101</v>
      </c>
      <c r="Q158" t="str">
        <f t="shared" si="12"/>
        <v>2,4</v>
      </c>
      <c r="R158" t="str">
        <f t="shared" si="12"/>
        <v>0,60</v>
      </c>
      <c r="S158" t="str">
        <f t="shared" si="12"/>
        <v>1,9|2,9|3,9|4,9|5,8|6,8|7,8|8,8|9,8|10,8|11,8|12,8</v>
      </c>
    </row>
    <row r="159" ht="16.5" customHeight="1" spans="1:19">
      <c r="A159" s="11" t="s">
        <v>44</v>
      </c>
      <c r="B159">
        <v>2553</v>
      </c>
      <c r="C159">
        <f>INDEX(Sheet2!D:D,MATCH(B159,Sheet2!A:A,0))</f>
        <v>2</v>
      </c>
      <c r="D159">
        <v>0</v>
      </c>
      <c r="E159">
        <f>INDEX(Sheet2!O:O,MATCH($B159,Sheet2!$A:$A,0))</f>
        <v>50</v>
      </c>
      <c r="F159" s="12" t="str">
        <f>INDEX(Sheet2!X:X,MATCH($B159,Sheet2!$A:$A,0))</f>
        <v>广阔村镇</v>
      </c>
      <c r="G159" s="12">
        <f>INDEX(Sheet2!Z:Z,MATCH(B159,Sheet2!A:A,0))</f>
        <v>340140004</v>
      </c>
      <c r="H159">
        <f>INDEX(Sheet2!P:P,MATCH($B159,Sheet2!$A:$A,0))</f>
        <v>72553</v>
      </c>
      <c r="I159" s="15" t="str">
        <f t="shared" si="11"/>
        <v>1120001,2120004</v>
      </c>
      <c r="J159">
        <f>INDEX(Sheet2!K:K,MATCH($B159,Sheet2!$A:$A,0))</f>
        <v>5</v>
      </c>
      <c r="K159">
        <f>INDEX(Sheet2!L:L,MATCH($B159,Sheet2!$A:$A,0))</f>
        <v>86400</v>
      </c>
      <c r="L159">
        <f t="shared" si="9"/>
        <v>72553</v>
      </c>
      <c r="M159">
        <v>10</v>
      </c>
      <c r="N159" t="str">
        <f>INDEX(Sheet2!J:J,MATCH($B159,Sheet2!$A:$A,0))</f>
        <v>40,80</v>
      </c>
      <c r="O159" s="12" t="str">
        <f>INDEX(Sheet2!Y:Y,MATCH($B159,Sheet2!$A:$A,0))</f>
        <v>城市野蛮扩张后的各处乡村。废弃无人区和摩天楼相互混杂。</v>
      </c>
      <c r="P159">
        <f t="shared" si="12"/>
        <v>102</v>
      </c>
      <c r="Q159" t="str">
        <f t="shared" si="12"/>
        <v>2,4</v>
      </c>
      <c r="R159" t="str">
        <f t="shared" si="12"/>
        <v>0,60</v>
      </c>
      <c r="S159" t="str">
        <f t="shared" si="12"/>
        <v>1,9|2,9|3,9|4,9|5,8|6,8|7,8|8,8|9,8|10,8|11,8|12,8</v>
      </c>
    </row>
    <row r="160" ht="16.5" customHeight="1" spans="1:19">
      <c r="A160" s="11" t="s">
        <v>44</v>
      </c>
      <c r="B160">
        <v>2611</v>
      </c>
      <c r="C160">
        <f>INDEX(Sheet2!D:D,MATCH(B160,Sheet2!A:A,0))</f>
        <v>2</v>
      </c>
      <c r="D160">
        <v>0</v>
      </c>
      <c r="E160">
        <f>INDEX(Sheet2!O:O,MATCH($B160,Sheet2!$A:$A,0))</f>
        <v>30</v>
      </c>
      <c r="F160" s="12" t="str">
        <f>INDEX(Sheet2!X:X,MATCH($B160,Sheet2!$A:$A,0))</f>
        <v>旧城近郊</v>
      </c>
      <c r="G160" s="12">
        <f>INDEX(Sheet2!Z:Z,MATCH(B160,Sheet2!A:A,0))</f>
        <v>340140004</v>
      </c>
      <c r="H160">
        <f>INDEX(Sheet2!P:P,MATCH($B160,Sheet2!$A:$A,0))</f>
        <v>72611</v>
      </c>
      <c r="I160" s="15" t="str">
        <f t="shared" si="11"/>
        <v>1120001,1120005</v>
      </c>
      <c r="J160">
        <f>INDEX(Sheet2!K:K,MATCH($B160,Sheet2!$A:$A,0))</f>
        <v>2</v>
      </c>
      <c r="K160">
        <f>INDEX(Sheet2!L:L,MATCH($B160,Sheet2!$A:$A,0))</f>
        <v>14400</v>
      </c>
      <c r="L160">
        <f t="shared" si="9"/>
        <v>72611</v>
      </c>
      <c r="M160">
        <v>10</v>
      </c>
      <c r="N160" t="str">
        <f>INDEX(Sheet2!J:J,MATCH($B160,Sheet2!$A:$A,0))</f>
        <v>1,24</v>
      </c>
      <c r="O160" s="12" t="str">
        <f>INDEX(Sheet2!Y:Y,MATCH($B160,Sheet2!$A:$A,0))</f>
        <v>旧世代城市的外延，水泥的楼宇星罗棋布。</v>
      </c>
      <c r="P160">
        <f t="shared" si="12"/>
        <v>101</v>
      </c>
      <c r="Q160" t="str">
        <f t="shared" si="12"/>
        <v>3,5</v>
      </c>
      <c r="R160" t="str">
        <f t="shared" si="12"/>
        <v>0,60</v>
      </c>
      <c r="S160" t="str">
        <f t="shared" si="12"/>
        <v>1,9|2,9|3,9|4,9|5,8|6,8|7,8|8,8|9,8|10,8|11,8|12,8</v>
      </c>
    </row>
    <row r="161" ht="16.5" customHeight="1" spans="1:19">
      <c r="A161" s="11" t="s">
        <v>44</v>
      </c>
      <c r="B161">
        <v>2612</v>
      </c>
      <c r="C161">
        <f>INDEX(Sheet2!D:D,MATCH(B161,Sheet2!A:A,0))</f>
        <v>2</v>
      </c>
      <c r="D161">
        <v>0</v>
      </c>
      <c r="E161">
        <f>INDEX(Sheet2!O:O,MATCH($B161,Sheet2!$A:$A,0))</f>
        <v>30</v>
      </c>
      <c r="F161" s="12" t="str">
        <f>INDEX(Sheet2!X:X,MATCH($B161,Sheet2!$A:$A,0))</f>
        <v>旧城近郊</v>
      </c>
      <c r="G161" s="12">
        <f>INDEX(Sheet2!Z:Z,MATCH(B161,Sheet2!A:A,0))</f>
        <v>340140004</v>
      </c>
      <c r="H161">
        <f>INDEX(Sheet2!P:P,MATCH($B161,Sheet2!$A:$A,0))</f>
        <v>72612</v>
      </c>
      <c r="I161" s="15" t="str">
        <f t="shared" si="11"/>
        <v>1120001,1120005</v>
      </c>
      <c r="J161">
        <f>INDEX(Sheet2!K:K,MATCH($B161,Sheet2!$A:$A,0))</f>
        <v>3</v>
      </c>
      <c r="K161">
        <f>INDEX(Sheet2!L:L,MATCH($B161,Sheet2!$A:$A,0))</f>
        <v>14400</v>
      </c>
      <c r="L161">
        <f t="shared" si="9"/>
        <v>72612</v>
      </c>
      <c r="M161">
        <v>10</v>
      </c>
      <c r="N161" t="str">
        <f>INDEX(Sheet2!J:J,MATCH($B161,Sheet2!$A:$A,0))</f>
        <v>1,24</v>
      </c>
      <c r="O161" s="12" t="str">
        <f>INDEX(Sheet2!Y:Y,MATCH($B161,Sheet2!$A:$A,0))</f>
        <v>旧世代城市的外延，水泥的楼宇星罗棋布。</v>
      </c>
      <c r="P161">
        <f t="shared" si="12"/>
        <v>102</v>
      </c>
      <c r="Q161" t="str">
        <f t="shared" si="12"/>
        <v>3,5</v>
      </c>
      <c r="R161" t="str">
        <f t="shared" si="12"/>
        <v>0,60</v>
      </c>
      <c r="S161" t="str">
        <f t="shared" si="12"/>
        <v>1,9|2,9|3,9|4,9|5,8|6,8|7,8|8,8|9,8|10,8|11,8|12,8</v>
      </c>
    </row>
    <row r="162" ht="16.5" customHeight="1" spans="1:19">
      <c r="A162" s="11" t="s">
        <v>44</v>
      </c>
      <c r="B162">
        <v>2621</v>
      </c>
      <c r="C162">
        <f>INDEX(Sheet2!D:D,MATCH(B162,Sheet2!A:A,0))</f>
        <v>2</v>
      </c>
      <c r="D162">
        <v>0</v>
      </c>
      <c r="E162">
        <f>INDEX(Sheet2!O:O,MATCH($B162,Sheet2!$A:$A,0))</f>
        <v>10</v>
      </c>
      <c r="F162" s="12" t="str">
        <f>INDEX(Sheet2!X:X,MATCH($B162,Sheet2!$A:$A,0))</f>
        <v>观景台地</v>
      </c>
      <c r="G162" s="12">
        <f>INDEX(Sheet2!Z:Z,MATCH(B162,Sheet2!A:A,0))</f>
        <v>340140004</v>
      </c>
      <c r="H162">
        <f>INDEX(Sheet2!P:P,MATCH($B162,Sheet2!$A:$A,0))</f>
        <v>72621</v>
      </c>
      <c r="I162" s="15" t="str">
        <f t="shared" si="11"/>
        <v>1120001,1120005</v>
      </c>
      <c r="J162">
        <f>INDEX(Sheet2!K:K,MATCH($B162,Sheet2!$A:$A,0))</f>
        <v>2</v>
      </c>
      <c r="K162">
        <f>INDEX(Sheet2!L:L,MATCH($B162,Sheet2!$A:$A,0))</f>
        <v>14400</v>
      </c>
      <c r="L162">
        <f t="shared" si="9"/>
        <v>72621</v>
      </c>
      <c r="M162">
        <v>10</v>
      </c>
      <c r="N162" t="str">
        <f>INDEX(Sheet2!J:J,MATCH($B162,Sheet2!$A:$A,0))</f>
        <v>25,29</v>
      </c>
      <c r="O162" s="12" t="str">
        <f>INDEX(Sheet2!Y:Y,MATCH($B162,Sheet2!$A:$A,0))</f>
        <v>市中的山上视野开阔，但下面除连绵不断的大楼外并没有什么特别的风景。</v>
      </c>
      <c r="P162">
        <f t="shared" si="12"/>
        <v>103</v>
      </c>
      <c r="Q162" t="str">
        <f t="shared" si="12"/>
        <v>3,5</v>
      </c>
      <c r="R162" t="str">
        <f t="shared" si="12"/>
        <v>0,60</v>
      </c>
      <c r="S162" t="str">
        <f t="shared" si="12"/>
        <v>1,9|2,9|3,9|4,9|5,8|6,8|7,8|8,8|9,8|10,8|11,8|12,8</v>
      </c>
    </row>
    <row r="163" ht="16.5" customHeight="1" spans="1:19">
      <c r="A163" s="11" t="s">
        <v>44</v>
      </c>
      <c r="B163">
        <v>2622</v>
      </c>
      <c r="C163">
        <f>INDEX(Sheet2!D:D,MATCH(B163,Sheet2!A:A,0))</f>
        <v>2</v>
      </c>
      <c r="D163">
        <v>0</v>
      </c>
      <c r="E163">
        <f>INDEX(Sheet2!O:O,MATCH($B163,Sheet2!$A:$A,0))</f>
        <v>10</v>
      </c>
      <c r="F163" s="12" t="str">
        <f>INDEX(Sheet2!X:X,MATCH($B163,Sheet2!$A:$A,0))</f>
        <v>观景台地</v>
      </c>
      <c r="G163" s="12">
        <f>INDEX(Sheet2!Z:Z,MATCH(B163,Sheet2!A:A,0))</f>
        <v>340140004</v>
      </c>
      <c r="H163">
        <f>INDEX(Sheet2!P:P,MATCH($B163,Sheet2!$A:$A,0))</f>
        <v>72622</v>
      </c>
      <c r="I163" s="15" t="str">
        <f t="shared" si="11"/>
        <v>1120001,1120005</v>
      </c>
      <c r="J163">
        <f>INDEX(Sheet2!K:K,MATCH($B163,Sheet2!$A:$A,0))</f>
        <v>3</v>
      </c>
      <c r="K163">
        <f>INDEX(Sheet2!L:L,MATCH($B163,Sheet2!$A:$A,0))</f>
        <v>14400</v>
      </c>
      <c r="L163">
        <f t="shared" si="9"/>
        <v>72622</v>
      </c>
      <c r="M163">
        <v>10</v>
      </c>
      <c r="N163" t="str">
        <f>INDEX(Sheet2!J:J,MATCH($B163,Sheet2!$A:$A,0))</f>
        <v>25,29</v>
      </c>
      <c r="O163" s="12" t="str">
        <f>INDEX(Sheet2!Y:Y,MATCH($B163,Sheet2!$A:$A,0))</f>
        <v>市中的山上视野开阔，但下面除连绵不断的大楼外并没有什么特别的风景。</v>
      </c>
      <c r="P163">
        <f t="shared" si="12"/>
        <v>103</v>
      </c>
      <c r="Q163" t="str">
        <f t="shared" si="12"/>
        <v>3,5</v>
      </c>
      <c r="R163" t="str">
        <f t="shared" si="12"/>
        <v>0,60</v>
      </c>
      <c r="S163" t="str">
        <f t="shared" si="12"/>
        <v>1,9|2,9|3,9|4,9|5,8|6,8|7,8|8,8|9,8|10,8|11,8|12,8</v>
      </c>
    </row>
    <row r="164" ht="16.5" customHeight="1" spans="1:19">
      <c r="A164" s="11" t="s">
        <v>44</v>
      </c>
      <c r="B164">
        <v>2623</v>
      </c>
      <c r="C164">
        <f>INDEX(Sheet2!D:D,MATCH(B164,Sheet2!A:A,0))</f>
        <v>2</v>
      </c>
      <c r="D164">
        <v>0</v>
      </c>
      <c r="E164">
        <f>INDEX(Sheet2!O:O,MATCH($B164,Sheet2!$A:$A,0))</f>
        <v>10</v>
      </c>
      <c r="F164" s="12" t="str">
        <f>INDEX(Sheet2!X:X,MATCH($B164,Sheet2!$A:$A,0))</f>
        <v>观景台地</v>
      </c>
      <c r="G164" s="12">
        <f>INDEX(Sheet2!Z:Z,MATCH(B164,Sheet2!A:A,0))</f>
        <v>340140004</v>
      </c>
      <c r="H164">
        <f>INDEX(Sheet2!P:P,MATCH($B164,Sheet2!$A:$A,0))</f>
        <v>72623</v>
      </c>
      <c r="I164" s="15" t="str">
        <f t="shared" si="11"/>
        <v>1120001,1120005</v>
      </c>
      <c r="J164">
        <f>INDEX(Sheet2!K:K,MATCH($B164,Sheet2!$A:$A,0))</f>
        <v>3</v>
      </c>
      <c r="K164">
        <f>INDEX(Sheet2!L:L,MATCH($B164,Sheet2!$A:$A,0))</f>
        <v>14400</v>
      </c>
      <c r="L164">
        <f t="shared" si="9"/>
        <v>72623</v>
      </c>
      <c r="M164">
        <v>10</v>
      </c>
      <c r="N164" t="str">
        <f>INDEX(Sheet2!J:J,MATCH($B164,Sheet2!$A:$A,0))</f>
        <v>25,29</v>
      </c>
      <c r="O164" s="12" t="str">
        <f>INDEX(Sheet2!Y:Y,MATCH($B164,Sheet2!$A:$A,0))</f>
        <v>市中的山上视野开阔，但下面除连绵不断的大楼外并没有什么特别的风景。</v>
      </c>
      <c r="P164">
        <f t="shared" si="12"/>
        <v>103</v>
      </c>
      <c r="Q164" t="str">
        <f t="shared" si="12"/>
        <v>3,5</v>
      </c>
      <c r="R164" t="str">
        <f t="shared" si="12"/>
        <v>0,60</v>
      </c>
      <c r="S164" t="str">
        <f t="shared" si="12"/>
        <v>1,9|2,9|3,9|4,9|5,8|6,8|7,8|8,8|9,8|10,8|11,8|12,8</v>
      </c>
    </row>
    <row r="165" ht="16.5" customHeight="1" spans="1:19">
      <c r="A165" s="11" t="s">
        <v>44</v>
      </c>
      <c r="B165">
        <v>2631</v>
      </c>
      <c r="C165">
        <f>INDEX(Sheet2!D:D,MATCH(B165,Sheet2!A:A,0))</f>
        <v>2</v>
      </c>
      <c r="D165">
        <v>0</v>
      </c>
      <c r="E165">
        <f>INDEX(Sheet2!O:O,MATCH($B165,Sheet2!$A:$A,0))</f>
        <v>5</v>
      </c>
      <c r="F165" s="12" t="str">
        <f>INDEX(Sheet2!X:X,MATCH($B165,Sheet2!$A:$A,0))</f>
        <v>广阔村镇</v>
      </c>
      <c r="G165" s="12">
        <f>INDEX(Sheet2!Z:Z,MATCH(B165,Sheet2!A:A,0))</f>
        <v>340140004</v>
      </c>
      <c r="H165">
        <f>INDEX(Sheet2!P:P,MATCH($B165,Sheet2!$A:$A,0))</f>
        <v>72631</v>
      </c>
      <c r="I165" s="15" t="str">
        <f t="shared" si="11"/>
        <v>1120001,1120005</v>
      </c>
      <c r="J165">
        <f>INDEX(Sheet2!K:K,MATCH($B165,Sheet2!$A:$A,0))</f>
        <v>3</v>
      </c>
      <c r="K165">
        <f>INDEX(Sheet2!L:L,MATCH($B165,Sheet2!$A:$A,0))</f>
        <v>14400</v>
      </c>
      <c r="L165">
        <f t="shared" si="9"/>
        <v>72631</v>
      </c>
      <c r="M165">
        <v>10</v>
      </c>
      <c r="N165" t="str">
        <f>INDEX(Sheet2!J:J,MATCH($B165,Sheet2!$A:$A,0))</f>
        <v>30,34</v>
      </c>
      <c r="O165" s="12" t="str">
        <f>INDEX(Sheet2!Y:Y,MATCH($B165,Sheet2!$A:$A,0))</f>
        <v>城市野蛮扩张后的各处乡村。废弃无人区和摩天楼相互混杂。</v>
      </c>
      <c r="P165">
        <f t="shared" si="12"/>
        <v>103</v>
      </c>
      <c r="Q165" t="str">
        <f t="shared" si="12"/>
        <v>3,5</v>
      </c>
      <c r="R165" t="str">
        <f t="shared" si="12"/>
        <v>0,60</v>
      </c>
      <c r="S165" t="str">
        <f t="shared" si="12"/>
        <v>1,9|2,9|3,9|4,9|5,8|6,8|7,8|8,8|9,8|10,8|11,8|12,8</v>
      </c>
    </row>
    <row r="166" ht="16.5" customHeight="1" spans="1:19">
      <c r="A166" s="11" t="s">
        <v>44</v>
      </c>
      <c r="B166">
        <v>2632</v>
      </c>
      <c r="C166">
        <f>INDEX(Sheet2!D:D,MATCH(B166,Sheet2!A:A,0))</f>
        <v>2</v>
      </c>
      <c r="D166">
        <v>0</v>
      </c>
      <c r="E166">
        <f>INDEX(Sheet2!O:O,MATCH($B166,Sheet2!$A:$A,0))</f>
        <v>5</v>
      </c>
      <c r="F166" s="12" t="str">
        <f>INDEX(Sheet2!X:X,MATCH($B166,Sheet2!$A:$A,0))</f>
        <v>广阔村镇</v>
      </c>
      <c r="G166" s="12">
        <f>INDEX(Sheet2!Z:Z,MATCH(B166,Sheet2!A:A,0))</f>
        <v>340140004</v>
      </c>
      <c r="H166">
        <f>INDEX(Sheet2!P:P,MATCH($B166,Sheet2!$A:$A,0))</f>
        <v>72632</v>
      </c>
      <c r="I166" s="15" t="str">
        <f t="shared" si="11"/>
        <v>1120001,1120005</v>
      </c>
      <c r="J166">
        <f>INDEX(Sheet2!K:K,MATCH($B166,Sheet2!$A:$A,0))</f>
        <v>4</v>
      </c>
      <c r="K166">
        <f>INDEX(Sheet2!L:L,MATCH($B166,Sheet2!$A:$A,0))</f>
        <v>28800</v>
      </c>
      <c r="L166">
        <f t="shared" si="9"/>
        <v>72632</v>
      </c>
      <c r="M166">
        <v>10</v>
      </c>
      <c r="N166" t="str">
        <f>INDEX(Sheet2!J:J,MATCH($B166,Sheet2!$A:$A,0))</f>
        <v>30,34</v>
      </c>
      <c r="O166" s="12" t="str">
        <f>INDEX(Sheet2!Y:Y,MATCH($B166,Sheet2!$A:$A,0))</f>
        <v>城市野蛮扩张后的各处乡村。废弃无人区和摩天楼相互混杂。</v>
      </c>
      <c r="P166">
        <f t="shared" si="12"/>
        <v>101</v>
      </c>
      <c r="Q166" t="str">
        <f t="shared" si="12"/>
        <v>2,4</v>
      </c>
      <c r="R166" t="str">
        <f t="shared" si="12"/>
        <v>0,60</v>
      </c>
      <c r="S166" t="str">
        <f t="shared" si="12"/>
        <v>1,9|2,9|3,9|4,9|5,8|6,8|7,8|8,8|9,8|10,8|11,7|12,9</v>
      </c>
    </row>
    <row r="167" ht="16.5" customHeight="1" spans="1:19">
      <c r="A167" s="11" t="s">
        <v>44</v>
      </c>
      <c r="B167">
        <v>2633</v>
      </c>
      <c r="C167">
        <f>INDEX(Sheet2!D:D,MATCH(B167,Sheet2!A:A,0))</f>
        <v>2</v>
      </c>
      <c r="D167">
        <v>0</v>
      </c>
      <c r="E167">
        <f>INDEX(Sheet2!O:O,MATCH($B167,Sheet2!$A:$A,0))</f>
        <v>5</v>
      </c>
      <c r="F167" s="12" t="str">
        <f>INDEX(Sheet2!X:X,MATCH($B167,Sheet2!$A:$A,0))</f>
        <v>广阔村镇</v>
      </c>
      <c r="G167" s="12">
        <f>INDEX(Sheet2!Z:Z,MATCH(B167,Sheet2!A:A,0))</f>
        <v>340140004</v>
      </c>
      <c r="H167">
        <f>INDEX(Sheet2!P:P,MATCH($B167,Sheet2!$A:$A,0))</f>
        <v>72633</v>
      </c>
      <c r="I167" s="15" t="str">
        <f t="shared" si="11"/>
        <v>1120001,1120005</v>
      </c>
      <c r="J167">
        <f>INDEX(Sheet2!K:K,MATCH($B167,Sheet2!$A:$A,0))</f>
        <v>4</v>
      </c>
      <c r="K167">
        <f>INDEX(Sheet2!L:L,MATCH($B167,Sheet2!$A:$A,0))</f>
        <v>43200</v>
      </c>
      <c r="L167">
        <f t="shared" si="9"/>
        <v>72633</v>
      </c>
      <c r="M167">
        <v>10</v>
      </c>
      <c r="N167" t="str">
        <f>INDEX(Sheet2!J:J,MATCH($B167,Sheet2!$A:$A,0))</f>
        <v>30,34</v>
      </c>
      <c r="O167" s="12" t="str">
        <f>INDEX(Sheet2!Y:Y,MATCH($B167,Sheet2!$A:$A,0))</f>
        <v>城市野蛮扩张后的各处乡村。废弃无人区和摩天楼相互混杂。</v>
      </c>
      <c r="P167">
        <f t="shared" si="12"/>
        <v>102</v>
      </c>
      <c r="Q167" t="str">
        <f t="shared" si="12"/>
        <v>2,4</v>
      </c>
      <c r="R167" t="str">
        <f t="shared" si="12"/>
        <v>0,60</v>
      </c>
      <c r="S167" t="str">
        <f t="shared" si="12"/>
        <v>1,9|2,9|3,9|4,9|5,8|6,8|7,8|8,8|9,8|10,8|11,8|12,8</v>
      </c>
    </row>
    <row r="168" ht="16.5" customHeight="1" spans="1:19">
      <c r="A168" s="11" t="s">
        <v>44</v>
      </c>
      <c r="B168">
        <v>2641</v>
      </c>
      <c r="C168">
        <f>INDEX(Sheet2!D:D,MATCH(B168,Sheet2!A:A,0))</f>
        <v>2</v>
      </c>
      <c r="D168">
        <v>0</v>
      </c>
      <c r="E168">
        <f>INDEX(Sheet2!O:O,MATCH($B168,Sheet2!$A:$A,0))</f>
        <v>3</v>
      </c>
      <c r="F168" s="12" t="str">
        <f>INDEX(Sheet2!X:X,MATCH($B168,Sheet2!$A:$A,0))</f>
        <v>广阔村镇</v>
      </c>
      <c r="G168" s="12">
        <f>INDEX(Sheet2!Z:Z,MATCH(B168,Sheet2!A:A,0))</f>
        <v>340140004</v>
      </c>
      <c r="H168">
        <f>INDEX(Sheet2!P:P,MATCH($B168,Sheet2!$A:$A,0))</f>
        <v>72641</v>
      </c>
      <c r="I168" s="15" t="str">
        <f t="shared" si="11"/>
        <v>1120001,1120005</v>
      </c>
      <c r="J168">
        <f>INDEX(Sheet2!K:K,MATCH($B168,Sheet2!$A:$A,0))</f>
        <v>4</v>
      </c>
      <c r="K168">
        <f>INDEX(Sheet2!L:L,MATCH($B168,Sheet2!$A:$A,0))</f>
        <v>28800</v>
      </c>
      <c r="L168">
        <f t="shared" si="9"/>
        <v>72641</v>
      </c>
      <c r="M168">
        <v>10</v>
      </c>
      <c r="N168" t="str">
        <f>INDEX(Sheet2!J:J,MATCH($B168,Sheet2!$A:$A,0))</f>
        <v>35,39</v>
      </c>
      <c r="O168" s="12" t="str">
        <f>INDEX(Sheet2!Y:Y,MATCH($B168,Sheet2!$A:$A,0))</f>
        <v>城市野蛮扩张后的各处乡村。废弃无人区和摩天楼相互混杂。</v>
      </c>
      <c r="P168">
        <f t="shared" si="12"/>
        <v>101</v>
      </c>
      <c r="Q168" t="str">
        <f t="shared" si="12"/>
        <v>2,4</v>
      </c>
      <c r="R168" t="str">
        <f t="shared" si="12"/>
        <v>0,60</v>
      </c>
      <c r="S168" t="str">
        <f t="shared" si="12"/>
        <v>1,9|2,9|3,9|4,9|5,8|6,8|7,8|8,8|9,8|10,8|11,8|12,8</v>
      </c>
    </row>
    <row r="169" ht="16.5" customHeight="1" spans="1:19">
      <c r="A169" s="11" t="s">
        <v>44</v>
      </c>
      <c r="B169">
        <v>2642</v>
      </c>
      <c r="C169">
        <f>INDEX(Sheet2!D:D,MATCH(B169,Sheet2!A:A,0))</f>
        <v>2</v>
      </c>
      <c r="D169">
        <v>0</v>
      </c>
      <c r="E169">
        <f>INDEX(Sheet2!O:O,MATCH($B169,Sheet2!$A:$A,0))</f>
        <v>3</v>
      </c>
      <c r="F169" s="12" t="str">
        <f>INDEX(Sheet2!X:X,MATCH($B169,Sheet2!$A:$A,0))</f>
        <v>广阔村镇</v>
      </c>
      <c r="G169" s="12">
        <f>INDEX(Sheet2!Z:Z,MATCH(B169,Sheet2!A:A,0))</f>
        <v>340140004</v>
      </c>
      <c r="H169">
        <f>INDEX(Sheet2!P:P,MATCH($B169,Sheet2!$A:$A,0))</f>
        <v>72642</v>
      </c>
      <c r="I169" s="15" t="str">
        <f t="shared" si="11"/>
        <v>1120001,1120005</v>
      </c>
      <c r="J169">
        <f>INDEX(Sheet2!K:K,MATCH($B169,Sheet2!$A:$A,0))</f>
        <v>5</v>
      </c>
      <c r="K169">
        <f>INDEX(Sheet2!L:L,MATCH($B169,Sheet2!$A:$A,0))</f>
        <v>43200</v>
      </c>
      <c r="L169">
        <f t="shared" si="9"/>
        <v>72642</v>
      </c>
      <c r="M169">
        <v>10</v>
      </c>
      <c r="N169" t="str">
        <f>INDEX(Sheet2!J:J,MATCH($B169,Sheet2!$A:$A,0))</f>
        <v>35,39</v>
      </c>
      <c r="O169" s="12" t="str">
        <f>INDEX(Sheet2!Y:Y,MATCH($B169,Sheet2!$A:$A,0))</f>
        <v>城市野蛮扩张后的各处乡村。废弃无人区和摩天楼相互混杂。</v>
      </c>
      <c r="P169">
        <f t="shared" si="12"/>
        <v>102</v>
      </c>
      <c r="Q169" t="str">
        <f t="shared" si="12"/>
        <v>2,4</v>
      </c>
      <c r="R169" t="str">
        <f t="shared" si="12"/>
        <v>0,60</v>
      </c>
      <c r="S169" t="str">
        <f t="shared" si="12"/>
        <v>1,9|2,9|3,9|4,9|5,8|6,8|7,8|8,8|9,8|10,8|11,8|12,8</v>
      </c>
    </row>
    <row r="170" ht="16.5" customHeight="1" spans="1:19">
      <c r="A170" s="11" t="s">
        <v>44</v>
      </c>
      <c r="B170">
        <v>2643</v>
      </c>
      <c r="C170">
        <f>INDEX(Sheet2!D:D,MATCH(B170,Sheet2!A:A,0))</f>
        <v>2</v>
      </c>
      <c r="D170">
        <v>0</v>
      </c>
      <c r="E170">
        <f>INDEX(Sheet2!O:O,MATCH($B170,Sheet2!$A:$A,0))</f>
        <v>3</v>
      </c>
      <c r="F170" s="12" t="str">
        <f>INDEX(Sheet2!X:X,MATCH($B170,Sheet2!$A:$A,0))</f>
        <v>广阔村镇</v>
      </c>
      <c r="G170" s="12">
        <f>INDEX(Sheet2!Z:Z,MATCH(B170,Sheet2!A:A,0))</f>
        <v>340140004</v>
      </c>
      <c r="H170">
        <f>INDEX(Sheet2!P:P,MATCH($B170,Sheet2!$A:$A,0))</f>
        <v>72643</v>
      </c>
      <c r="I170" s="15" t="str">
        <f t="shared" si="11"/>
        <v>1120001,1120005</v>
      </c>
      <c r="J170">
        <f>INDEX(Sheet2!K:K,MATCH($B170,Sheet2!$A:$A,0))</f>
        <v>5</v>
      </c>
      <c r="K170">
        <f>INDEX(Sheet2!L:L,MATCH($B170,Sheet2!$A:$A,0))</f>
        <v>86400</v>
      </c>
      <c r="L170">
        <f t="shared" si="9"/>
        <v>72643</v>
      </c>
      <c r="M170">
        <v>10</v>
      </c>
      <c r="N170" t="str">
        <f>INDEX(Sheet2!J:J,MATCH($B170,Sheet2!$A:$A,0))</f>
        <v>35,39</v>
      </c>
      <c r="O170" s="12" t="str">
        <f>INDEX(Sheet2!Y:Y,MATCH($B170,Sheet2!$A:$A,0))</f>
        <v>城市野蛮扩张后的各处乡村。废弃无人区和摩天楼相互混杂。</v>
      </c>
      <c r="P170">
        <f t="shared" si="12"/>
        <v>101</v>
      </c>
      <c r="Q170" t="str">
        <f t="shared" si="12"/>
        <v>3,5</v>
      </c>
      <c r="R170" t="str">
        <f t="shared" si="12"/>
        <v>0,60</v>
      </c>
      <c r="S170" t="str">
        <f t="shared" si="12"/>
        <v>1,9|2,9|3,9|4,9|5,8|6,8|7,8|8,8|9,8|10,8|11,8|12,8</v>
      </c>
    </row>
    <row r="171" ht="16.5" customHeight="1" spans="1:19">
      <c r="A171" s="11" t="s">
        <v>44</v>
      </c>
      <c r="B171">
        <v>2651</v>
      </c>
      <c r="C171">
        <f>INDEX(Sheet2!D:D,MATCH(B171,Sheet2!A:A,0))</f>
        <v>2</v>
      </c>
      <c r="D171">
        <v>0</v>
      </c>
      <c r="E171">
        <f>INDEX(Sheet2!O:O,MATCH($B171,Sheet2!$A:$A,0))</f>
        <v>3</v>
      </c>
      <c r="F171" s="12" t="str">
        <f>INDEX(Sheet2!X:X,MATCH($B171,Sheet2!$A:$A,0))</f>
        <v>广阔村镇</v>
      </c>
      <c r="G171" s="12">
        <f>INDEX(Sheet2!Z:Z,MATCH(B171,Sheet2!A:A,0))</f>
        <v>340140004</v>
      </c>
      <c r="H171">
        <f>INDEX(Sheet2!P:P,MATCH($B171,Sheet2!$A:$A,0))</f>
        <v>72651</v>
      </c>
      <c r="I171" s="15" t="str">
        <f t="shared" si="11"/>
        <v>1120001,1120005</v>
      </c>
      <c r="J171">
        <f>INDEX(Sheet2!K:K,MATCH($B171,Sheet2!$A:$A,0))</f>
        <v>4</v>
      </c>
      <c r="K171">
        <f>INDEX(Sheet2!L:L,MATCH($B171,Sheet2!$A:$A,0))</f>
        <v>28800</v>
      </c>
      <c r="L171">
        <f t="shared" si="9"/>
        <v>72651</v>
      </c>
      <c r="M171">
        <v>10</v>
      </c>
      <c r="N171" t="str">
        <f>INDEX(Sheet2!J:J,MATCH($B171,Sheet2!$A:$A,0))</f>
        <v>40,80</v>
      </c>
      <c r="O171" s="12" t="str">
        <f>INDEX(Sheet2!Y:Y,MATCH($B171,Sheet2!$A:$A,0))</f>
        <v>城市野蛮扩张后的各处乡村。废弃无人区和摩天楼相互混杂。</v>
      </c>
      <c r="P171">
        <f t="shared" si="12"/>
        <v>102</v>
      </c>
      <c r="Q171" t="str">
        <f t="shared" si="12"/>
        <v>3,5</v>
      </c>
      <c r="R171" t="str">
        <f t="shared" si="12"/>
        <v>0,60</v>
      </c>
      <c r="S171" t="str">
        <f t="shared" si="12"/>
        <v>1,9|2,9|3,9|4,9|5,8|6,8|7,8|8,8|9,8|10,8|11,8|12,8</v>
      </c>
    </row>
    <row r="172" ht="16.5" customHeight="1" spans="1:19">
      <c r="A172" s="11" t="s">
        <v>44</v>
      </c>
      <c r="B172">
        <v>2652</v>
      </c>
      <c r="C172">
        <f>INDEX(Sheet2!D:D,MATCH(B172,Sheet2!A:A,0))</f>
        <v>2</v>
      </c>
      <c r="D172">
        <v>0</v>
      </c>
      <c r="E172">
        <f>INDEX(Sheet2!O:O,MATCH($B172,Sheet2!$A:$A,0))</f>
        <v>3</v>
      </c>
      <c r="F172" s="12" t="str">
        <f>INDEX(Sheet2!X:X,MATCH($B172,Sheet2!$A:$A,0))</f>
        <v>广阔村镇</v>
      </c>
      <c r="G172" s="12">
        <f>INDEX(Sheet2!Z:Z,MATCH(B172,Sheet2!A:A,0))</f>
        <v>340140004</v>
      </c>
      <c r="H172">
        <f>INDEX(Sheet2!P:P,MATCH($B172,Sheet2!$A:$A,0))</f>
        <v>72652</v>
      </c>
      <c r="I172" s="15" t="str">
        <f t="shared" si="11"/>
        <v>1120001,1120005</v>
      </c>
      <c r="J172">
        <f>INDEX(Sheet2!K:K,MATCH($B172,Sheet2!$A:$A,0))</f>
        <v>5</v>
      </c>
      <c r="K172">
        <f>INDEX(Sheet2!L:L,MATCH($B172,Sheet2!$A:$A,0))</f>
        <v>43200</v>
      </c>
      <c r="L172">
        <f t="shared" si="9"/>
        <v>72652</v>
      </c>
      <c r="M172">
        <v>10</v>
      </c>
      <c r="N172" t="str">
        <f>INDEX(Sheet2!J:J,MATCH($B172,Sheet2!$A:$A,0))</f>
        <v>40,80</v>
      </c>
      <c r="O172" s="12" t="str">
        <f>INDEX(Sheet2!Y:Y,MATCH($B172,Sheet2!$A:$A,0))</f>
        <v>城市野蛮扩张后的各处乡村。废弃无人区和摩天楼相互混杂。</v>
      </c>
      <c r="P172">
        <f t="shared" si="12"/>
        <v>103</v>
      </c>
      <c r="Q172" t="str">
        <f t="shared" si="12"/>
        <v>3,5</v>
      </c>
      <c r="R172" t="str">
        <f t="shared" si="12"/>
        <v>0,60</v>
      </c>
      <c r="S172" t="str">
        <f t="shared" si="12"/>
        <v>1,9|2,9|3,9|4,9|5,8|6,8|7,8|8,8|9,8|10,8|11,8|12,8</v>
      </c>
    </row>
    <row r="173" ht="16.5" customHeight="1" spans="1:19">
      <c r="A173" s="11" t="s">
        <v>44</v>
      </c>
      <c r="B173">
        <v>2653</v>
      </c>
      <c r="C173">
        <f>INDEX(Sheet2!D:D,MATCH(B173,Sheet2!A:A,0))</f>
        <v>2</v>
      </c>
      <c r="D173">
        <v>0</v>
      </c>
      <c r="E173">
        <f>INDEX(Sheet2!O:O,MATCH($B173,Sheet2!$A:$A,0))</f>
        <v>3</v>
      </c>
      <c r="F173" s="12" t="str">
        <f>INDEX(Sheet2!X:X,MATCH($B173,Sheet2!$A:$A,0))</f>
        <v>广阔村镇</v>
      </c>
      <c r="G173" s="12">
        <f>INDEX(Sheet2!Z:Z,MATCH(B173,Sheet2!A:A,0))</f>
        <v>340140004</v>
      </c>
      <c r="H173">
        <f>INDEX(Sheet2!P:P,MATCH($B173,Sheet2!$A:$A,0))</f>
        <v>72653</v>
      </c>
      <c r="I173" s="15" t="str">
        <f t="shared" si="11"/>
        <v>1120001,1120005</v>
      </c>
      <c r="J173">
        <f>INDEX(Sheet2!K:K,MATCH($B173,Sheet2!$A:$A,0))</f>
        <v>5</v>
      </c>
      <c r="K173">
        <f>INDEX(Sheet2!L:L,MATCH($B173,Sheet2!$A:$A,0))</f>
        <v>86400</v>
      </c>
      <c r="L173">
        <f t="shared" si="9"/>
        <v>72653</v>
      </c>
      <c r="M173">
        <v>10</v>
      </c>
      <c r="N173" t="str">
        <f>INDEX(Sheet2!J:J,MATCH($B173,Sheet2!$A:$A,0))</f>
        <v>40,80</v>
      </c>
      <c r="O173" s="12" t="str">
        <f>INDEX(Sheet2!Y:Y,MATCH($B173,Sheet2!$A:$A,0))</f>
        <v>城市野蛮扩张后的各处乡村。废弃无人区和摩天楼相互混杂。</v>
      </c>
      <c r="P173">
        <f t="shared" si="12"/>
        <v>103</v>
      </c>
      <c r="Q173" t="str">
        <f t="shared" si="12"/>
        <v>3,5</v>
      </c>
      <c r="R173" t="str">
        <f t="shared" si="12"/>
        <v>0,60</v>
      </c>
      <c r="S173" t="str">
        <f t="shared" si="12"/>
        <v>1,9|2,9|3,9|4,9|5,8|6,8|7,8|8,8|9,8|10,8|11,8|12,8</v>
      </c>
    </row>
    <row r="174" ht="16.5" customHeight="1" spans="1:19">
      <c r="A174" s="11" t="s">
        <v>44</v>
      </c>
      <c r="B174">
        <v>3111</v>
      </c>
      <c r="C174">
        <f>INDEX(Sheet2!D:D,MATCH(B174,Sheet2!A:A,0))</f>
        <v>3</v>
      </c>
      <c r="D174">
        <v>0</v>
      </c>
      <c r="E174">
        <f>INDEX(Sheet2!O:O,MATCH($B174,Sheet2!$A:$A,0))</f>
        <v>50</v>
      </c>
      <c r="F174" s="12" t="str">
        <f>INDEX(Sheet2!X:X,MATCH($B174,Sheet2!$A:$A,0))</f>
        <v>第一商店街</v>
      </c>
      <c r="G174" s="12">
        <f>INDEX(Sheet2!Z:Z,MATCH(B174,Sheet2!A:A,0))</f>
        <v>340140007</v>
      </c>
      <c r="H174">
        <f>INDEX(Sheet2!P:P,MATCH($B174,Sheet2!$A:$A,0))</f>
        <v>73111</v>
      </c>
      <c r="I174" s="15" t="str">
        <f t="shared" si="11"/>
        <v>1120001,1120002</v>
      </c>
      <c r="J174">
        <f>INDEX(Sheet2!K:K,MATCH($B174,Sheet2!$A:$A,0))</f>
        <v>2</v>
      </c>
      <c r="K174">
        <f>INDEX(Sheet2!L:L,MATCH($B174,Sheet2!$A:$A,0))</f>
        <v>14400</v>
      </c>
      <c r="L174">
        <f t="shared" si="9"/>
        <v>73111</v>
      </c>
      <c r="M174">
        <v>10</v>
      </c>
      <c r="N174" t="str">
        <f>INDEX(Sheet2!J:J,MATCH($B174,Sheet2!$A:$A,0))</f>
        <v>1,24</v>
      </c>
      <c r="O174" s="12" t="str">
        <f>INDEX(Sheet2!Y:Y,MATCH($B174,Sheet2!$A:$A,0))</f>
        <v>商铺林立的街道，各路高人气的超市就开在彼此隔壁。</v>
      </c>
      <c r="P174">
        <f t="shared" si="12"/>
        <v>103</v>
      </c>
      <c r="Q174" t="str">
        <f t="shared" si="12"/>
        <v>3,5</v>
      </c>
      <c r="R174" t="str">
        <f t="shared" si="12"/>
        <v>0,60</v>
      </c>
      <c r="S174" t="str">
        <f t="shared" si="12"/>
        <v>1,9|2,9|3,9|4,9|5,8|6,8|7,8|8,8|9,8|10,8|11,8|12,8</v>
      </c>
    </row>
    <row r="175" ht="16.5" customHeight="1" spans="1:19">
      <c r="A175" s="11" t="s">
        <v>44</v>
      </c>
      <c r="B175">
        <v>3112</v>
      </c>
      <c r="C175">
        <f>INDEX(Sheet2!D:D,MATCH(B175,Sheet2!A:A,0))</f>
        <v>3</v>
      </c>
      <c r="D175">
        <v>0</v>
      </c>
      <c r="E175">
        <f>INDEX(Sheet2!O:O,MATCH($B175,Sheet2!$A:$A,0))</f>
        <v>50</v>
      </c>
      <c r="F175" s="12" t="str">
        <f>INDEX(Sheet2!X:X,MATCH($B175,Sheet2!$A:$A,0))</f>
        <v>第一商店街</v>
      </c>
      <c r="G175" s="12">
        <f>INDEX(Sheet2!Z:Z,MATCH(B175,Sheet2!A:A,0))</f>
        <v>340140007</v>
      </c>
      <c r="H175">
        <f>INDEX(Sheet2!P:P,MATCH($B175,Sheet2!$A:$A,0))</f>
        <v>73112</v>
      </c>
      <c r="I175" s="15" t="str">
        <f t="shared" si="11"/>
        <v>1120001,1120002</v>
      </c>
      <c r="J175">
        <f>INDEX(Sheet2!K:K,MATCH($B175,Sheet2!$A:$A,0))</f>
        <v>3</v>
      </c>
      <c r="K175">
        <f>INDEX(Sheet2!L:L,MATCH($B175,Sheet2!$A:$A,0))</f>
        <v>14400</v>
      </c>
      <c r="L175">
        <f t="shared" si="9"/>
        <v>73112</v>
      </c>
      <c r="M175">
        <v>10</v>
      </c>
      <c r="N175" t="str">
        <f>INDEX(Sheet2!J:J,MATCH($B175,Sheet2!$A:$A,0))</f>
        <v>1,24</v>
      </c>
      <c r="O175" s="12" t="str">
        <f>INDEX(Sheet2!Y:Y,MATCH($B175,Sheet2!$A:$A,0))</f>
        <v>商铺林立的街道，各路高人气的超市就开在彼此隔壁。</v>
      </c>
      <c r="P175">
        <f t="shared" si="12"/>
        <v>103</v>
      </c>
      <c r="Q175" t="str">
        <f t="shared" si="12"/>
        <v>3,5</v>
      </c>
      <c r="R175" t="str">
        <f t="shared" si="12"/>
        <v>0,60</v>
      </c>
      <c r="S175" t="str">
        <f t="shared" si="12"/>
        <v>1,9|2,9|3,9|4,9|5,8|6,8|7,8|8,8|9,8|10,8|11,8|12,8</v>
      </c>
    </row>
    <row r="176" ht="16.5" customHeight="1" spans="1:19">
      <c r="A176" s="11" t="s">
        <v>44</v>
      </c>
      <c r="B176">
        <v>3121</v>
      </c>
      <c r="C176">
        <f>INDEX(Sheet2!D:D,MATCH(B176,Sheet2!A:A,0))</f>
        <v>3</v>
      </c>
      <c r="D176">
        <v>0</v>
      </c>
      <c r="E176">
        <f>INDEX(Sheet2!O:O,MATCH($B176,Sheet2!$A:$A,0))</f>
        <v>50</v>
      </c>
      <c r="F176" s="12" t="str">
        <f>INDEX(Sheet2!X:X,MATCH($B176,Sheet2!$A:$A,0))</f>
        <v>第二商店街</v>
      </c>
      <c r="G176" s="12">
        <f>INDEX(Sheet2!Z:Z,MATCH(B176,Sheet2!A:A,0))</f>
        <v>340140007</v>
      </c>
      <c r="H176">
        <f>INDEX(Sheet2!P:P,MATCH($B176,Sheet2!$A:$A,0))</f>
        <v>73121</v>
      </c>
      <c r="I176" s="15" t="str">
        <f t="shared" si="11"/>
        <v>1120001,1120002</v>
      </c>
      <c r="J176">
        <f>INDEX(Sheet2!K:K,MATCH($B176,Sheet2!$A:$A,0))</f>
        <v>2</v>
      </c>
      <c r="K176">
        <f>INDEX(Sheet2!L:L,MATCH($B176,Sheet2!$A:$A,0))</f>
        <v>14400</v>
      </c>
      <c r="L176">
        <f t="shared" si="9"/>
        <v>73121</v>
      </c>
      <c r="M176">
        <v>10</v>
      </c>
      <c r="N176" t="str">
        <f>INDEX(Sheet2!J:J,MATCH($B176,Sheet2!$A:$A,0))</f>
        <v>25,29</v>
      </c>
      <c r="O176" s="12" t="str">
        <f>INDEX(Sheet2!Y:Y,MATCH($B176,Sheet2!$A:$A,0))</f>
        <v>其实商店街并没什么特别的名字，是店头的广告牌让各种说法深入人心。</v>
      </c>
      <c r="P176">
        <f t="shared" ref="P176:S195" si="13">P166</f>
        <v>101</v>
      </c>
      <c r="Q176" t="str">
        <f t="shared" si="13"/>
        <v>2,4</v>
      </c>
      <c r="R176" t="str">
        <f t="shared" si="13"/>
        <v>0,60</v>
      </c>
      <c r="S176" t="str">
        <f t="shared" si="13"/>
        <v>1,9|2,9|3,9|4,9|5,8|6,8|7,8|8,8|9,8|10,8|11,7|12,9</v>
      </c>
    </row>
    <row r="177" ht="16.5" customHeight="1" spans="1:19">
      <c r="A177" s="11" t="s">
        <v>44</v>
      </c>
      <c r="B177">
        <v>3122</v>
      </c>
      <c r="C177">
        <f>INDEX(Sheet2!D:D,MATCH(B177,Sheet2!A:A,0))</f>
        <v>3</v>
      </c>
      <c r="D177">
        <v>0</v>
      </c>
      <c r="E177">
        <f>INDEX(Sheet2!O:O,MATCH($B177,Sheet2!$A:$A,0))</f>
        <v>50</v>
      </c>
      <c r="F177" s="12" t="str">
        <f>INDEX(Sheet2!X:X,MATCH($B177,Sheet2!$A:$A,0))</f>
        <v>第二商店街</v>
      </c>
      <c r="G177" s="12">
        <f>INDEX(Sheet2!Z:Z,MATCH(B177,Sheet2!A:A,0))</f>
        <v>340140007</v>
      </c>
      <c r="H177">
        <f>INDEX(Sheet2!P:P,MATCH($B177,Sheet2!$A:$A,0))</f>
        <v>73122</v>
      </c>
      <c r="I177" s="15" t="str">
        <f t="shared" si="11"/>
        <v>1120001,1120002</v>
      </c>
      <c r="J177">
        <f>INDEX(Sheet2!K:K,MATCH($B177,Sheet2!$A:$A,0))</f>
        <v>3</v>
      </c>
      <c r="K177">
        <f>INDEX(Sheet2!L:L,MATCH($B177,Sheet2!$A:$A,0))</f>
        <v>14400</v>
      </c>
      <c r="L177">
        <f t="shared" si="9"/>
        <v>73122</v>
      </c>
      <c r="M177">
        <v>10</v>
      </c>
      <c r="N177" t="str">
        <f>INDEX(Sheet2!J:J,MATCH($B177,Sheet2!$A:$A,0))</f>
        <v>25,29</v>
      </c>
      <c r="O177" s="12" t="str">
        <f>INDEX(Sheet2!Y:Y,MATCH($B177,Sheet2!$A:$A,0))</f>
        <v>其实商店街并没什么特别的名字，是店头的广告牌让各种说法深入人心。</v>
      </c>
      <c r="P177">
        <f t="shared" si="13"/>
        <v>102</v>
      </c>
      <c r="Q177" t="str">
        <f t="shared" si="13"/>
        <v>2,4</v>
      </c>
      <c r="R177" t="str">
        <f t="shared" si="13"/>
        <v>0,60</v>
      </c>
      <c r="S177" t="str">
        <f t="shared" si="13"/>
        <v>1,9|2,9|3,9|4,9|5,8|6,8|7,8|8,8|9,8|10,8|11,8|12,8</v>
      </c>
    </row>
    <row r="178" ht="16.5" customHeight="1" spans="1:19">
      <c r="A178" s="11" t="s">
        <v>44</v>
      </c>
      <c r="B178">
        <v>3123</v>
      </c>
      <c r="C178">
        <f>INDEX(Sheet2!D:D,MATCH(B178,Sheet2!A:A,0))</f>
        <v>3</v>
      </c>
      <c r="D178">
        <v>0</v>
      </c>
      <c r="E178">
        <f>INDEX(Sheet2!O:O,MATCH($B178,Sheet2!$A:$A,0))</f>
        <v>50</v>
      </c>
      <c r="F178" s="12" t="str">
        <f>INDEX(Sheet2!X:X,MATCH($B178,Sheet2!$A:$A,0))</f>
        <v>第二商店街</v>
      </c>
      <c r="G178" s="12">
        <f>INDEX(Sheet2!Z:Z,MATCH(B178,Sheet2!A:A,0))</f>
        <v>340140007</v>
      </c>
      <c r="H178">
        <f>INDEX(Sheet2!P:P,MATCH($B178,Sheet2!$A:$A,0))</f>
        <v>73123</v>
      </c>
      <c r="I178" s="15" t="str">
        <f t="shared" si="11"/>
        <v>1120001,1120002</v>
      </c>
      <c r="J178">
        <f>INDEX(Sheet2!K:K,MATCH($B178,Sheet2!$A:$A,0))</f>
        <v>3</v>
      </c>
      <c r="K178">
        <f>INDEX(Sheet2!L:L,MATCH($B178,Sheet2!$A:$A,0))</f>
        <v>14400</v>
      </c>
      <c r="L178">
        <f t="shared" si="9"/>
        <v>73123</v>
      </c>
      <c r="M178">
        <v>10</v>
      </c>
      <c r="N178" t="str">
        <f>INDEX(Sheet2!J:J,MATCH($B178,Sheet2!$A:$A,0))</f>
        <v>25,29</v>
      </c>
      <c r="O178" s="12" t="str">
        <f>INDEX(Sheet2!Y:Y,MATCH($B178,Sheet2!$A:$A,0))</f>
        <v>其实商店街并没什么特别的名字，是店头的广告牌让各种说法深入人心。</v>
      </c>
      <c r="P178">
        <f t="shared" si="13"/>
        <v>101</v>
      </c>
      <c r="Q178" t="str">
        <f t="shared" si="13"/>
        <v>2,4</v>
      </c>
      <c r="R178" t="str">
        <f t="shared" si="13"/>
        <v>0,60</v>
      </c>
      <c r="S178" t="str">
        <f t="shared" si="13"/>
        <v>1,9|2,9|3,9|4,9|5,8|6,8|7,8|8,8|9,8|10,8|11,8|12,8</v>
      </c>
    </row>
    <row r="179" ht="16.5" customHeight="1" spans="1:19">
      <c r="A179" s="11" t="s">
        <v>44</v>
      </c>
      <c r="B179">
        <v>3131</v>
      </c>
      <c r="C179">
        <f>INDEX(Sheet2!D:D,MATCH(B179,Sheet2!A:A,0))</f>
        <v>3</v>
      </c>
      <c r="D179">
        <v>0</v>
      </c>
      <c r="E179">
        <f>INDEX(Sheet2!O:O,MATCH($B179,Sheet2!$A:$A,0))</f>
        <v>50</v>
      </c>
      <c r="F179" s="12" t="str">
        <f>INDEX(Sheet2!X:X,MATCH($B179,Sheet2!$A:$A,0))</f>
        <v>老商店街</v>
      </c>
      <c r="G179" s="12">
        <f>INDEX(Sheet2!Z:Z,MATCH(B179,Sheet2!A:A,0))</f>
        <v>340140007</v>
      </c>
      <c r="H179">
        <f>INDEX(Sheet2!P:P,MATCH($B179,Sheet2!$A:$A,0))</f>
        <v>73131</v>
      </c>
      <c r="I179" s="15" t="str">
        <f t="shared" si="11"/>
        <v>1120001,1120002</v>
      </c>
      <c r="J179">
        <f>INDEX(Sheet2!K:K,MATCH($B179,Sheet2!$A:$A,0))</f>
        <v>3</v>
      </c>
      <c r="K179">
        <f>INDEX(Sheet2!L:L,MATCH($B179,Sheet2!$A:$A,0))</f>
        <v>14400</v>
      </c>
      <c r="L179">
        <f t="shared" si="9"/>
        <v>73131</v>
      </c>
      <c r="M179">
        <v>10</v>
      </c>
      <c r="N179" t="str">
        <f>INDEX(Sheet2!J:J,MATCH($B179,Sheet2!$A:$A,0))</f>
        <v>30,34</v>
      </c>
      <c r="O179" s="12" t="str">
        <f>INDEX(Sheet2!Y:Y,MATCH($B179,Sheet2!$A:$A,0))</f>
        <v>价格亲民的集市街道，就是两旁店铺的装潢有些破旧。</v>
      </c>
      <c r="P179">
        <f t="shared" si="13"/>
        <v>102</v>
      </c>
      <c r="Q179" t="str">
        <f t="shared" si="13"/>
        <v>2,4</v>
      </c>
      <c r="R179" t="str">
        <f t="shared" si="13"/>
        <v>0,60</v>
      </c>
      <c r="S179" t="str">
        <f t="shared" si="13"/>
        <v>1,9|2,9|3,9|4,9|5,8|6,8|7,8|8,8|9,8|10,8|11,8|12,8</v>
      </c>
    </row>
    <row r="180" ht="16.5" customHeight="1" spans="1:19">
      <c r="A180" s="11" t="s">
        <v>44</v>
      </c>
      <c r="B180">
        <v>3132</v>
      </c>
      <c r="C180">
        <f>INDEX(Sheet2!D:D,MATCH(B180,Sheet2!A:A,0))</f>
        <v>3</v>
      </c>
      <c r="D180">
        <v>0</v>
      </c>
      <c r="E180">
        <f>INDEX(Sheet2!O:O,MATCH($B180,Sheet2!$A:$A,0))</f>
        <v>50</v>
      </c>
      <c r="F180" s="12" t="str">
        <f>INDEX(Sheet2!X:X,MATCH($B180,Sheet2!$A:$A,0))</f>
        <v>老商店街</v>
      </c>
      <c r="G180" s="12">
        <f>INDEX(Sheet2!Z:Z,MATCH(B180,Sheet2!A:A,0))</f>
        <v>340140007</v>
      </c>
      <c r="H180">
        <f>INDEX(Sheet2!P:P,MATCH($B180,Sheet2!$A:$A,0))</f>
        <v>73132</v>
      </c>
      <c r="I180" s="15" t="str">
        <f t="shared" si="11"/>
        <v>1120001,1120002</v>
      </c>
      <c r="J180">
        <f>INDEX(Sheet2!K:K,MATCH($B180,Sheet2!$A:$A,0))</f>
        <v>4</v>
      </c>
      <c r="K180">
        <f>INDEX(Sheet2!L:L,MATCH($B180,Sheet2!$A:$A,0))</f>
        <v>28800</v>
      </c>
      <c r="L180">
        <f t="shared" si="9"/>
        <v>73132</v>
      </c>
      <c r="M180">
        <v>10</v>
      </c>
      <c r="N180" t="str">
        <f>INDEX(Sheet2!J:J,MATCH($B180,Sheet2!$A:$A,0))</f>
        <v>30,34</v>
      </c>
      <c r="O180" s="12" t="str">
        <f>INDEX(Sheet2!Y:Y,MATCH($B180,Sheet2!$A:$A,0))</f>
        <v>价格亲民的集市街道，就是两旁店铺的装潢有些破旧。</v>
      </c>
      <c r="P180">
        <f t="shared" si="13"/>
        <v>101</v>
      </c>
      <c r="Q180" t="str">
        <f t="shared" si="13"/>
        <v>3,5</v>
      </c>
      <c r="R180" t="str">
        <f t="shared" si="13"/>
        <v>0,60</v>
      </c>
      <c r="S180" t="str">
        <f t="shared" si="13"/>
        <v>1,9|2,9|3,9|4,9|5,8|6,8|7,8|8,8|9,8|10,8|11,8|12,8</v>
      </c>
    </row>
    <row r="181" ht="16.5" customHeight="1" spans="1:19">
      <c r="A181" s="11" t="s">
        <v>44</v>
      </c>
      <c r="B181">
        <v>3133</v>
      </c>
      <c r="C181">
        <f>INDEX(Sheet2!D:D,MATCH(B181,Sheet2!A:A,0))</f>
        <v>3</v>
      </c>
      <c r="D181">
        <v>0</v>
      </c>
      <c r="E181">
        <f>INDEX(Sheet2!O:O,MATCH($B181,Sheet2!$A:$A,0))</f>
        <v>50</v>
      </c>
      <c r="F181" s="12" t="str">
        <f>INDEX(Sheet2!X:X,MATCH($B181,Sheet2!$A:$A,0))</f>
        <v>老商店街</v>
      </c>
      <c r="G181" s="12">
        <f>INDEX(Sheet2!Z:Z,MATCH(B181,Sheet2!A:A,0))</f>
        <v>340140007</v>
      </c>
      <c r="H181">
        <f>INDEX(Sheet2!P:P,MATCH($B181,Sheet2!$A:$A,0))</f>
        <v>73133</v>
      </c>
      <c r="I181" s="15" t="str">
        <f t="shared" si="11"/>
        <v>1120001,1120002</v>
      </c>
      <c r="J181">
        <f>INDEX(Sheet2!K:K,MATCH($B181,Sheet2!$A:$A,0))</f>
        <v>4</v>
      </c>
      <c r="K181">
        <f>INDEX(Sheet2!L:L,MATCH($B181,Sheet2!$A:$A,0))</f>
        <v>43200</v>
      </c>
      <c r="L181">
        <f t="shared" si="9"/>
        <v>73133</v>
      </c>
      <c r="M181">
        <v>10</v>
      </c>
      <c r="N181" t="str">
        <f>INDEX(Sheet2!J:J,MATCH($B181,Sheet2!$A:$A,0))</f>
        <v>30,34</v>
      </c>
      <c r="O181" s="12" t="str">
        <f>INDEX(Sheet2!Y:Y,MATCH($B181,Sheet2!$A:$A,0))</f>
        <v>价格亲民的集市街道，就是两旁店铺的装潢有些破旧。</v>
      </c>
      <c r="P181">
        <f t="shared" si="13"/>
        <v>102</v>
      </c>
      <c r="Q181" t="str">
        <f t="shared" si="13"/>
        <v>3,5</v>
      </c>
      <c r="R181" t="str">
        <f t="shared" si="13"/>
        <v>0,60</v>
      </c>
      <c r="S181" t="str">
        <f t="shared" si="13"/>
        <v>1,9|2,9|3,9|4,9|5,8|6,8|7,8|8,8|9,8|10,8|11,8|12,8</v>
      </c>
    </row>
    <row r="182" ht="16.5" customHeight="1" spans="1:19">
      <c r="A182" s="11" t="s">
        <v>44</v>
      </c>
      <c r="B182">
        <v>3141</v>
      </c>
      <c r="C182">
        <f>INDEX(Sheet2!D:D,MATCH(B182,Sheet2!A:A,0))</f>
        <v>3</v>
      </c>
      <c r="D182">
        <v>0</v>
      </c>
      <c r="E182">
        <f>INDEX(Sheet2!O:O,MATCH($B182,Sheet2!$A:$A,0))</f>
        <v>50</v>
      </c>
      <c r="F182" s="12" t="str">
        <f>INDEX(Sheet2!X:X,MATCH($B182,Sheet2!$A:$A,0))</f>
        <v>老商店街</v>
      </c>
      <c r="G182" s="12">
        <f>INDEX(Sheet2!Z:Z,MATCH(B182,Sheet2!A:A,0))</f>
        <v>340140007</v>
      </c>
      <c r="H182">
        <f>INDEX(Sheet2!P:P,MATCH($B182,Sheet2!$A:$A,0))</f>
        <v>73141</v>
      </c>
      <c r="I182" s="15" t="str">
        <f t="shared" si="11"/>
        <v>1120001,1120002</v>
      </c>
      <c r="J182">
        <f>INDEX(Sheet2!K:K,MATCH($B182,Sheet2!$A:$A,0))</f>
        <v>4</v>
      </c>
      <c r="K182">
        <f>INDEX(Sheet2!L:L,MATCH($B182,Sheet2!$A:$A,0))</f>
        <v>28800</v>
      </c>
      <c r="L182">
        <f t="shared" si="9"/>
        <v>73141</v>
      </c>
      <c r="M182">
        <v>10</v>
      </c>
      <c r="N182" t="str">
        <f>INDEX(Sheet2!J:J,MATCH($B182,Sheet2!$A:$A,0))</f>
        <v>35,39</v>
      </c>
      <c r="O182" s="12" t="str">
        <f>INDEX(Sheet2!Y:Y,MATCH($B182,Sheet2!$A:$A,0))</f>
        <v>价格亲民的集市街道，就是两旁店铺的装潢有些破旧。</v>
      </c>
      <c r="P182">
        <f t="shared" si="13"/>
        <v>103</v>
      </c>
      <c r="Q182" t="str">
        <f t="shared" si="13"/>
        <v>3,5</v>
      </c>
      <c r="R182" t="str">
        <f t="shared" si="13"/>
        <v>0,60</v>
      </c>
      <c r="S182" t="str">
        <f t="shared" si="13"/>
        <v>1,9|2,9|3,9|4,9|5,8|6,8|7,8|8,8|9,8|10,8|11,8|12,8</v>
      </c>
    </row>
    <row r="183" ht="16.5" customHeight="1" spans="1:19">
      <c r="A183" s="11" t="s">
        <v>44</v>
      </c>
      <c r="B183">
        <v>3142</v>
      </c>
      <c r="C183">
        <f>INDEX(Sheet2!D:D,MATCH(B183,Sheet2!A:A,0))</f>
        <v>3</v>
      </c>
      <c r="D183">
        <v>0</v>
      </c>
      <c r="E183">
        <f>INDEX(Sheet2!O:O,MATCH($B183,Sheet2!$A:$A,0))</f>
        <v>50</v>
      </c>
      <c r="F183" s="12" t="str">
        <f>INDEX(Sheet2!X:X,MATCH($B183,Sheet2!$A:$A,0))</f>
        <v>老商店街</v>
      </c>
      <c r="G183" s="12">
        <f>INDEX(Sheet2!Z:Z,MATCH(B183,Sheet2!A:A,0))</f>
        <v>340140007</v>
      </c>
      <c r="H183">
        <f>INDEX(Sheet2!P:P,MATCH($B183,Sheet2!$A:$A,0))</f>
        <v>73142</v>
      </c>
      <c r="I183" s="15" t="str">
        <f t="shared" si="11"/>
        <v>1120001,1120002</v>
      </c>
      <c r="J183">
        <f>INDEX(Sheet2!K:K,MATCH($B183,Sheet2!$A:$A,0))</f>
        <v>5</v>
      </c>
      <c r="K183">
        <f>INDEX(Sheet2!L:L,MATCH($B183,Sheet2!$A:$A,0))</f>
        <v>43200</v>
      </c>
      <c r="L183">
        <f t="shared" si="9"/>
        <v>73142</v>
      </c>
      <c r="M183">
        <v>10</v>
      </c>
      <c r="N183" t="str">
        <f>INDEX(Sheet2!J:J,MATCH($B183,Sheet2!$A:$A,0))</f>
        <v>35,39</v>
      </c>
      <c r="O183" s="12" t="str">
        <f>INDEX(Sheet2!Y:Y,MATCH($B183,Sheet2!$A:$A,0))</f>
        <v>价格亲民的集市街道，就是两旁店铺的装潢有些破旧。</v>
      </c>
      <c r="P183">
        <f t="shared" si="13"/>
        <v>103</v>
      </c>
      <c r="Q183" t="str">
        <f t="shared" si="13"/>
        <v>3,5</v>
      </c>
      <c r="R183" t="str">
        <f t="shared" si="13"/>
        <v>0,60</v>
      </c>
      <c r="S183" t="str">
        <f t="shared" si="13"/>
        <v>1,9|2,9|3,9|4,9|5,8|6,8|7,8|8,8|9,8|10,8|11,8|12,8</v>
      </c>
    </row>
    <row r="184" ht="16.5" customHeight="1" spans="1:19">
      <c r="A184" s="11" t="s">
        <v>44</v>
      </c>
      <c r="B184">
        <v>3143</v>
      </c>
      <c r="C184">
        <f>INDEX(Sheet2!D:D,MATCH(B184,Sheet2!A:A,0))</f>
        <v>3</v>
      </c>
      <c r="D184">
        <v>0</v>
      </c>
      <c r="E184">
        <f>INDEX(Sheet2!O:O,MATCH($B184,Sheet2!$A:$A,0))</f>
        <v>50</v>
      </c>
      <c r="F184" s="12" t="str">
        <f>INDEX(Sheet2!X:X,MATCH($B184,Sheet2!$A:$A,0))</f>
        <v>老商店街</v>
      </c>
      <c r="G184" s="12">
        <f>INDEX(Sheet2!Z:Z,MATCH(B184,Sheet2!A:A,0))</f>
        <v>340140007</v>
      </c>
      <c r="H184">
        <f>INDEX(Sheet2!P:P,MATCH($B184,Sheet2!$A:$A,0))</f>
        <v>73143</v>
      </c>
      <c r="I184" s="15" t="str">
        <f t="shared" si="11"/>
        <v>1120001,1120002</v>
      </c>
      <c r="J184">
        <f>INDEX(Sheet2!K:K,MATCH($B184,Sheet2!$A:$A,0))</f>
        <v>5</v>
      </c>
      <c r="K184">
        <f>INDEX(Sheet2!L:L,MATCH($B184,Sheet2!$A:$A,0))</f>
        <v>86400</v>
      </c>
      <c r="L184">
        <f t="shared" si="9"/>
        <v>73143</v>
      </c>
      <c r="M184">
        <v>10</v>
      </c>
      <c r="N184" t="str">
        <f>INDEX(Sheet2!J:J,MATCH($B184,Sheet2!$A:$A,0))</f>
        <v>35,39</v>
      </c>
      <c r="O184" s="12" t="str">
        <f>INDEX(Sheet2!Y:Y,MATCH($B184,Sheet2!$A:$A,0))</f>
        <v>价格亲民的集市街道，就是两旁店铺的装潢有些破旧。</v>
      </c>
      <c r="P184">
        <f t="shared" si="13"/>
        <v>103</v>
      </c>
      <c r="Q184" t="str">
        <f t="shared" si="13"/>
        <v>3,5</v>
      </c>
      <c r="R184" t="str">
        <f t="shared" si="13"/>
        <v>0,60</v>
      </c>
      <c r="S184" t="str">
        <f t="shared" si="13"/>
        <v>1,9|2,9|3,9|4,9|5,8|6,8|7,8|8,8|9,8|10,8|11,8|12,8</v>
      </c>
    </row>
    <row r="185" ht="16.5" customHeight="1" spans="1:19">
      <c r="A185" s="11" t="s">
        <v>44</v>
      </c>
      <c r="B185">
        <v>3151</v>
      </c>
      <c r="C185">
        <f>INDEX(Sheet2!D:D,MATCH(B185,Sheet2!A:A,0))</f>
        <v>3</v>
      </c>
      <c r="D185">
        <v>0</v>
      </c>
      <c r="E185">
        <f>INDEX(Sheet2!O:O,MATCH($B185,Sheet2!$A:$A,0))</f>
        <v>50</v>
      </c>
      <c r="F185" s="12" t="str">
        <f>INDEX(Sheet2!X:X,MATCH($B185,Sheet2!$A:$A,0))</f>
        <v>老商店街</v>
      </c>
      <c r="G185" s="12">
        <f>INDEX(Sheet2!Z:Z,MATCH(B185,Sheet2!A:A,0))</f>
        <v>340140007</v>
      </c>
      <c r="H185">
        <f>INDEX(Sheet2!P:P,MATCH($B185,Sheet2!$A:$A,0))</f>
        <v>73151</v>
      </c>
      <c r="I185" s="15" t="str">
        <f t="shared" si="11"/>
        <v>1120001,1120002</v>
      </c>
      <c r="J185">
        <f>INDEX(Sheet2!K:K,MATCH($B185,Sheet2!$A:$A,0))</f>
        <v>4</v>
      </c>
      <c r="K185">
        <f>INDEX(Sheet2!L:L,MATCH($B185,Sheet2!$A:$A,0))</f>
        <v>28800</v>
      </c>
      <c r="L185">
        <f t="shared" si="9"/>
        <v>73151</v>
      </c>
      <c r="M185">
        <v>10</v>
      </c>
      <c r="N185" t="str">
        <f>INDEX(Sheet2!J:J,MATCH($B185,Sheet2!$A:$A,0))</f>
        <v>40,80</v>
      </c>
      <c r="O185" s="12" t="str">
        <f>INDEX(Sheet2!Y:Y,MATCH($B185,Sheet2!$A:$A,0))</f>
        <v>价格亲民的集市街道，就是两旁店铺的装潢有些破旧。</v>
      </c>
      <c r="P185">
        <f t="shared" si="13"/>
        <v>103</v>
      </c>
      <c r="Q185" t="str">
        <f t="shared" si="13"/>
        <v>3,5</v>
      </c>
      <c r="R185" t="str">
        <f t="shared" si="13"/>
        <v>0,60</v>
      </c>
      <c r="S185" t="str">
        <f t="shared" si="13"/>
        <v>1,9|2,9|3,9|4,9|5,8|6,8|7,8|8,8|9,8|10,8|11,8|12,8</v>
      </c>
    </row>
    <row r="186" ht="16.5" customHeight="1" spans="1:19">
      <c r="A186" s="11" t="s">
        <v>44</v>
      </c>
      <c r="B186">
        <v>3152</v>
      </c>
      <c r="C186">
        <f>INDEX(Sheet2!D:D,MATCH(B186,Sheet2!A:A,0))</f>
        <v>3</v>
      </c>
      <c r="D186">
        <v>0</v>
      </c>
      <c r="E186">
        <f>INDEX(Sheet2!O:O,MATCH($B186,Sheet2!$A:$A,0))</f>
        <v>50</v>
      </c>
      <c r="F186" s="12" t="str">
        <f>INDEX(Sheet2!X:X,MATCH($B186,Sheet2!$A:$A,0))</f>
        <v>老商店街</v>
      </c>
      <c r="G186" s="12">
        <f>INDEX(Sheet2!Z:Z,MATCH(B186,Sheet2!A:A,0))</f>
        <v>340140007</v>
      </c>
      <c r="H186">
        <f>INDEX(Sheet2!P:P,MATCH($B186,Sheet2!$A:$A,0))</f>
        <v>73152</v>
      </c>
      <c r="I186" s="15" t="str">
        <f t="shared" si="11"/>
        <v>1120001,1120002</v>
      </c>
      <c r="J186">
        <f>INDEX(Sheet2!K:K,MATCH($B186,Sheet2!$A:$A,0))</f>
        <v>5</v>
      </c>
      <c r="K186">
        <f>INDEX(Sheet2!L:L,MATCH($B186,Sheet2!$A:$A,0))</f>
        <v>43200</v>
      </c>
      <c r="L186">
        <f t="shared" si="9"/>
        <v>73152</v>
      </c>
      <c r="M186">
        <v>10</v>
      </c>
      <c r="N186" t="str">
        <f>INDEX(Sheet2!J:J,MATCH($B186,Sheet2!$A:$A,0))</f>
        <v>40,80</v>
      </c>
      <c r="O186" s="12" t="str">
        <f>INDEX(Sheet2!Y:Y,MATCH($B186,Sheet2!$A:$A,0))</f>
        <v>价格亲民的集市街道，就是两旁店铺的装潢有些破旧。</v>
      </c>
      <c r="P186">
        <f t="shared" si="13"/>
        <v>101</v>
      </c>
      <c r="Q186" t="str">
        <f t="shared" si="13"/>
        <v>2,4</v>
      </c>
      <c r="R186" t="str">
        <f t="shared" si="13"/>
        <v>0,60</v>
      </c>
      <c r="S186" t="str">
        <f t="shared" si="13"/>
        <v>1,9|2,9|3,9|4,9|5,8|6,8|7,8|8,8|9,8|10,8|11,7|12,9</v>
      </c>
    </row>
    <row r="187" ht="16.5" customHeight="1" spans="1:19">
      <c r="A187" s="11" t="s">
        <v>44</v>
      </c>
      <c r="B187">
        <v>3153</v>
      </c>
      <c r="C187">
        <f>INDEX(Sheet2!D:D,MATCH(B187,Sheet2!A:A,0))</f>
        <v>3</v>
      </c>
      <c r="D187">
        <v>0</v>
      </c>
      <c r="E187">
        <f>INDEX(Sheet2!O:O,MATCH($B187,Sheet2!$A:$A,0))</f>
        <v>50</v>
      </c>
      <c r="F187" s="12" t="str">
        <f>INDEX(Sheet2!X:X,MATCH($B187,Sheet2!$A:$A,0))</f>
        <v>老商店街</v>
      </c>
      <c r="G187" s="12">
        <f>INDEX(Sheet2!Z:Z,MATCH(B187,Sheet2!A:A,0))</f>
        <v>340140007</v>
      </c>
      <c r="H187">
        <f>INDEX(Sheet2!P:P,MATCH($B187,Sheet2!$A:$A,0))</f>
        <v>73153</v>
      </c>
      <c r="I187" s="15" t="str">
        <f t="shared" si="11"/>
        <v>1120001,1120002</v>
      </c>
      <c r="J187">
        <f>INDEX(Sheet2!K:K,MATCH($B187,Sheet2!$A:$A,0))</f>
        <v>5</v>
      </c>
      <c r="K187">
        <f>INDEX(Sheet2!L:L,MATCH($B187,Sheet2!$A:$A,0))</f>
        <v>86400</v>
      </c>
      <c r="L187">
        <f t="shared" si="9"/>
        <v>73153</v>
      </c>
      <c r="M187">
        <v>10</v>
      </c>
      <c r="N187" t="str">
        <f>INDEX(Sheet2!J:J,MATCH($B187,Sheet2!$A:$A,0))</f>
        <v>40,80</v>
      </c>
      <c r="O187" s="12" t="str">
        <f>INDEX(Sheet2!Y:Y,MATCH($B187,Sheet2!$A:$A,0))</f>
        <v>价格亲民的集市街道，就是两旁店铺的装潢有些破旧。</v>
      </c>
      <c r="P187">
        <f t="shared" si="13"/>
        <v>102</v>
      </c>
      <c r="Q187" t="str">
        <f t="shared" si="13"/>
        <v>2,4</v>
      </c>
      <c r="R187" t="str">
        <f t="shared" si="13"/>
        <v>0,60</v>
      </c>
      <c r="S187" t="str">
        <f t="shared" si="13"/>
        <v>1,9|2,9|3,9|4,9|5,8|6,8|7,8|8,8|9,8|10,8|11,8|12,8</v>
      </c>
    </row>
    <row r="188" ht="16.5" customHeight="1" spans="1:19">
      <c r="A188" s="11" t="s">
        <v>44</v>
      </c>
      <c r="B188">
        <v>3211</v>
      </c>
      <c r="C188">
        <f>INDEX(Sheet2!D:D,MATCH(B188,Sheet2!A:A,0))</f>
        <v>3</v>
      </c>
      <c r="D188">
        <v>0</v>
      </c>
      <c r="E188">
        <f>INDEX(Sheet2!O:O,MATCH($B188,Sheet2!$A:$A,0))</f>
        <v>50</v>
      </c>
      <c r="F188" s="12" t="str">
        <f>INDEX(Sheet2!X:X,MATCH($B188,Sheet2!$A:$A,0))</f>
        <v>第一商店街</v>
      </c>
      <c r="G188" s="12">
        <f>INDEX(Sheet2!Z:Z,MATCH(B188,Sheet2!A:A,0))</f>
        <v>340140007</v>
      </c>
      <c r="H188">
        <f>INDEX(Sheet2!P:P,MATCH($B188,Sheet2!$A:$A,0))</f>
        <v>73211</v>
      </c>
      <c r="I188" s="15" t="str">
        <f t="shared" si="11"/>
        <v>1120001,1120004</v>
      </c>
      <c r="J188">
        <f>INDEX(Sheet2!K:K,MATCH($B188,Sheet2!$A:$A,0))</f>
        <v>2</v>
      </c>
      <c r="K188">
        <f>INDEX(Sheet2!L:L,MATCH($B188,Sheet2!$A:$A,0))</f>
        <v>14400</v>
      </c>
      <c r="L188">
        <f t="shared" si="9"/>
        <v>73211</v>
      </c>
      <c r="M188">
        <v>10</v>
      </c>
      <c r="N188" t="str">
        <f>INDEX(Sheet2!J:J,MATCH($B188,Sheet2!$A:$A,0))</f>
        <v>1,24</v>
      </c>
      <c r="O188" s="12" t="str">
        <f>INDEX(Sheet2!Y:Y,MATCH($B188,Sheet2!$A:$A,0))</f>
        <v>商铺林立的街道，各路高人气的超市就开在彼此隔壁。</v>
      </c>
      <c r="P188">
        <f t="shared" si="13"/>
        <v>101</v>
      </c>
      <c r="Q188" t="str">
        <f t="shared" si="13"/>
        <v>2,4</v>
      </c>
      <c r="R188" t="str">
        <f t="shared" si="13"/>
        <v>0,60</v>
      </c>
      <c r="S188" t="str">
        <f t="shared" si="13"/>
        <v>1,9|2,9|3,9|4,9|5,8|6,8|7,8|8,8|9,8|10,8|11,8|12,8</v>
      </c>
    </row>
    <row r="189" ht="16.5" customHeight="1" spans="1:19">
      <c r="A189" s="11" t="s">
        <v>44</v>
      </c>
      <c r="B189">
        <v>3212</v>
      </c>
      <c r="C189">
        <f>INDEX(Sheet2!D:D,MATCH(B189,Sheet2!A:A,0))</f>
        <v>3</v>
      </c>
      <c r="D189">
        <v>0</v>
      </c>
      <c r="E189">
        <f>INDEX(Sheet2!O:O,MATCH($B189,Sheet2!$A:$A,0))</f>
        <v>50</v>
      </c>
      <c r="F189" s="12" t="str">
        <f>INDEX(Sheet2!X:X,MATCH($B189,Sheet2!$A:$A,0))</f>
        <v>第一商店街</v>
      </c>
      <c r="G189" s="12">
        <f>INDEX(Sheet2!Z:Z,MATCH(B189,Sheet2!A:A,0))</f>
        <v>340140007</v>
      </c>
      <c r="H189">
        <f>INDEX(Sheet2!P:P,MATCH($B189,Sheet2!$A:$A,0))</f>
        <v>73212</v>
      </c>
      <c r="I189" s="15" t="str">
        <f t="shared" si="11"/>
        <v>1120001,1120004</v>
      </c>
      <c r="J189">
        <f>INDEX(Sheet2!K:K,MATCH($B189,Sheet2!$A:$A,0))</f>
        <v>3</v>
      </c>
      <c r="K189">
        <f>INDEX(Sheet2!L:L,MATCH($B189,Sheet2!$A:$A,0))</f>
        <v>14400</v>
      </c>
      <c r="L189">
        <f t="shared" si="9"/>
        <v>73212</v>
      </c>
      <c r="M189">
        <v>10</v>
      </c>
      <c r="N189" t="str">
        <f>INDEX(Sheet2!J:J,MATCH($B189,Sheet2!$A:$A,0))</f>
        <v>1,24</v>
      </c>
      <c r="O189" s="12" t="str">
        <f>INDEX(Sheet2!Y:Y,MATCH($B189,Sheet2!$A:$A,0))</f>
        <v>商铺林立的街道，各路高人气的超市就开在彼此隔壁。</v>
      </c>
      <c r="P189">
        <f t="shared" si="13"/>
        <v>102</v>
      </c>
      <c r="Q189" t="str">
        <f t="shared" si="13"/>
        <v>2,4</v>
      </c>
      <c r="R189" t="str">
        <f t="shared" si="13"/>
        <v>0,60</v>
      </c>
      <c r="S189" t="str">
        <f t="shared" si="13"/>
        <v>1,9|2,9|3,9|4,9|5,8|6,8|7,8|8,8|9,8|10,8|11,8|12,8</v>
      </c>
    </row>
    <row r="190" ht="16.5" customHeight="1" spans="1:19">
      <c r="A190" s="11" t="s">
        <v>44</v>
      </c>
      <c r="B190">
        <v>3221</v>
      </c>
      <c r="C190">
        <f>INDEX(Sheet2!D:D,MATCH(B190,Sheet2!A:A,0))</f>
        <v>3</v>
      </c>
      <c r="D190">
        <v>0</v>
      </c>
      <c r="E190">
        <f>INDEX(Sheet2!O:O,MATCH($B190,Sheet2!$A:$A,0))</f>
        <v>50</v>
      </c>
      <c r="F190" s="12" t="str">
        <f>INDEX(Sheet2!X:X,MATCH($B190,Sheet2!$A:$A,0))</f>
        <v>第二商店街</v>
      </c>
      <c r="G190" s="12">
        <f>INDEX(Sheet2!Z:Z,MATCH(B190,Sheet2!A:A,0))</f>
        <v>340140007</v>
      </c>
      <c r="H190">
        <f>INDEX(Sheet2!P:P,MATCH($B190,Sheet2!$A:$A,0))</f>
        <v>73221</v>
      </c>
      <c r="I190" s="15" t="str">
        <f t="shared" si="11"/>
        <v>1120001,1120004</v>
      </c>
      <c r="J190">
        <f>INDEX(Sheet2!K:K,MATCH($B190,Sheet2!$A:$A,0))</f>
        <v>2</v>
      </c>
      <c r="K190">
        <f>INDEX(Sheet2!L:L,MATCH($B190,Sheet2!$A:$A,0))</f>
        <v>14400</v>
      </c>
      <c r="L190">
        <f t="shared" si="9"/>
        <v>73221</v>
      </c>
      <c r="M190">
        <v>10</v>
      </c>
      <c r="N190" t="str">
        <f>INDEX(Sheet2!J:J,MATCH($B190,Sheet2!$A:$A,0))</f>
        <v>25,29</v>
      </c>
      <c r="O190" s="12" t="str">
        <f>INDEX(Sheet2!Y:Y,MATCH($B190,Sheet2!$A:$A,0))</f>
        <v>其实商店街并没什么特别的名字，是店头的广告牌让各种说法深入人心。</v>
      </c>
      <c r="P190">
        <f t="shared" si="13"/>
        <v>101</v>
      </c>
      <c r="Q190" t="str">
        <f t="shared" si="13"/>
        <v>3,5</v>
      </c>
      <c r="R190" t="str">
        <f t="shared" si="13"/>
        <v>0,60</v>
      </c>
      <c r="S190" t="str">
        <f t="shared" si="13"/>
        <v>1,9|2,9|3,9|4,9|5,8|6,8|7,8|8,8|9,8|10,8|11,8|12,8</v>
      </c>
    </row>
    <row r="191" ht="16.5" customHeight="1" spans="1:19">
      <c r="A191" s="11" t="s">
        <v>44</v>
      </c>
      <c r="B191">
        <v>3222</v>
      </c>
      <c r="C191">
        <f>INDEX(Sheet2!D:D,MATCH(B191,Sheet2!A:A,0))</f>
        <v>3</v>
      </c>
      <c r="D191">
        <v>0</v>
      </c>
      <c r="E191">
        <f>INDEX(Sheet2!O:O,MATCH($B191,Sheet2!$A:$A,0))</f>
        <v>50</v>
      </c>
      <c r="F191" s="12" t="str">
        <f>INDEX(Sheet2!X:X,MATCH($B191,Sheet2!$A:$A,0))</f>
        <v>第二商店街</v>
      </c>
      <c r="G191" s="12">
        <f>INDEX(Sheet2!Z:Z,MATCH(B191,Sheet2!A:A,0))</f>
        <v>340140007</v>
      </c>
      <c r="H191">
        <f>INDEX(Sheet2!P:P,MATCH($B191,Sheet2!$A:$A,0))</f>
        <v>73222</v>
      </c>
      <c r="I191" s="15" t="str">
        <f t="shared" si="11"/>
        <v>1120001,1120004</v>
      </c>
      <c r="J191">
        <f>INDEX(Sheet2!K:K,MATCH($B191,Sheet2!$A:$A,0))</f>
        <v>3</v>
      </c>
      <c r="K191">
        <f>INDEX(Sheet2!L:L,MATCH($B191,Sheet2!$A:$A,0))</f>
        <v>14400</v>
      </c>
      <c r="L191">
        <f t="shared" si="9"/>
        <v>73222</v>
      </c>
      <c r="M191">
        <v>10</v>
      </c>
      <c r="N191" t="str">
        <f>INDEX(Sheet2!J:J,MATCH($B191,Sheet2!$A:$A,0))</f>
        <v>25,29</v>
      </c>
      <c r="O191" s="12" t="str">
        <f>INDEX(Sheet2!Y:Y,MATCH($B191,Sheet2!$A:$A,0))</f>
        <v>其实商店街并没什么特别的名字，是店头的广告牌让各种说法深入人心。</v>
      </c>
      <c r="P191">
        <f t="shared" si="13"/>
        <v>102</v>
      </c>
      <c r="Q191" t="str">
        <f t="shared" si="13"/>
        <v>3,5</v>
      </c>
      <c r="R191" t="str">
        <f t="shared" si="13"/>
        <v>0,60</v>
      </c>
      <c r="S191" t="str">
        <f t="shared" si="13"/>
        <v>1,9|2,9|3,9|4,9|5,8|6,8|7,8|8,8|9,8|10,8|11,8|12,8</v>
      </c>
    </row>
    <row r="192" ht="16.5" customHeight="1" spans="1:19">
      <c r="A192" s="11" t="s">
        <v>44</v>
      </c>
      <c r="B192">
        <v>3223</v>
      </c>
      <c r="C192">
        <f>INDEX(Sheet2!D:D,MATCH(B192,Sheet2!A:A,0))</f>
        <v>3</v>
      </c>
      <c r="D192">
        <v>0</v>
      </c>
      <c r="E192">
        <f>INDEX(Sheet2!O:O,MATCH($B192,Sheet2!$A:$A,0))</f>
        <v>50</v>
      </c>
      <c r="F192" s="12" t="str">
        <f>INDEX(Sheet2!X:X,MATCH($B192,Sheet2!$A:$A,0))</f>
        <v>第二商店街</v>
      </c>
      <c r="G192" s="12">
        <f>INDEX(Sheet2!Z:Z,MATCH(B192,Sheet2!A:A,0))</f>
        <v>340140007</v>
      </c>
      <c r="H192">
        <f>INDEX(Sheet2!P:P,MATCH($B192,Sheet2!$A:$A,0))</f>
        <v>73223</v>
      </c>
      <c r="I192" s="15" t="str">
        <f t="shared" si="11"/>
        <v>1120001,1120004</v>
      </c>
      <c r="J192">
        <f>INDEX(Sheet2!K:K,MATCH($B192,Sheet2!$A:$A,0))</f>
        <v>3</v>
      </c>
      <c r="K192">
        <f>INDEX(Sheet2!L:L,MATCH($B192,Sheet2!$A:$A,0))</f>
        <v>14400</v>
      </c>
      <c r="L192">
        <f t="shared" si="9"/>
        <v>73223</v>
      </c>
      <c r="M192">
        <v>10</v>
      </c>
      <c r="N192" t="str">
        <f>INDEX(Sheet2!J:J,MATCH($B192,Sheet2!$A:$A,0))</f>
        <v>25,29</v>
      </c>
      <c r="O192" s="12" t="str">
        <f>INDEX(Sheet2!Y:Y,MATCH($B192,Sheet2!$A:$A,0))</f>
        <v>其实商店街并没什么特别的名字，是店头的广告牌让各种说法深入人心。</v>
      </c>
      <c r="P192">
        <f t="shared" si="13"/>
        <v>103</v>
      </c>
      <c r="Q192" t="str">
        <f t="shared" si="13"/>
        <v>3,5</v>
      </c>
      <c r="R192" t="str">
        <f t="shared" si="13"/>
        <v>0,60</v>
      </c>
      <c r="S192" t="str">
        <f t="shared" si="13"/>
        <v>1,9|2,9|3,9|4,9|5,8|6,8|7,8|8,8|9,8|10,8|11,8|12,8</v>
      </c>
    </row>
    <row r="193" ht="16.5" customHeight="1" spans="1:19">
      <c r="A193" s="11" t="s">
        <v>44</v>
      </c>
      <c r="B193">
        <v>3231</v>
      </c>
      <c r="C193">
        <f>INDEX(Sheet2!D:D,MATCH(B193,Sheet2!A:A,0))</f>
        <v>3</v>
      </c>
      <c r="D193">
        <v>0</v>
      </c>
      <c r="E193">
        <f>INDEX(Sheet2!O:O,MATCH($B193,Sheet2!$A:$A,0))</f>
        <v>50</v>
      </c>
      <c r="F193" s="12" t="str">
        <f>INDEX(Sheet2!X:X,MATCH($B193,Sheet2!$A:$A,0))</f>
        <v>老商店街</v>
      </c>
      <c r="G193" s="12">
        <f>INDEX(Sheet2!Z:Z,MATCH(B193,Sheet2!A:A,0))</f>
        <v>340140007</v>
      </c>
      <c r="H193">
        <f>INDEX(Sheet2!P:P,MATCH($B193,Sheet2!$A:$A,0))</f>
        <v>73231</v>
      </c>
      <c r="I193" s="15" t="str">
        <f t="shared" si="11"/>
        <v>1120001,1120004</v>
      </c>
      <c r="J193">
        <f>INDEX(Sheet2!K:K,MATCH($B193,Sheet2!$A:$A,0))</f>
        <v>3</v>
      </c>
      <c r="K193">
        <f>INDEX(Sheet2!L:L,MATCH($B193,Sheet2!$A:$A,0))</f>
        <v>14400</v>
      </c>
      <c r="L193">
        <f t="shared" si="9"/>
        <v>73231</v>
      </c>
      <c r="M193">
        <v>10</v>
      </c>
      <c r="N193" t="str">
        <f>INDEX(Sheet2!J:J,MATCH($B193,Sheet2!$A:$A,0))</f>
        <v>30,34</v>
      </c>
      <c r="O193" s="12" t="str">
        <f>INDEX(Sheet2!Y:Y,MATCH($B193,Sheet2!$A:$A,0))</f>
        <v>价格亲民的集市街道，就是两旁店铺的装潢有些破旧。</v>
      </c>
      <c r="P193">
        <f t="shared" si="13"/>
        <v>103</v>
      </c>
      <c r="Q193" t="str">
        <f t="shared" si="13"/>
        <v>3,5</v>
      </c>
      <c r="R193" t="str">
        <f t="shared" si="13"/>
        <v>0,60</v>
      </c>
      <c r="S193" t="str">
        <f t="shared" si="13"/>
        <v>1,9|2,9|3,9|4,9|5,8|6,8|7,8|8,8|9,8|10,8|11,8|12,8</v>
      </c>
    </row>
    <row r="194" ht="16.5" customHeight="1" spans="1:19">
      <c r="A194" s="11" t="s">
        <v>44</v>
      </c>
      <c r="B194">
        <v>3232</v>
      </c>
      <c r="C194">
        <f>INDEX(Sheet2!D:D,MATCH(B194,Sheet2!A:A,0))</f>
        <v>3</v>
      </c>
      <c r="D194">
        <v>0</v>
      </c>
      <c r="E194">
        <f>INDEX(Sheet2!O:O,MATCH($B194,Sheet2!$A:$A,0))</f>
        <v>50</v>
      </c>
      <c r="F194" s="12" t="str">
        <f>INDEX(Sheet2!X:X,MATCH($B194,Sheet2!$A:$A,0))</f>
        <v>老商店街</v>
      </c>
      <c r="G194" s="12">
        <f>INDEX(Sheet2!Z:Z,MATCH(B194,Sheet2!A:A,0))</f>
        <v>340140007</v>
      </c>
      <c r="H194">
        <f>INDEX(Sheet2!P:P,MATCH($B194,Sheet2!$A:$A,0))</f>
        <v>73232</v>
      </c>
      <c r="I194" s="15" t="str">
        <f t="shared" si="11"/>
        <v>1120001,1120004</v>
      </c>
      <c r="J194">
        <f>INDEX(Sheet2!K:K,MATCH($B194,Sheet2!$A:$A,0))</f>
        <v>4</v>
      </c>
      <c r="K194">
        <f>INDEX(Sheet2!L:L,MATCH($B194,Sheet2!$A:$A,0))</f>
        <v>28800</v>
      </c>
      <c r="L194">
        <f t="shared" si="9"/>
        <v>73232</v>
      </c>
      <c r="M194">
        <v>10</v>
      </c>
      <c r="N194" t="str">
        <f>INDEX(Sheet2!J:J,MATCH($B194,Sheet2!$A:$A,0))</f>
        <v>30,34</v>
      </c>
      <c r="O194" s="12" t="str">
        <f>INDEX(Sheet2!Y:Y,MATCH($B194,Sheet2!$A:$A,0))</f>
        <v>价格亲民的集市街道，就是两旁店铺的装潢有些破旧。</v>
      </c>
      <c r="P194">
        <f t="shared" si="13"/>
        <v>103</v>
      </c>
      <c r="Q194" t="str">
        <f t="shared" si="13"/>
        <v>3,5</v>
      </c>
      <c r="R194" t="str">
        <f t="shared" si="13"/>
        <v>0,60</v>
      </c>
      <c r="S194" t="str">
        <f t="shared" si="13"/>
        <v>1,9|2,9|3,9|4,9|5,8|6,8|7,8|8,8|9,8|10,8|11,8|12,8</v>
      </c>
    </row>
    <row r="195" ht="16.5" customHeight="1" spans="1:19">
      <c r="A195" s="11" t="s">
        <v>44</v>
      </c>
      <c r="B195">
        <v>3233</v>
      </c>
      <c r="C195">
        <f>INDEX(Sheet2!D:D,MATCH(B195,Sheet2!A:A,0))</f>
        <v>3</v>
      </c>
      <c r="D195">
        <v>0</v>
      </c>
      <c r="E195">
        <f>INDEX(Sheet2!O:O,MATCH($B195,Sheet2!$A:$A,0))</f>
        <v>50</v>
      </c>
      <c r="F195" s="12" t="str">
        <f>INDEX(Sheet2!X:X,MATCH($B195,Sheet2!$A:$A,0))</f>
        <v>老商店街</v>
      </c>
      <c r="G195" s="12">
        <f>INDEX(Sheet2!Z:Z,MATCH(B195,Sheet2!A:A,0))</f>
        <v>340140007</v>
      </c>
      <c r="H195">
        <f>INDEX(Sheet2!P:P,MATCH($B195,Sheet2!$A:$A,0))</f>
        <v>73233</v>
      </c>
      <c r="I195" s="15" t="str">
        <f t="shared" si="11"/>
        <v>1120001,1120004</v>
      </c>
      <c r="J195">
        <f>INDEX(Sheet2!K:K,MATCH($B195,Sheet2!$A:$A,0))</f>
        <v>4</v>
      </c>
      <c r="K195">
        <f>INDEX(Sheet2!L:L,MATCH($B195,Sheet2!$A:$A,0))</f>
        <v>43200</v>
      </c>
      <c r="L195">
        <f t="shared" si="9"/>
        <v>73233</v>
      </c>
      <c r="M195">
        <v>10</v>
      </c>
      <c r="N195" t="str">
        <f>INDEX(Sheet2!J:J,MATCH($B195,Sheet2!$A:$A,0))</f>
        <v>30,34</v>
      </c>
      <c r="O195" s="12" t="str">
        <f>INDEX(Sheet2!Y:Y,MATCH($B195,Sheet2!$A:$A,0))</f>
        <v>价格亲民的集市街道，就是两旁店铺的装潢有些破旧。</v>
      </c>
      <c r="P195">
        <f t="shared" si="13"/>
        <v>103</v>
      </c>
      <c r="Q195" t="str">
        <f t="shared" si="13"/>
        <v>3,5</v>
      </c>
      <c r="R195" t="str">
        <f t="shared" si="13"/>
        <v>0,60</v>
      </c>
      <c r="S195" t="str">
        <f t="shared" si="13"/>
        <v>1,9|2,9|3,9|4,9|5,8|6,8|7,8|8,8|9,8|10,8|11,8|12,8</v>
      </c>
    </row>
    <row r="196" ht="16.5" customHeight="1" spans="1:19">
      <c r="A196" s="11" t="s">
        <v>44</v>
      </c>
      <c r="B196">
        <v>3241</v>
      </c>
      <c r="C196">
        <f>INDEX(Sheet2!D:D,MATCH(B196,Sheet2!A:A,0))</f>
        <v>3</v>
      </c>
      <c r="D196">
        <v>0</v>
      </c>
      <c r="E196">
        <f>INDEX(Sheet2!O:O,MATCH($B196,Sheet2!$A:$A,0))</f>
        <v>50</v>
      </c>
      <c r="F196" s="12" t="str">
        <f>INDEX(Sheet2!X:X,MATCH($B196,Sheet2!$A:$A,0))</f>
        <v>老商店街</v>
      </c>
      <c r="G196" s="12">
        <f>INDEX(Sheet2!Z:Z,MATCH(B196,Sheet2!A:A,0))</f>
        <v>340140007</v>
      </c>
      <c r="H196">
        <f>INDEX(Sheet2!P:P,MATCH($B196,Sheet2!$A:$A,0))</f>
        <v>73241</v>
      </c>
      <c r="I196" s="15" t="str">
        <f t="shared" si="11"/>
        <v>1120001,1120004</v>
      </c>
      <c r="J196">
        <f>INDEX(Sheet2!K:K,MATCH($B196,Sheet2!$A:$A,0))</f>
        <v>4</v>
      </c>
      <c r="K196">
        <f>INDEX(Sheet2!L:L,MATCH($B196,Sheet2!$A:$A,0))</f>
        <v>28800</v>
      </c>
      <c r="L196">
        <f t="shared" si="9"/>
        <v>73241</v>
      </c>
      <c r="M196">
        <v>10</v>
      </c>
      <c r="N196" t="str">
        <f>INDEX(Sheet2!J:J,MATCH($B196,Sheet2!$A:$A,0))</f>
        <v>35,39</v>
      </c>
      <c r="O196" s="12" t="str">
        <f>INDEX(Sheet2!Y:Y,MATCH($B196,Sheet2!$A:$A,0))</f>
        <v>价格亲民的集市街道，就是两旁店铺的装潢有些破旧。</v>
      </c>
      <c r="P196">
        <f t="shared" ref="P196:S215" si="14">P186</f>
        <v>101</v>
      </c>
      <c r="Q196" t="str">
        <f t="shared" si="14"/>
        <v>2,4</v>
      </c>
      <c r="R196" t="str">
        <f t="shared" si="14"/>
        <v>0,60</v>
      </c>
      <c r="S196" t="str">
        <f t="shared" si="14"/>
        <v>1,9|2,9|3,9|4,9|5,8|6,8|7,8|8,8|9,8|10,8|11,7|12,9</v>
      </c>
    </row>
    <row r="197" ht="16.5" customHeight="1" spans="1:19">
      <c r="A197" s="11" t="s">
        <v>44</v>
      </c>
      <c r="B197">
        <v>3242</v>
      </c>
      <c r="C197">
        <f>INDEX(Sheet2!D:D,MATCH(B197,Sheet2!A:A,0))</f>
        <v>3</v>
      </c>
      <c r="D197">
        <v>0</v>
      </c>
      <c r="E197">
        <f>INDEX(Sheet2!O:O,MATCH($B197,Sheet2!$A:$A,0))</f>
        <v>50</v>
      </c>
      <c r="F197" s="12" t="str">
        <f>INDEX(Sheet2!X:X,MATCH($B197,Sheet2!$A:$A,0))</f>
        <v>老商店街</v>
      </c>
      <c r="G197" s="12">
        <f>INDEX(Sheet2!Z:Z,MATCH(B197,Sheet2!A:A,0))</f>
        <v>340140007</v>
      </c>
      <c r="H197">
        <f>INDEX(Sheet2!P:P,MATCH($B197,Sheet2!$A:$A,0))</f>
        <v>73242</v>
      </c>
      <c r="I197" s="15" t="str">
        <f t="shared" si="11"/>
        <v>1120001,1120004</v>
      </c>
      <c r="J197">
        <f>INDEX(Sheet2!K:K,MATCH($B197,Sheet2!$A:$A,0))</f>
        <v>5</v>
      </c>
      <c r="K197">
        <f>INDEX(Sheet2!L:L,MATCH($B197,Sheet2!$A:$A,0))</f>
        <v>43200</v>
      </c>
      <c r="L197">
        <f t="shared" si="9"/>
        <v>73242</v>
      </c>
      <c r="M197">
        <v>10</v>
      </c>
      <c r="N197" t="str">
        <f>INDEX(Sheet2!J:J,MATCH($B197,Sheet2!$A:$A,0))</f>
        <v>35,39</v>
      </c>
      <c r="O197" s="12" t="str">
        <f>INDEX(Sheet2!Y:Y,MATCH($B197,Sheet2!$A:$A,0))</f>
        <v>价格亲民的集市街道，就是两旁店铺的装潢有些破旧。</v>
      </c>
      <c r="P197">
        <f t="shared" si="14"/>
        <v>102</v>
      </c>
      <c r="Q197" t="str">
        <f t="shared" si="14"/>
        <v>2,4</v>
      </c>
      <c r="R197" t="str">
        <f t="shared" si="14"/>
        <v>0,60</v>
      </c>
      <c r="S197" t="str">
        <f t="shared" si="14"/>
        <v>1,9|2,9|3,9|4,9|5,8|6,8|7,8|8,8|9,8|10,8|11,8|12,8</v>
      </c>
    </row>
    <row r="198" ht="16.5" customHeight="1" spans="1:19">
      <c r="A198" s="11" t="s">
        <v>44</v>
      </c>
      <c r="B198">
        <v>3243</v>
      </c>
      <c r="C198">
        <f>INDEX(Sheet2!D:D,MATCH(B198,Sheet2!A:A,0))</f>
        <v>3</v>
      </c>
      <c r="D198">
        <v>0</v>
      </c>
      <c r="E198">
        <f>INDEX(Sheet2!O:O,MATCH($B198,Sheet2!$A:$A,0))</f>
        <v>50</v>
      </c>
      <c r="F198" s="12" t="str">
        <f>INDEX(Sheet2!X:X,MATCH($B198,Sheet2!$A:$A,0))</f>
        <v>老商店街</v>
      </c>
      <c r="G198" s="12">
        <f>INDEX(Sheet2!Z:Z,MATCH(B198,Sheet2!A:A,0))</f>
        <v>340140007</v>
      </c>
      <c r="H198">
        <f>INDEX(Sheet2!P:P,MATCH($B198,Sheet2!$A:$A,0))</f>
        <v>73243</v>
      </c>
      <c r="I198" s="15" t="str">
        <f t="shared" si="11"/>
        <v>1120001,1120004</v>
      </c>
      <c r="J198">
        <f>INDEX(Sheet2!K:K,MATCH($B198,Sheet2!$A:$A,0))</f>
        <v>5</v>
      </c>
      <c r="K198">
        <f>INDEX(Sheet2!L:L,MATCH($B198,Sheet2!$A:$A,0))</f>
        <v>86400</v>
      </c>
      <c r="L198">
        <f t="shared" ref="L198:L261" si="15">H198</f>
        <v>73243</v>
      </c>
      <c r="M198">
        <v>10</v>
      </c>
      <c r="N198" t="str">
        <f>INDEX(Sheet2!J:J,MATCH($B198,Sheet2!$A:$A,0))</f>
        <v>35,39</v>
      </c>
      <c r="O198" s="12" t="str">
        <f>INDEX(Sheet2!Y:Y,MATCH($B198,Sheet2!$A:$A,0))</f>
        <v>价格亲民的集市街道，就是两旁店铺的装潢有些破旧。</v>
      </c>
      <c r="P198">
        <f t="shared" si="14"/>
        <v>101</v>
      </c>
      <c r="Q198" t="str">
        <f t="shared" si="14"/>
        <v>2,4</v>
      </c>
      <c r="R198" t="str">
        <f t="shared" si="14"/>
        <v>0,60</v>
      </c>
      <c r="S198" t="str">
        <f t="shared" si="14"/>
        <v>1,9|2,9|3,9|4,9|5,8|6,8|7,8|8,8|9,8|10,8|11,8|12,8</v>
      </c>
    </row>
    <row r="199" ht="16.5" customHeight="1" spans="1:19">
      <c r="A199" s="11" t="s">
        <v>44</v>
      </c>
      <c r="B199">
        <v>3251</v>
      </c>
      <c r="C199">
        <f>INDEX(Sheet2!D:D,MATCH(B199,Sheet2!A:A,0))</f>
        <v>3</v>
      </c>
      <c r="D199">
        <v>0</v>
      </c>
      <c r="E199">
        <f>INDEX(Sheet2!O:O,MATCH($B199,Sheet2!$A:$A,0))</f>
        <v>50</v>
      </c>
      <c r="F199" s="12" t="str">
        <f>INDEX(Sheet2!X:X,MATCH($B199,Sheet2!$A:$A,0))</f>
        <v>老商店街</v>
      </c>
      <c r="G199" s="12">
        <f>INDEX(Sheet2!Z:Z,MATCH(B199,Sheet2!A:A,0))</f>
        <v>340140007</v>
      </c>
      <c r="H199">
        <f>INDEX(Sheet2!P:P,MATCH($B199,Sheet2!$A:$A,0))</f>
        <v>73251</v>
      </c>
      <c r="I199" s="15" t="str">
        <f t="shared" si="11"/>
        <v>1120001,1120004</v>
      </c>
      <c r="J199">
        <f>INDEX(Sheet2!K:K,MATCH($B199,Sheet2!$A:$A,0))</f>
        <v>4</v>
      </c>
      <c r="K199">
        <f>INDEX(Sheet2!L:L,MATCH($B199,Sheet2!$A:$A,0))</f>
        <v>28800</v>
      </c>
      <c r="L199">
        <f t="shared" si="15"/>
        <v>73251</v>
      </c>
      <c r="M199">
        <v>10</v>
      </c>
      <c r="N199" t="str">
        <f>INDEX(Sheet2!J:J,MATCH($B199,Sheet2!$A:$A,0))</f>
        <v>40,80</v>
      </c>
      <c r="O199" s="12" t="str">
        <f>INDEX(Sheet2!Y:Y,MATCH($B199,Sheet2!$A:$A,0))</f>
        <v>价格亲民的集市街道，就是两旁店铺的装潢有些破旧。</v>
      </c>
      <c r="P199">
        <f t="shared" si="14"/>
        <v>102</v>
      </c>
      <c r="Q199" t="str">
        <f t="shared" si="14"/>
        <v>2,4</v>
      </c>
      <c r="R199" t="str">
        <f t="shared" si="14"/>
        <v>0,60</v>
      </c>
      <c r="S199" t="str">
        <f t="shared" si="14"/>
        <v>1,9|2,9|3,9|4,9|5,8|6,8|7,8|8,8|9,8|10,8|11,8|12,8</v>
      </c>
    </row>
    <row r="200" ht="16.5" customHeight="1" spans="1:19">
      <c r="A200" s="11" t="s">
        <v>44</v>
      </c>
      <c r="B200">
        <v>3252</v>
      </c>
      <c r="C200">
        <f>INDEX(Sheet2!D:D,MATCH(B200,Sheet2!A:A,0))</f>
        <v>3</v>
      </c>
      <c r="D200">
        <v>0</v>
      </c>
      <c r="E200">
        <f>INDEX(Sheet2!O:O,MATCH($B200,Sheet2!$A:$A,0))</f>
        <v>50</v>
      </c>
      <c r="F200" s="12" t="str">
        <f>INDEX(Sheet2!X:X,MATCH($B200,Sheet2!$A:$A,0))</f>
        <v>老商店街</v>
      </c>
      <c r="G200" s="12">
        <f>INDEX(Sheet2!Z:Z,MATCH(B200,Sheet2!A:A,0))</f>
        <v>340140007</v>
      </c>
      <c r="H200">
        <f>INDEX(Sheet2!P:P,MATCH($B200,Sheet2!$A:$A,0))</f>
        <v>73252</v>
      </c>
      <c r="I200" s="15" t="str">
        <f t="shared" si="11"/>
        <v>1120001,1120004</v>
      </c>
      <c r="J200">
        <f>INDEX(Sheet2!K:K,MATCH($B200,Sheet2!$A:$A,0))</f>
        <v>5</v>
      </c>
      <c r="K200">
        <f>INDEX(Sheet2!L:L,MATCH($B200,Sheet2!$A:$A,0))</f>
        <v>43200</v>
      </c>
      <c r="L200">
        <f t="shared" si="15"/>
        <v>73252</v>
      </c>
      <c r="M200">
        <v>10</v>
      </c>
      <c r="N200" t="str">
        <f>INDEX(Sheet2!J:J,MATCH($B200,Sheet2!$A:$A,0))</f>
        <v>40,80</v>
      </c>
      <c r="O200" s="12" t="str">
        <f>INDEX(Sheet2!Y:Y,MATCH($B200,Sheet2!$A:$A,0))</f>
        <v>价格亲民的集市街道，就是两旁店铺的装潢有些破旧。</v>
      </c>
      <c r="P200">
        <f t="shared" si="14"/>
        <v>101</v>
      </c>
      <c r="Q200" t="str">
        <f t="shared" si="14"/>
        <v>3,5</v>
      </c>
      <c r="R200" t="str">
        <f t="shared" si="14"/>
        <v>0,60</v>
      </c>
      <c r="S200" t="str">
        <f t="shared" si="14"/>
        <v>1,9|2,9|3,9|4,9|5,8|6,8|7,8|8,8|9,8|10,8|11,8|12,8</v>
      </c>
    </row>
    <row r="201" ht="16.5" customHeight="1" spans="1:19">
      <c r="A201" s="11" t="s">
        <v>44</v>
      </c>
      <c r="B201">
        <v>3253</v>
      </c>
      <c r="C201">
        <f>INDEX(Sheet2!D:D,MATCH(B201,Sheet2!A:A,0))</f>
        <v>3</v>
      </c>
      <c r="D201">
        <v>0</v>
      </c>
      <c r="E201">
        <f>INDEX(Sheet2!O:O,MATCH($B201,Sheet2!$A:$A,0))</f>
        <v>50</v>
      </c>
      <c r="F201" s="12" t="str">
        <f>INDEX(Sheet2!X:X,MATCH($B201,Sheet2!$A:$A,0))</f>
        <v>老商店街</v>
      </c>
      <c r="G201" s="12">
        <f>INDEX(Sheet2!Z:Z,MATCH(B201,Sheet2!A:A,0))</f>
        <v>340140007</v>
      </c>
      <c r="H201">
        <f>INDEX(Sheet2!P:P,MATCH($B201,Sheet2!$A:$A,0))</f>
        <v>73253</v>
      </c>
      <c r="I201" s="15" t="str">
        <f t="shared" si="11"/>
        <v>1120001,1120004</v>
      </c>
      <c r="J201">
        <f>INDEX(Sheet2!K:K,MATCH($B201,Sheet2!$A:$A,0))</f>
        <v>5</v>
      </c>
      <c r="K201">
        <f>INDEX(Sheet2!L:L,MATCH($B201,Sheet2!$A:$A,0))</f>
        <v>86400</v>
      </c>
      <c r="L201">
        <f t="shared" si="15"/>
        <v>73253</v>
      </c>
      <c r="M201">
        <v>10</v>
      </c>
      <c r="N201" t="str">
        <f>INDEX(Sheet2!J:J,MATCH($B201,Sheet2!$A:$A,0))</f>
        <v>40,80</v>
      </c>
      <c r="O201" s="12" t="str">
        <f>INDEX(Sheet2!Y:Y,MATCH($B201,Sheet2!$A:$A,0))</f>
        <v>价格亲民的集市街道，就是两旁店铺的装潢有些破旧。</v>
      </c>
      <c r="P201">
        <f t="shared" si="14"/>
        <v>102</v>
      </c>
      <c r="Q201" t="str">
        <f t="shared" si="14"/>
        <v>3,5</v>
      </c>
      <c r="R201" t="str">
        <f t="shared" si="14"/>
        <v>0,60</v>
      </c>
      <c r="S201" t="str">
        <f t="shared" si="14"/>
        <v>1,9|2,9|3,9|4,9|5,8|6,8|7,8|8,8|9,8|10,8|11,8|12,8</v>
      </c>
    </row>
    <row r="202" ht="16.5" customHeight="1" spans="1:19">
      <c r="A202" s="11" t="s">
        <v>44</v>
      </c>
      <c r="B202">
        <v>3311</v>
      </c>
      <c r="C202">
        <f>INDEX(Sheet2!D:D,MATCH(B202,Sheet2!A:A,0))</f>
        <v>3</v>
      </c>
      <c r="D202">
        <v>0</v>
      </c>
      <c r="E202">
        <f>INDEX(Sheet2!O:O,MATCH($B202,Sheet2!$A:$A,0))</f>
        <v>50</v>
      </c>
      <c r="F202" s="12" t="str">
        <f>INDEX(Sheet2!X:X,MATCH($B202,Sheet2!$A:$A,0))</f>
        <v>第一商店街</v>
      </c>
      <c r="G202" s="12">
        <f>INDEX(Sheet2!Z:Z,MATCH(B202,Sheet2!A:A,0))</f>
        <v>340140007</v>
      </c>
      <c r="H202">
        <f>INDEX(Sheet2!P:P,MATCH($B202,Sheet2!$A:$A,0))</f>
        <v>73311</v>
      </c>
      <c r="I202" s="15" t="str">
        <f t="shared" si="11"/>
        <v>1120001,2130001</v>
      </c>
      <c r="J202">
        <f>INDEX(Sheet2!K:K,MATCH($B202,Sheet2!$A:$A,0))</f>
        <v>2</v>
      </c>
      <c r="K202">
        <f>INDEX(Sheet2!L:L,MATCH($B202,Sheet2!$A:$A,0))</f>
        <v>14400</v>
      </c>
      <c r="L202">
        <f t="shared" si="15"/>
        <v>73311</v>
      </c>
      <c r="M202">
        <v>10</v>
      </c>
      <c r="N202" t="str">
        <f>INDEX(Sheet2!J:J,MATCH($B202,Sheet2!$A:$A,0))</f>
        <v>1,24</v>
      </c>
      <c r="O202" s="12" t="str">
        <f>INDEX(Sheet2!Y:Y,MATCH($B202,Sheet2!$A:$A,0))</f>
        <v>商铺林立的街道，各路高人气的超市就开在彼此隔壁。</v>
      </c>
      <c r="P202">
        <f t="shared" si="14"/>
        <v>103</v>
      </c>
      <c r="Q202" t="str">
        <f t="shared" si="14"/>
        <v>3,5</v>
      </c>
      <c r="R202" t="str">
        <f t="shared" si="14"/>
        <v>0,60</v>
      </c>
      <c r="S202" t="str">
        <f t="shared" si="14"/>
        <v>1,9|2,9|3,9|4,9|5,8|6,8|7,8|8,8|9,8|10,8|11,8|12,8</v>
      </c>
    </row>
    <row r="203" ht="16.5" customHeight="1" spans="1:19">
      <c r="A203" s="11" t="s">
        <v>44</v>
      </c>
      <c r="B203">
        <v>3312</v>
      </c>
      <c r="C203">
        <f>INDEX(Sheet2!D:D,MATCH(B203,Sheet2!A:A,0))</f>
        <v>3</v>
      </c>
      <c r="D203">
        <v>0</v>
      </c>
      <c r="E203">
        <f>INDEX(Sheet2!O:O,MATCH($B203,Sheet2!$A:$A,0))</f>
        <v>50</v>
      </c>
      <c r="F203" s="12" t="str">
        <f>INDEX(Sheet2!X:X,MATCH($B203,Sheet2!$A:$A,0))</f>
        <v>第一商店街</v>
      </c>
      <c r="G203" s="12">
        <f>INDEX(Sheet2!Z:Z,MATCH(B203,Sheet2!A:A,0))</f>
        <v>340140007</v>
      </c>
      <c r="H203">
        <f>INDEX(Sheet2!P:P,MATCH($B203,Sheet2!$A:$A,0))</f>
        <v>73312</v>
      </c>
      <c r="I203" s="15" t="str">
        <f t="shared" si="11"/>
        <v>1120001,2130001</v>
      </c>
      <c r="J203">
        <f>INDEX(Sheet2!K:K,MATCH($B203,Sheet2!$A:$A,0))</f>
        <v>3</v>
      </c>
      <c r="K203">
        <f>INDEX(Sheet2!L:L,MATCH($B203,Sheet2!$A:$A,0))</f>
        <v>14400</v>
      </c>
      <c r="L203">
        <f t="shared" si="15"/>
        <v>73312</v>
      </c>
      <c r="M203">
        <v>10</v>
      </c>
      <c r="N203" t="str">
        <f>INDEX(Sheet2!J:J,MATCH($B203,Sheet2!$A:$A,0))</f>
        <v>1,24</v>
      </c>
      <c r="O203" s="12" t="str">
        <f>INDEX(Sheet2!Y:Y,MATCH($B203,Sheet2!$A:$A,0))</f>
        <v>商铺林立的街道，各路高人气的超市就开在彼此隔壁。</v>
      </c>
      <c r="P203">
        <f t="shared" si="14"/>
        <v>103</v>
      </c>
      <c r="Q203" t="str">
        <f t="shared" si="14"/>
        <v>3,5</v>
      </c>
      <c r="R203" t="str">
        <f t="shared" si="14"/>
        <v>0,60</v>
      </c>
      <c r="S203" t="str">
        <f t="shared" si="14"/>
        <v>1,9|2,9|3,9|4,9|5,8|6,8|7,8|8,8|9,8|10,8|11,8|12,8</v>
      </c>
    </row>
    <row r="204" ht="16.5" customHeight="1" spans="1:19">
      <c r="A204" s="11" t="s">
        <v>44</v>
      </c>
      <c r="B204">
        <v>3321</v>
      </c>
      <c r="C204">
        <f>INDEX(Sheet2!D:D,MATCH(B204,Sheet2!A:A,0))</f>
        <v>3</v>
      </c>
      <c r="D204">
        <v>0</v>
      </c>
      <c r="E204">
        <f>INDEX(Sheet2!O:O,MATCH($B204,Sheet2!$A:$A,0))</f>
        <v>50</v>
      </c>
      <c r="F204" s="12" t="str">
        <f>INDEX(Sheet2!X:X,MATCH($B204,Sheet2!$A:$A,0))</f>
        <v>第二商店街</v>
      </c>
      <c r="G204" s="12">
        <f>INDEX(Sheet2!Z:Z,MATCH(B204,Sheet2!A:A,0))</f>
        <v>340140007</v>
      </c>
      <c r="H204">
        <f>INDEX(Sheet2!P:P,MATCH($B204,Sheet2!$A:$A,0))</f>
        <v>73321</v>
      </c>
      <c r="I204" s="15" t="str">
        <f t="shared" si="11"/>
        <v>1120001,2130001</v>
      </c>
      <c r="J204">
        <f>INDEX(Sheet2!K:K,MATCH($B204,Sheet2!$A:$A,0))</f>
        <v>2</v>
      </c>
      <c r="K204">
        <f>INDEX(Sheet2!L:L,MATCH($B204,Sheet2!$A:$A,0))</f>
        <v>14400</v>
      </c>
      <c r="L204">
        <f t="shared" si="15"/>
        <v>73321</v>
      </c>
      <c r="M204">
        <v>10</v>
      </c>
      <c r="N204" t="str">
        <f>INDEX(Sheet2!J:J,MATCH($B204,Sheet2!$A:$A,0))</f>
        <v>25,29</v>
      </c>
      <c r="O204" s="12" t="str">
        <f>INDEX(Sheet2!Y:Y,MATCH($B204,Sheet2!$A:$A,0))</f>
        <v>其实商店街并没什么特别的名字，是店头的广告牌让各种说法深入人心。</v>
      </c>
      <c r="P204">
        <f t="shared" si="14"/>
        <v>103</v>
      </c>
      <c r="Q204" t="str">
        <f t="shared" si="14"/>
        <v>3,5</v>
      </c>
      <c r="R204" t="str">
        <f t="shared" si="14"/>
        <v>0,60</v>
      </c>
      <c r="S204" t="str">
        <f t="shared" si="14"/>
        <v>1,9|2,9|3,9|4,9|5,8|6,8|7,8|8,8|9,8|10,8|11,8|12,8</v>
      </c>
    </row>
    <row r="205" ht="16.5" customHeight="1" spans="1:19">
      <c r="A205" s="11" t="s">
        <v>44</v>
      </c>
      <c r="B205">
        <v>3322</v>
      </c>
      <c r="C205">
        <f>INDEX(Sheet2!D:D,MATCH(B205,Sheet2!A:A,0))</f>
        <v>3</v>
      </c>
      <c r="D205">
        <v>0</v>
      </c>
      <c r="E205">
        <f>INDEX(Sheet2!O:O,MATCH($B205,Sheet2!$A:$A,0))</f>
        <v>50</v>
      </c>
      <c r="F205" s="12" t="str">
        <f>INDEX(Sheet2!X:X,MATCH($B205,Sheet2!$A:$A,0))</f>
        <v>第二商店街</v>
      </c>
      <c r="G205" s="12">
        <f>INDEX(Sheet2!Z:Z,MATCH(B205,Sheet2!A:A,0))</f>
        <v>340140007</v>
      </c>
      <c r="H205">
        <f>INDEX(Sheet2!P:P,MATCH($B205,Sheet2!$A:$A,0))</f>
        <v>73322</v>
      </c>
      <c r="I205" s="15" t="str">
        <f t="shared" si="11"/>
        <v>1120001,2130001</v>
      </c>
      <c r="J205">
        <f>INDEX(Sheet2!K:K,MATCH($B205,Sheet2!$A:$A,0))</f>
        <v>3</v>
      </c>
      <c r="K205">
        <f>INDEX(Sheet2!L:L,MATCH($B205,Sheet2!$A:$A,0))</f>
        <v>14400</v>
      </c>
      <c r="L205">
        <f t="shared" si="15"/>
        <v>73322</v>
      </c>
      <c r="M205">
        <v>10</v>
      </c>
      <c r="N205" t="str">
        <f>INDEX(Sheet2!J:J,MATCH($B205,Sheet2!$A:$A,0))</f>
        <v>25,29</v>
      </c>
      <c r="O205" s="12" t="str">
        <f>INDEX(Sheet2!Y:Y,MATCH($B205,Sheet2!$A:$A,0))</f>
        <v>其实商店街并没什么特别的名字，是店头的广告牌让各种说法深入人心。</v>
      </c>
      <c r="P205">
        <f t="shared" si="14"/>
        <v>103</v>
      </c>
      <c r="Q205" t="str">
        <f t="shared" si="14"/>
        <v>3,5</v>
      </c>
      <c r="R205" t="str">
        <f t="shared" si="14"/>
        <v>0,60</v>
      </c>
      <c r="S205" t="str">
        <f t="shared" si="14"/>
        <v>1,9|2,9|3,9|4,9|5,8|6,8|7,8|8,8|9,8|10,8|11,8|12,8</v>
      </c>
    </row>
    <row r="206" ht="16.5" customHeight="1" spans="1:19">
      <c r="A206" s="11" t="s">
        <v>44</v>
      </c>
      <c r="B206">
        <v>3323</v>
      </c>
      <c r="C206">
        <f>INDEX(Sheet2!D:D,MATCH(B206,Sheet2!A:A,0))</f>
        <v>3</v>
      </c>
      <c r="D206">
        <v>0</v>
      </c>
      <c r="E206">
        <f>INDEX(Sheet2!O:O,MATCH($B206,Sheet2!$A:$A,0))</f>
        <v>50</v>
      </c>
      <c r="F206" s="12" t="str">
        <f>INDEX(Sheet2!X:X,MATCH($B206,Sheet2!$A:$A,0))</f>
        <v>第二商店街</v>
      </c>
      <c r="G206" s="12">
        <f>INDEX(Sheet2!Z:Z,MATCH(B206,Sheet2!A:A,0))</f>
        <v>340140007</v>
      </c>
      <c r="H206">
        <f>INDEX(Sheet2!P:P,MATCH($B206,Sheet2!$A:$A,0))</f>
        <v>73323</v>
      </c>
      <c r="I206" s="15" t="str">
        <f t="shared" si="11"/>
        <v>1120001,2130001</v>
      </c>
      <c r="J206">
        <f>INDEX(Sheet2!K:K,MATCH($B206,Sheet2!$A:$A,0))</f>
        <v>3</v>
      </c>
      <c r="K206">
        <f>INDEX(Sheet2!L:L,MATCH($B206,Sheet2!$A:$A,0))</f>
        <v>14400</v>
      </c>
      <c r="L206">
        <f t="shared" si="15"/>
        <v>73323</v>
      </c>
      <c r="M206">
        <v>10</v>
      </c>
      <c r="N206" t="str">
        <f>INDEX(Sheet2!J:J,MATCH($B206,Sheet2!$A:$A,0))</f>
        <v>25,29</v>
      </c>
      <c r="O206" s="12" t="str">
        <f>INDEX(Sheet2!Y:Y,MATCH($B206,Sheet2!$A:$A,0))</f>
        <v>其实商店街并没什么特别的名字，是店头的广告牌让各种说法深入人心。</v>
      </c>
      <c r="P206">
        <f t="shared" si="14"/>
        <v>101</v>
      </c>
      <c r="Q206" t="str">
        <f t="shared" si="14"/>
        <v>2,4</v>
      </c>
      <c r="R206" t="str">
        <f t="shared" si="14"/>
        <v>0,60</v>
      </c>
      <c r="S206" t="str">
        <f t="shared" si="14"/>
        <v>1,9|2,9|3,9|4,9|5,8|6,8|7,8|8,8|9,8|10,8|11,7|12,9</v>
      </c>
    </row>
    <row r="207" ht="16.5" customHeight="1" spans="1:19">
      <c r="A207" s="11" t="s">
        <v>44</v>
      </c>
      <c r="B207">
        <v>3331</v>
      </c>
      <c r="C207">
        <f>INDEX(Sheet2!D:D,MATCH(B207,Sheet2!A:A,0))</f>
        <v>3</v>
      </c>
      <c r="D207">
        <v>0</v>
      </c>
      <c r="E207">
        <f>INDEX(Sheet2!O:O,MATCH($B207,Sheet2!$A:$A,0))</f>
        <v>50</v>
      </c>
      <c r="F207" s="12" t="str">
        <f>INDEX(Sheet2!X:X,MATCH($B207,Sheet2!$A:$A,0))</f>
        <v>老商店街</v>
      </c>
      <c r="G207" s="12">
        <f>INDEX(Sheet2!Z:Z,MATCH(B207,Sheet2!A:A,0))</f>
        <v>340140007</v>
      </c>
      <c r="H207">
        <f>INDEX(Sheet2!P:P,MATCH($B207,Sheet2!$A:$A,0))</f>
        <v>73331</v>
      </c>
      <c r="I207" s="15" t="str">
        <f t="shared" si="11"/>
        <v>1120001,2130001</v>
      </c>
      <c r="J207">
        <f>INDEX(Sheet2!K:K,MATCH($B207,Sheet2!$A:$A,0))</f>
        <v>3</v>
      </c>
      <c r="K207">
        <f>INDEX(Sheet2!L:L,MATCH($B207,Sheet2!$A:$A,0))</f>
        <v>14400</v>
      </c>
      <c r="L207">
        <f t="shared" si="15"/>
        <v>73331</v>
      </c>
      <c r="M207">
        <v>10</v>
      </c>
      <c r="N207" t="str">
        <f>INDEX(Sheet2!J:J,MATCH($B207,Sheet2!$A:$A,0))</f>
        <v>30,34</v>
      </c>
      <c r="O207" s="12" t="str">
        <f>INDEX(Sheet2!Y:Y,MATCH($B207,Sheet2!$A:$A,0))</f>
        <v>价格亲民的集市街道，就是两旁店铺的装潢有些破旧。</v>
      </c>
      <c r="P207">
        <f t="shared" si="14"/>
        <v>102</v>
      </c>
      <c r="Q207" t="str">
        <f t="shared" si="14"/>
        <v>2,4</v>
      </c>
      <c r="R207" t="str">
        <f t="shared" si="14"/>
        <v>0,60</v>
      </c>
      <c r="S207" t="str">
        <f t="shared" si="14"/>
        <v>1,9|2,9|3,9|4,9|5,8|6,8|7,8|8,8|9,8|10,8|11,8|12,8</v>
      </c>
    </row>
    <row r="208" ht="16.5" customHeight="1" spans="1:19">
      <c r="A208" s="11" t="s">
        <v>44</v>
      </c>
      <c r="B208">
        <v>3332</v>
      </c>
      <c r="C208">
        <f>INDEX(Sheet2!D:D,MATCH(B208,Sheet2!A:A,0))</f>
        <v>3</v>
      </c>
      <c r="D208">
        <v>0</v>
      </c>
      <c r="E208">
        <f>INDEX(Sheet2!O:O,MATCH($B208,Sheet2!$A:$A,0))</f>
        <v>50</v>
      </c>
      <c r="F208" s="12" t="str">
        <f>INDEX(Sheet2!X:X,MATCH($B208,Sheet2!$A:$A,0))</f>
        <v>老商店街</v>
      </c>
      <c r="G208" s="12">
        <f>INDEX(Sheet2!Z:Z,MATCH(B208,Sheet2!A:A,0))</f>
        <v>340140007</v>
      </c>
      <c r="H208">
        <f>INDEX(Sheet2!P:P,MATCH($B208,Sheet2!$A:$A,0))</f>
        <v>73332</v>
      </c>
      <c r="I208" s="15" t="str">
        <f t="shared" si="11"/>
        <v>1120001,2130001</v>
      </c>
      <c r="J208">
        <f>INDEX(Sheet2!K:K,MATCH($B208,Sheet2!$A:$A,0))</f>
        <v>4</v>
      </c>
      <c r="K208">
        <f>INDEX(Sheet2!L:L,MATCH($B208,Sheet2!$A:$A,0))</f>
        <v>28800</v>
      </c>
      <c r="L208">
        <f t="shared" si="15"/>
        <v>73332</v>
      </c>
      <c r="M208">
        <v>10</v>
      </c>
      <c r="N208" t="str">
        <f>INDEX(Sheet2!J:J,MATCH($B208,Sheet2!$A:$A,0))</f>
        <v>30,34</v>
      </c>
      <c r="O208" s="12" t="str">
        <f>INDEX(Sheet2!Y:Y,MATCH($B208,Sheet2!$A:$A,0))</f>
        <v>价格亲民的集市街道，就是两旁店铺的装潢有些破旧。</v>
      </c>
      <c r="P208">
        <f t="shared" si="14"/>
        <v>101</v>
      </c>
      <c r="Q208" t="str">
        <f t="shared" si="14"/>
        <v>2,4</v>
      </c>
      <c r="R208" t="str">
        <f t="shared" si="14"/>
        <v>0,60</v>
      </c>
      <c r="S208" t="str">
        <f t="shared" si="14"/>
        <v>1,9|2,9|3,9|4,9|5,8|6,8|7,8|8,8|9,8|10,8|11,8|12,8</v>
      </c>
    </row>
    <row r="209" ht="16.5" customHeight="1" spans="1:19">
      <c r="A209" s="11" t="s">
        <v>44</v>
      </c>
      <c r="B209">
        <v>3333</v>
      </c>
      <c r="C209">
        <f>INDEX(Sheet2!D:D,MATCH(B209,Sheet2!A:A,0))</f>
        <v>3</v>
      </c>
      <c r="D209">
        <v>0</v>
      </c>
      <c r="E209">
        <f>INDEX(Sheet2!O:O,MATCH($B209,Sheet2!$A:$A,0))</f>
        <v>50</v>
      </c>
      <c r="F209" s="12" t="str">
        <f>INDEX(Sheet2!X:X,MATCH($B209,Sheet2!$A:$A,0))</f>
        <v>老商店街</v>
      </c>
      <c r="G209" s="12">
        <f>INDEX(Sheet2!Z:Z,MATCH(B209,Sheet2!A:A,0))</f>
        <v>340140007</v>
      </c>
      <c r="H209">
        <f>INDEX(Sheet2!P:P,MATCH($B209,Sheet2!$A:$A,0))</f>
        <v>73333</v>
      </c>
      <c r="I209" s="15" t="str">
        <f t="shared" si="11"/>
        <v>1120001,2130001</v>
      </c>
      <c r="J209">
        <f>INDEX(Sheet2!K:K,MATCH($B209,Sheet2!$A:$A,0))</f>
        <v>4</v>
      </c>
      <c r="K209">
        <f>INDEX(Sheet2!L:L,MATCH($B209,Sheet2!$A:$A,0))</f>
        <v>43200</v>
      </c>
      <c r="L209">
        <f t="shared" si="15"/>
        <v>73333</v>
      </c>
      <c r="M209">
        <v>10</v>
      </c>
      <c r="N209" t="str">
        <f>INDEX(Sheet2!J:J,MATCH($B209,Sheet2!$A:$A,0))</f>
        <v>30,34</v>
      </c>
      <c r="O209" s="12" t="str">
        <f>INDEX(Sheet2!Y:Y,MATCH($B209,Sheet2!$A:$A,0))</f>
        <v>价格亲民的集市街道，就是两旁店铺的装潢有些破旧。</v>
      </c>
      <c r="P209">
        <f t="shared" si="14"/>
        <v>102</v>
      </c>
      <c r="Q209" t="str">
        <f t="shared" si="14"/>
        <v>2,4</v>
      </c>
      <c r="R209" t="str">
        <f t="shared" si="14"/>
        <v>0,60</v>
      </c>
      <c r="S209" t="str">
        <f t="shared" si="14"/>
        <v>1,9|2,9|3,9|4,9|5,8|6,8|7,8|8,8|9,8|10,8|11,8|12,8</v>
      </c>
    </row>
    <row r="210" ht="16.5" customHeight="1" spans="1:19">
      <c r="A210" s="11" t="s">
        <v>44</v>
      </c>
      <c r="B210">
        <v>3341</v>
      </c>
      <c r="C210">
        <f>INDEX(Sheet2!D:D,MATCH(B210,Sheet2!A:A,0))</f>
        <v>3</v>
      </c>
      <c r="D210">
        <v>0</v>
      </c>
      <c r="E210">
        <f>INDEX(Sheet2!O:O,MATCH($B210,Sheet2!$A:$A,0))</f>
        <v>50</v>
      </c>
      <c r="F210" s="12" t="str">
        <f>INDEX(Sheet2!X:X,MATCH($B210,Sheet2!$A:$A,0))</f>
        <v>老商店街</v>
      </c>
      <c r="G210" s="12">
        <f>INDEX(Sheet2!Z:Z,MATCH(B210,Sheet2!A:A,0))</f>
        <v>340140007</v>
      </c>
      <c r="H210">
        <f>INDEX(Sheet2!P:P,MATCH($B210,Sheet2!$A:$A,0))</f>
        <v>73341</v>
      </c>
      <c r="I210" s="15" t="str">
        <f t="shared" si="11"/>
        <v>1120001,2130001</v>
      </c>
      <c r="J210">
        <f>INDEX(Sheet2!K:K,MATCH($B210,Sheet2!$A:$A,0))</f>
        <v>4</v>
      </c>
      <c r="K210">
        <f>INDEX(Sheet2!L:L,MATCH($B210,Sheet2!$A:$A,0))</f>
        <v>28800</v>
      </c>
      <c r="L210">
        <f t="shared" si="15"/>
        <v>73341</v>
      </c>
      <c r="M210">
        <v>10</v>
      </c>
      <c r="N210" t="str">
        <f>INDEX(Sheet2!J:J,MATCH($B210,Sheet2!$A:$A,0))</f>
        <v>35,39</v>
      </c>
      <c r="O210" s="12" t="str">
        <f>INDEX(Sheet2!Y:Y,MATCH($B210,Sheet2!$A:$A,0))</f>
        <v>价格亲民的集市街道，就是两旁店铺的装潢有些破旧。</v>
      </c>
      <c r="P210">
        <f t="shared" si="14"/>
        <v>101</v>
      </c>
      <c r="Q210" t="str">
        <f t="shared" si="14"/>
        <v>3,5</v>
      </c>
      <c r="R210" t="str">
        <f t="shared" si="14"/>
        <v>0,60</v>
      </c>
      <c r="S210" t="str">
        <f t="shared" si="14"/>
        <v>1,9|2,9|3,9|4,9|5,8|6,8|7,8|8,8|9,8|10,8|11,8|12,8</v>
      </c>
    </row>
    <row r="211" ht="16.5" customHeight="1" spans="1:19">
      <c r="A211" s="11" t="s">
        <v>44</v>
      </c>
      <c r="B211">
        <v>3342</v>
      </c>
      <c r="C211">
        <f>INDEX(Sheet2!D:D,MATCH(B211,Sheet2!A:A,0))</f>
        <v>3</v>
      </c>
      <c r="D211">
        <v>0</v>
      </c>
      <c r="E211">
        <f>INDEX(Sheet2!O:O,MATCH($B211,Sheet2!$A:$A,0))</f>
        <v>50</v>
      </c>
      <c r="F211" s="12" t="str">
        <f>INDEX(Sheet2!X:X,MATCH($B211,Sheet2!$A:$A,0))</f>
        <v>老商店街</v>
      </c>
      <c r="G211" s="12">
        <f>INDEX(Sheet2!Z:Z,MATCH(B211,Sheet2!A:A,0))</f>
        <v>340140007</v>
      </c>
      <c r="H211">
        <f>INDEX(Sheet2!P:P,MATCH($B211,Sheet2!$A:$A,0))</f>
        <v>73342</v>
      </c>
      <c r="I211" s="15" t="str">
        <f t="shared" si="11"/>
        <v>1120001,2130001</v>
      </c>
      <c r="J211">
        <f>INDEX(Sheet2!K:K,MATCH($B211,Sheet2!$A:$A,0))</f>
        <v>5</v>
      </c>
      <c r="K211">
        <f>INDEX(Sheet2!L:L,MATCH($B211,Sheet2!$A:$A,0))</f>
        <v>43200</v>
      </c>
      <c r="L211">
        <f t="shared" si="15"/>
        <v>73342</v>
      </c>
      <c r="M211">
        <v>10</v>
      </c>
      <c r="N211" t="str">
        <f>INDEX(Sheet2!J:J,MATCH($B211,Sheet2!$A:$A,0))</f>
        <v>35,39</v>
      </c>
      <c r="O211" s="12" t="str">
        <f>INDEX(Sheet2!Y:Y,MATCH($B211,Sheet2!$A:$A,0))</f>
        <v>价格亲民的集市街道，就是两旁店铺的装潢有些破旧。</v>
      </c>
      <c r="P211">
        <f t="shared" si="14"/>
        <v>102</v>
      </c>
      <c r="Q211" t="str">
        <f t="shared" si="14"/>
        <v>3,5</v>
      </c>
      <c r="R211" t="str">
        <f t="shared" si="14"/>
        <v>0,60</v>
      </c>
      <c r="S211" t="str">
        <f t="shared" si="14"/>
        <v>1,9|2,9|3,9|4,9|5,8|6,8|7,8|8,8|9,8|10,8|11,8|12,8</v>
      </c>
    </row>
    <row r="212" ht="16.5" customHeight="1" spans="1:19">
      <c r="A212" s="11" t="s">
        <v>44</v>
      </c>
      <c r="B212">
        <v>3343</v>
      </c>
      <c r="C212">
        <f>INDEX(Sheet2!D:D,MATCH(B212,Sheet2!A:A,0))</f>
        <v>3</v>
      </c>
      <c r="D212">
        <v>0</v>
      </c>
      <c r="E212">
        <f>INDEX(Sheet2!O:O,MATCH($B212,Sheet2!$A:$A,0))</f>
        <v>50</v>
      </c>
      <c r="F212" s="12" t="str">
        <f>INDEX(Sheet2!X:X,MATCH($B212,Sheet2!$A:$A,0))</f>
        <v>老商店街</v>
      </c>
      <c r="G212" s="12">
        <f>INDEX(Sheet2!Z:Z,MATCH(B212,Sheet2!A:A,0))</f>
        <v>340140007</v>
      </c>
      <c r="H212">
        <f>INDEX(Sheet2!P:P,MATCH($B212,Sheet2!$A:$A,0))</f>
        <v>73343</v>
      </c>
      <c r="I212" s="15" t="str">
        <f t="shared" si="11"/>
        <v>1120001,2130001</v>
      </c>
      <c r="J212">
        <f>INDEX(Sheet2!K:K,MATCH($B212,Sheet2!$A:$A,0))</f>
        <v>5</v>
      </c>
      <c r="K212">
        <f>INDEX(Sheet2!L:L,MATCH($B212,Sheet2!$A:$A,0))</f>
        <v>86400</v>
      </c>
      <c r="L212">
        <f t="shared" si="15"/>
        <v>73343</v>
      </c>
      <c r="M212">
        <v>10</v>
      </c>
      <c r="N212" t="str">
        <f>INDEX(Sheet2!J:J,MATCH($B212,Sheet2!$A:$A,0))</f>
        <v>35,39</v>
      </c>
      <c r="O212" s="12" t="str">
        <f>INDEX(Sheet2!Y:Y,MATCH($B212,Sheet2!$A:$A,0))</f>
        <v>价格亲民的集市街道，就是两旁店铺的装潢有些破旧。</v>
      </c>
      <c r="P212">
        <f t="shared" si="14"/>
        <v>103</v>
      </c>
      <c r="Q212" t="str">
        <f t="shared" si="14"/>
        <v>3,5</v>
      </c>
      <c r="R212" t="str">
        <f t="shared" si="14"/>
        <v>0,60</v>
      </c>
      <c r="S212" t="str">
        <f t="shared" si="14"/>
        <v>1,9|2,9|3,9|4,9|5,8|6,8|7,8|8,8|9,8|10,8|11,8|12,8</v>
      </c>
    </row>
    <row r="213" ht="16.5" customHeight="1" spans="1:19">
      <c r="A213" s="11" t="s">
        <v>44</v>
      </c>
      <c r="B213">
        <v>3351</v>
      </c>
      <c r="C213">
        <f>INDEX(Sheet2!D:D,MATCH(B213,Sheet2!A:A,0))</f>
        <v>3</v>
      </c>
      <c r="D213">
        <v>0</v>
      </c>
      <c r="E213">
        <f>INDEX(Sheet2!O:O,MATCH($B213,Sheet2!$A:$A,0))</f>
        <v>50</v>
      </c>
      <c r="F213" s="12" t="str">
        <f>INDEX(Sheet2!X:X,MATCH($B213,Sheet2!$A:$A,0))</f>
        <v>老商店街</v>
      </c>
      <c r="G213" s="12">
        <f>INDEX(Sheet2!Z:Z,MATCH(B213,Sheet2!A:A,0))</f>
        <v>340140007</v>
      </c>
      <c r="H213">
        <f>INDEX(Sheet2!P:P,MATCH($B213,Sheet2!$A:$A,0))</f>
        <v>73351</v>
      </c>
      <c r="I213" s="15" t="str">
        <f t="shared" si="11"/>
        <v>1120001,2130001</v>
      </c>
      <c r="J213">
        <f>INDEX(Sheet2!K:K,MATCH($B213,Sheet2!$A:$A,0))</f>
        <v>4</v>
      </c>
      <c r="K213">
        <f>INDEX(Sheet2!L:L,MATCH($B213,Sheet2!$A:$A,0))</f>
        <v>28800</v>
      </c>
      <c r="L213">
        <f t="shared" si="15"/>
        <v>73351</v>
      </c>
      <c r="M213">
        <v>10</v>
      </c>
      <c r="N213" t="str">
        <f>INDEX(Sheet2!J:J,MATCH($B213,Sheet2!$A:$A,0))</f>
        <v>40,80</v>
      </c>
      <c r="O213" s="12" t="str">
        <f>INDEX(Sheet2!Y:Y,MATCH($B213,Sheet2!$A:$A,0))</f>
        <v>价格亲民的集市街道，就是两旁店铺的装潢有些破旧。</v>
      </c>
      <c r="P213">
        <f t="shared" si="14"/>
        <v>103</v>
      </c>
      <c r="Q213" t="str">
        <f t="shared" si="14"/>
        <v>3,5</v>
      </c>
      <c r="R213" t="str">
        <f t="shared" si="14"/>
        <v>0,60</v>
      </c>
      <c r="S213" t="str">
        <f t="shared" si="14"/>
        <v>1,9|2,9|3,9|4,9|5,8|6,8|7,8|8,8|9,8|10,8|11,8|12,8</v>
      </c>
    </row>
    <row r="214" ht="16.5" customHeight="1" spans="1:19">
      <c r="A214" s="11" t="s">
        <v>44</v>
      </c>
      <c r="B214">
        <v>3352</v>
      </c>
      <c r="C214">
        <f>INDEX(Sheet2!D:D,MATCH(B214,Sheet2!A:A,0))</f>
        <v>3</v>
      </c>
      <c r="D214">
        <v>0</v>
      </c>
      <c r="E214">
        <f>INDEX(Sheet2!O:O,MATCH($B214,Sheet2!$A:$A,0))</f>
        <v>50</v>
      </c>
      <c r="F214" s="12" t="str">
        <f>INDEX(Sheet2!X:X,MATCH($B214,Sheet2!$A:$A,0))</f>
        <v>老商店街</v>
      </c>
      <c r="G214" s="12">
        <f>INDEX(Sheet2!Z:Z,MATCH(B214,Sheet2!A:A,0))</f>
        <v>340140007</v>
      </c>
      <c r="H214">
        <f>INDEX(Sheet2!P:P,MATCH($B214,Sheet2!$A:$A,0))</f>
        <v>73352</v>
      </c>
      <c r="I214" s="15" t="str">
        <f t="shared" si="11"/>
        <v>1120001,2130001</v>
      </c>
      <c r="J214">
        <f>INDEX(Sheet2!K:K,MATCH($B214,Sheet2!$A:$A,0))</f>
        <v>5</v>
      </c>
      <c r="K214">
        <f>INDEX(Sheet2!L:L,MATCH($B214,Sheet2!$A:$A,0))</f>
        <v>43200</v>
      </c>
      <c r="L214">
        <f t="shared" si="15"/>
        <v>73352</v>
      </c>
      <c r="M214">
        <v>10</v>
      </c>
      <c r="N214" t="str">
        <f>INDEX(Sheet2!J:J,MATCH($B214,Sheet2!$A:$A,0))</f>
        <v>40,80</v>
      </c>
      <c r="O214" s="12" t="str">
        <f>INDEX(Sheet2!Y:Y,MATCH($B214,Sheet2!$A:$A,0))</f>
        <v>价格亲民的集市街道，就是两旁店铺的装潢有些破旧。</v>
      </c>
      <c r="P214">
        <f t="shared" si="14"/>
        <v>103</v>
      </c>
      <c r="Q214" t="str">
        <f t="shared" si="14"/>
        <v>3,5</v>
      </c>
      <c r="R214" t="str">
        <f t="shared" si="14"/>
        <v>0,60</v>
      </c>
      <c r="S214" t="str">
        <f t="shared" si="14"/>
        <v>1,9|2,9|3,9|4,9|5,8|6,8|7,8|8,8|9,8|10,8|11,8|12,8</v>
      </c>
    </row>
    <row r="215" ht="16.5" customHeight="1" spans="1:19">
      <c r="A215" s="11" t="s">
        <v>44</v>
      </c>
      <c r="B215">
        <v>3353</v>
      </c>
      <c r="C215">
        <f>INDEX(Sheet2!D:D,MATCH(B215,Sheet2!A:A,0))</f>
        <v>3</v>
      </c>
      <c r="D215">
        <v>0</v>
      </c>
      <c r="E215">
        <f>INDEX(Sheet2!O:O,MATCH($B215,Sheet2!$A:$A,0))</f>
        <v>50</v>
      </c>
      <c r="F215" s="12" t="str">
        <f>INDEX(Sheet2!X:X,MATCH($B215,Sheet2!$A:$A,0))</f>
        <v>老商店街</v>
      </c>
      <c r="G215" s="12">
        <f>INDEX(Sheet2!Z:Z,MATCH(B215,Sheet2!A:A,0))</f>
        <v>340140007</v>
      </c>
      <c r="H215">
        <f>INDEX(Sheet2!P:P,MATCH($B215,Sheet2!$A:$A,0))</f>
        <v>73353</v>
      </c>
      <c r="I215" s="15" t="str">
        <f t="shared" si="11"/>
        <v>1120001,2130001</v>
      </c>
      <c r="J215">
        <f>INDEX(Sheet2!K:K,MATCH($B215,Sheet2!$A:$A,0))</f>
        <v>5</v>
      </c>
      <c r="K215">
        <f>INDEX(Sheet2!L:L,MATCH($B215,Sheet2!$A:$A,0))</f>
        <v>86400</v>
      </c>
      <c r="L215">
        <f t="shared" si="15"/>
        <v>73353</v>
      </c>
      <c r="M215">
        <v>10</v>
      </c>
      <c r="N215" t="str">
        <f>INDEX(Sheet2!J:J,MATCH($B215,Sheet2!$A:$A,0))</f>
        <v>40,80</v>
      </c>
      <c r="O215" s="12" t="str">
        <f>INDEX(Sheet2!Y:Y,MATCH($B215,Sheet2!$A:$A,0))</f>
        <v>价格亲民的集市街道，就是两旁店铺的装潢有些破旧。</v>
      </c>
      <c r="P215">
        <f t="shared" si="14"/>
        <v>103</v>
      </c>
      <c r="Q215" t="str">
        <f t="shared" si="14"/>
        <v>3,5</v>
      </c>
      <c r="R215" t="str">
        <f t="shared" si="14"/>
        <v>0,60</v>
      </c>
      <c r="S215" t="str">
        <f t="shared" si="14"/>
        <v>1,9|2,9|3,9|4,9|5,8|6,8|7,8|8,8|9,8|10,8|11,8|12,8</v>
      </c>
    </row>
    <row r="216" ht="16.5" customHeight="1" spans="1:19">
      <c r="A216" s="11" t="s">
        <v>44</v>
      </c>
      <c r="B216">
        <v>3411</v>
      </c>
      <c r="C216">
        <f>INDEX(Sheet2!D:D,MATCH(B216,Sheet2!A:A,0))</f>
        <v>3</v>
      </c>
      <c r="D216">
        <v>0</v>
      </c>
      <c r="E216">
        <f>INDEX(Sheet2!O:O,MATCH($B216,Sheet2!$A:$A,0))</f>
        <v>50</v>
      </c>
      <c r="F216" s="12" t="str">
        <f>INDEX(Sheet2!X:X,MATCH($B216,Sheet2!$A:$A,0))</f>
        <v>地下道</v>
      </c>
      <c r="G216" s="12">
        <f>INDEX(Sheet2!Z:Z,MATCH(B216,Sheet2!A:A,0))</f>
        <v>340140002</v>
      </c>
      <c r="H216">
        <f>INDEX(Sheet2!P:P,MATCH($B216,Sheet2!$A:$A,0))</f>
        <v>73411</v>
      </c>
      <c r="I216" s="15" t="str">
        <f t="shared" si="11"/>
        <v>1120001,2110005</v>
      </c>
      <c r="J216">
        <f>INDEX(Sheet2!K:K,MATCH($B216,Sheet2!$A:$A,0))</f>
        <v>2</v>
      </c>
      <c r="K216">
        <f>INDEX(Sheet2!L:L,MATCH($B216,Sheet2!$A:$A,0))</f>
        <v>14400</v>
      </c>
      <c r="L216">
        <f t="shared" si="15"/>
        <v>73411</v>
      </c>
      <c r="M216">
        <v>10</v>
      </c>
      <c r="N216" t="str">
        <f>INDEX(Sheet2!J:J,MATCH($B216,Sheet2!$A:$A,0))</f>
        <v>1,24</v>
      </c>
      <c r="O216" s="12" t="str">
        <f>INDEX(Sheet2!Y:Y,MATCH($B216,Sheet2!$A:$A,0))</f>
        <v>巡逻路过的潮湿破旧的地下通道，连流浪汉也不愿停留的地方。</v>
      </c>
      <c r="P216">
        <f t="shared" ref="P216:S235" si="16">P206</f>
        <v>101</v>
      </c>
      <c r="Q216" t="str">
        <f t="shared" si="16"/>
        <v>2,4</v>
      </c>
      <c r="R216" t="str">
        <f t="shared" si="16"/>
        <v>0,60</v>
      </c>
      <c r="S216" t="str">
        <f t="shared" si="16"/>
        <v>1,9|2,9|3,9|4,9|5,8|6,8|7,8|8,8|9,8|10,8|11,7|12,9</v>
      </c>
    </row>
    <row r="217" ht="16.5" customHeight="1" spans="1:19">
      <c r="A217" s="11" t="s">
        <v>44</v>
      </c>
      <c r="B217">
        <v>3412</v>
      </c>
      <c r="C217">
        <f>INDEX(Sheet2!D:D,MATCH(B217,Sheet2!A:A,0))</f>
        <v>3</v>
      </c>
      <c r="D217">
        <v>0</v>
      </c>
      <c r="E217">
        <f>INDEX(Sheet2!O:O,MATCH($B217,Sheet2!$A:$A,0))</f>
        <v>50</v>
      </c>
      <c r="F217" s="12" t="str">
        <f>INDEX(Sheet2!X:X,MATCH($B217,Sheet2!$A:$A,0))</f>
        <v>地下道</v>
      </c>
      <c r="G217" s="12">
        <f>INDEX(Sheet2!Z:Z,MATCH(B217,Sheet2!A:A,0))</f>
        <v>340140002</v>
      </c>
      <c r="H217">
        <f>INDEX(Sheet2!P:P,MATCH($B217,Sheet2!$A:$A,0))</f>
        <v>73412</v>
      </c>
      <c r="I217" s="15" t="str">
        <f t="shared" si="11"/>
        <v>1120001,2110005</v>
      </c>
      <c r="J217">
        <f>INDEX(Sheet2!K:K,MATCH($B217,Sheet2!$A:$A,0))</f>
        <v>3</v>
      </c>
      <c r="K217">
        <f>INDEX(Sheet2!L:L,MATCH($B217,Sheet2!$A:$A,0))</f>
        <v>14400</v>
      </c>
      <c r="L217">
        <f t="shared" si="15"/>
        <v>73412</v>
      </c>
      <c r="M217">
        <v>10</v>
      </c>
      <c r="N217" t="str">
        <f>INDEX(Sheet2!J:J,MATCH($B217,Sheet2!$A:$A,0))</f>
        <v>1,24</v>
      </c>
      <c r="O217" s="12" t="str">
        <f>INDEX(Sheet2!Y:Y,MATCH($B217,Sheet2!$A:$A,0))</f>
        <v>巡逻路过的潮湿破旧的地下通道，连流浪汉也不愿停留的地方。</v>
      </c>
      <c r="P217">
        <f t="shared" si="16"/>
        <v>102</v>
      </c>
      <c r="Q217" t="str">
        <f t="shared" si="16"/>
        <v>2,4</v>
      </c>
      <c r="R217" t="str">
        <f t="shared" si="16"/>
        <v>0,60</v>
      </c>
      <c r="S217" t="str">
        <f t="shared" si="16"/>
        <v>1,9|2,9|3,9|4,9|5,8|6,8|7,8|8,8|9,8|10,8|11,8|12,8</v>
      </c>
    </row>
    <row r="218" ht="16.5" customHeight="1" spans="1:19">
      <c r="A218" s="11" t="s">
        <v>44</v>
      </c>
      <c r="B218">
        <v>3421</v>
      </c>
      <c r="C218">
        <f>INDEX(Sheet2!D:D,MATCH(B218,Sheet2!A:A,0))</f>
        <v>3</v>
      </c>
      <c r="D218">
        <v>0</v>
      </c>
      <c r="E218">
        <f>INDEX(Sheet2!O:O,MATCH($B218,Sheet2!$A:$A,0))</f>
        <v>50</v>
      </c>
      <c r="F218" s="12" t="str">
        <f>INDEX(Sheet2!X:X,MATCH($B218,Sheet2!$A:$A,0))</f>
        <v>下水道</v>
      </c>
      <c r="G218" s="12">
        <f>INDEX(Sheet2!Z:Z,MATCH(B218,Sheet2!A:A,0))</f>
        <v>340140002</v>
      </c>
      <c r="H218">
        <f>INDEX(Sheet2!P:P,MATCH($B218,Sheet2!$A:$A,0))</f>
        <v>73421</v>
      </c>
      <c r="I218" s="15" t="str">
        <f t="shared" ref="I218:I281" si="17">I134</f>
        <v>1120001,2110005</v>
      </c>
      <c r="J218">
        <f>INDEX(Sheet2!K:K,MATCH($B218,Sheet2!$A:$A,0))</f>
        <v>2</v>
      </c>
      <c r="K218">
        <f>INDEX(Sheet2!L:L,MATCH($B218,Sheet2!$A:$A,0))</f>
        <v>14400</v>
      </c>
      <c r="L218">
        <f t="shared" si="15"/>
        <v>73421</v>
      </c>
      <c r="M218">
        <v>10</v>
      </c>
      <c r="N218" t="str">
        <f>INDEX(Sheet2!J:J,MATCH($B218,Sheet2!$A:$A,0))</f>
        <v>25,29</v>
      </c>
      <c r="O218" s="12" t="str">
        <f>INDEX(Sheet2!Y:Y,MATCH($B218,Sheet2!$A:$A,0))</f>
        <v>巡逻路过的蜿蜒曲折的下水道，是流浪猫狗与老鼠最后的乐园。</v>
      </c>
      <c r="P218">
        <f t="shared" si="16"/>
        <v>101</v>
      </c>
      <c r="Q218" t="str">
        <f t="shared" si="16"/>
        <v>2,4</v>
      </c>
      <c r="R218" t="str">
        <f t="shared" si="16"/>
        <v>0,60</v>
      </c>
      <c r="S218" t="str">
        <f t="shared" si="16"/>
        <v>1,9|2,9|3,9|4,9|5,8|6,8|7,8|8,8|9,8|10,8|11,8|12,8</v>
      </c>
    </row>
    <row r="219" ht="16.5" customHeight="1" spans="1:19">
      <c r="A219" s="11" t="s">
        <v>44</v>
      </c>
      <c r="B219">
        <v>3422</v>
      </c>
      <c r="C219">
        <f>INDEX(Sheet2!D:D,MATCH(B219,Sheet2!A:A,0))</f>
        <v>3</v>
      </c>
      <c r="D219">
        <v>0</v>
      </c>
      <c r="E219">
        <f>INDEX(Sheet2!O:O,MATCH($B219,Sheet2!$A:$A,0))</f>
        <v>50</v>
      </c>
      <c r="F219" s="12" t="str">
        <f>INDEX(Sheet2!X:X,MATCH($B219,Sheet2!$A:$A,0))</f>
        <v>下水道</v>
      </c>
      <c r="G219" s="12">
        <f>INDEX(Sheet2!Z:Z,MATCH(B219,Sheet2!A:A,0))</f>
        <v>340140002</v>
      </c>
      <c r="H219">
        <f>INDEX(Sheet2!P:P,MATCH($B219,Sheet2!$A:$A,0))</f>
        <v>73422</v>
      </c>
      <c r="I219" s="15" t="str">
        <f t="shared" si="17"/>
        <v>1120001,2110005</v>
      </c>
      <c r="J219">
        <f>INDEX(Sheet2!K:K,MATCH($B219,Sheet2!$A:$A,0))</f>
        <v>3</v>
      </c>
      <c r="K219">
        <f>INDEX(Sheet2!L:L,MATCH($B219,Sheet2!$A:$A,0))</f>
        <v>14400</v>
      </c>
      <c r="L219">
        <f t="shared" si="15"/>
        <v>73422</v>
      </c>
      <c r="M219">
        <v>10</v>
      </c>
      <c r="N219" t="str">
        <f>INDEX(Sheet2!J:J,MATCH($B219,Sheet2!$A:$A,0))</f>
        <v>25,29</v>
      </c>
      <c r="O219" s="12" t="str">
        <f>INDEX(Sheet2!Y:Y,MATCH($B219,Sheet2!$A:$A,0))</f>
        <v>巡逻路过的蜿蜒曲折的下水道，是流浪猫狗与老鼠最后的乐园。</v>
      </c>
      <c r="P219">
        <f t="shared" si="16"/>
        <v>102</v>
      </c>
      <c r="Q219" t="str">
        <f t="shared" si="16"/>
        <v>2,4</v>
      </c>
      <c r="R219" t="str">
        <f t="shared" si="16"/>
        <v>0,60</v>
      </c>
      <c r="S219" t="str">
        <f t="shared" si="16"/>
        <v>1,9|2,9|3,9|4,9|5,8|6,8|7,8|8,8|9,8|10,8|11,8|12,8</v>
      </c>
    </row>
    <row r="220" ht="16.5" customHeight="1" spans="1:19">
      <c r="A220" s="11" t="s">
        <v>44</v>
      </c>
      <c r="B220">
        <v>3423</v>
      </c>
      <c r="C220">
        <f>INDEX(Sheet2!D:D,MATCH(B220,Sheet2!A:A,0))</f>
        <v>3</v>
      </c>
      <c r="D220">
        <v>0</v>
      </c>
      <c r="E220">
        <f>INDEX(Sheet2!O:O,MATCH($B220,Sheet2!$A:$A,0))</f>
        <v>50</v>
      </c>
      <c r="F220" s="12" t="str">
        <f>INDEX(Sheet2!X:X,MATCH($B220,Sheet2!$A:$A,0))</f>
        <v>下水道</v>
      </c>
      <c r="G220" s="12">
        <f>INDEX(Sheet2!Z:Z,MATCH(B220,Sheet2!A:A,0))</f>
        <v>340140002</v>
      </c>
      <c r="H220">
        <f>INDEX(Sheet2!P:P,MATCH($B220,Sheet2!$A:$A,0))</f>
        <v>73423</v>
      </c>
      <c r="I220" s="15" t="str">
        <f t="shared" si="17"/>
        <v>1120001,2110005</v>
      </c>
      <c r="J220">
        <f>INDEX(Sheet2!K:K,MATCH($B220,Sheet2!$A:$A,0))</f>
        <v>3</v>
      </c>
      <c r="K220">
        <f>INDEX(Sheet2!L:L,MATCH($B220,Sheet2!$A:$A,0))</f>
        <v>14400</v>
      </c>
      <c r="L220">
        <f t="shared" si="15"/>
        <v>73423</v>
      </c>
      <c r="M220">
        <v>10</v>
      </c>
      <c r="N220" t="str">
        <f>INDEX(Sheet2!J:J,MATCH($B220,Sheet2!$A:$A,0))</f>
        <v>25,29</v>
      </c>
      <c r="O220" s="12" t="str">
        <f>INDEX(Sheet2!Y:Y,MATCH($B220,Sheet2!$A:$A,0))</f>
        <v>巡逻路过的蜿蜒曲折的下水道，是流浪猫狗与老鼠最后的乐园。</v>
      </c>
      <c r="P220">
        <f t="shared" si="16"/>
        <v>101</v>
      </c>
      <c r="Q220" t="str">
        <f t="shared" si="16"/>
        <v>3,5</v>
      </c>
      <c r="R220" t="str">
        <f t="shared" si="16"/>
        <v>0,60</v>
      </c>
      <c r="S220" t="str">
        <f t="shared" si="16"/>
        <v>1,9|2,9|3,9|4,9|5,8|6,8|7,8|8,8|9,8|10,8|11,8|12,8</v>
      </c>
    </row>
    <row r="221" ht="16.5" customHeight="1" spans="1:19">
      <c r="A221" s="11" t="s">
        <v>44</v>
      </c>
      <c r="B221">
        <v>3431</v>
      </c>
      <c r="C221">
        <f>INDEX(Sheet2!D:D,MATCH(B221,Sheet2!A:A,0))</f>
        <v>3</v>
      </c>
      <c r="D221">
        <v>0</v>
      </c>
      <c r="E221">
        <f>INDEX(Sheet2!O:O,MATCH($B221,Sheet2!$A:$A,0))</f>
        <v>40</v>
      </c>
      <c r="F221" s="12" t="str">
        <f>INDEX(Sheet2!X:X,MATCH($B221,Sheet2!$A:$A,0))</f>
        <v>穿山隧道</v>
      </c>
      <c r="G221" s="12">
        <f>INDEX(Sheet2!Z:Z,MATCH(B221,Sheet2!A:A,0))</f>
        <v>340140002</v>
      </c>
      <c r="H221">
        <f>INDEX(Sheet2!P:P,MATCH($B221,Sheet2!$A:$A,0))</f>
        <v>73431</v>
      </c>
      <c r="I221" s="15" t="str">
        <f t="shared" si="17"/>
        <v>1120001,2110004</v>
      </c>
      <c r="J221">
        <f>INDEX(Sheet2!K:K,MATCH($B221,Sheet2!$A:$A,0))</f>
        <v>3</v>
      </c>
      <c r="K221">
        <f>INDEX(Sheet2!L:L,MATCH($B221,Sheet2!$A:$A,0))</f>
        <v>14400</v>
      </c>
      <c r="L221">
        <f t="shared" si="15"/>
        <v>73431</v>
      </c>
      <c r="M221">
        <v>10</v>
      </c>
      <c r="N221" t="str">
        <f>INDEX(Sheet2!J:J,MATCH($B221,Sheet2!$A:$A,0))</f>
        <v>30,34</v>
      </c>
      <c r="O221" s="12" t="str">
        <f>INDEX(Sheet2!Y:Y,MATCH($B221,Sheet2!$A:$A,0))</f>
        <v>巡逻路过的穿山隧道，不知为何修建的比公示规划的要阴暗狭窄。</v>
      </c>
      <c r="P221">
        <f t="shared" si="16"/>
        <v>102</v>
      </c>
      <c r="Q221" t="str">
        <f t="shared" si="16"/>
        <v>3,5</v>
      </c>
      <c r="R221" t="str">
        <f t="shared" si="16"/>
        <v>0,60</v>
      </c>
      <c r="S221" t="str">
        <f t="shared" si="16"/>
        <v>1,9|2,9|3,9|4,9|5,8|6,8|7,8|8,8|9,8|10,8|11,8|12,8</v>
      </c>
    </row>
    <row r="222" ht="16.5" customHeight="1" spans="1:19">
      <c r="A222" s="11" t="s">
        <v>44</v>
      </c>
      <c r="B222">
        <v>3432</v>
      </c>
      <c r="C222">
        <f>INDEX(Sheet2!D:D,MATCH(B222,Sheet2!A:A,0))</f>
        <v>3</v>
      </c>
      <c r="D222">
        <v>0</v>
      </c>
      <c r="E222">
        <f>INDEX(Sheet2!O:O,MATCH($B222,Sheet2!$A:$A,0))</f>
        <v>40</v>
      </c>
      <c r="F222" s="12" t="str">
        <f>INDEX(Sheet2!X:X,MATCH($B222,Sheet2!$A:$A,0))</f>
        <v>穿山隧道</v>
      </c>
      <c r="G222" s="12">
        <f>INDEX(Sheet2!Z:Z,MATCH(B222,Sheet2!A:A,0))</f>
        <v>340140002</v>
      </c>
      <c r="H222">
        <f>INDEX(Sheet2!P:P,MATCH($B222,Sheet2!$A:$A,0))</f>
        <v>73432</v>
      </c>
      <c r="I222" s="15" t="str">
        <f t="shared" si="17"/>
        <v>1120001,2110004</v>
      </c>
      <c r="J222">
        <f>INDEX(Sheet2!K:K,MATCH($B222,Sheet2!$A:$A,0))</f>
        <v>4</v>
      </c>
      <c r="K222">
        <f>INDEX(Sheet2!L:L,MATCH($B222,Sheet2!$A:$A,0))</f>
        <v>28800</v>
      </c>
      <c r="L222">
        <f t="shared" si="15"/>
        <v>73432</v>
      </c>
      <c r="M222">
        <v>10</v>
      </c>
      <c r="N222" t="str">
        <f>INDEX(Sheet2!J:J,MATCH($B222,Sheet2!$A:$A,0))</f>
        <v>30,34</v>
      </c>
      <c r="O222" s="12" t="str">
        <f>INDEX(Sheet2!Y:Y,MATCH($B222,Sheet2!$A:$A,0))</f>
        <v>巡逻路过的穿山隧道，不知为何修建的比公示规划的要阴暗狭窄。</v>
      </c>
      <c r="P222">
        <f t="shared" si="16"/>
        <v>103</v>
      </c>
      <c r="Q222" t="str">
        <f t="shared" si="16"/>
        <v>3,5</v>
      </c>
      <c r="R222" t="str">
        <f t="shared" si="16"/>
        <v>0,60</v>
      </c>
      <c r="S222" t="str">
        <f t="shared" si="16"/>
        <v>1,9|2,9|3,9|4,9|5,8|6,8|7,8|8,8|9,8|10,8|11,8|12,8</v>
      </c>
    </row>
    <row r="223" ht="16.5" customHeight="1" spans="1:19">
      <c r="A223" s="11" t="s">
        <v>44</v>
      </c>
      <c r="B223">
        <v>3433</v>
      </c>
      <c r="C223">
        <f>INDEX(Sheet2!D:D,MATCH(B223,Sheet2!A:A,0))</f>
        <v>3</v>
      </c>
      <c r="D223">
        <v>0</v>
      </c>
      <c r="E223">
        <f>INDEX(Sheet2!O:O,MATCH($B223,Sheet2!$A:$A,0))</f>
        <v>40</v>
      </c>
      <c r="F223" s="12" t="str">
        <f>INDEX(Sheet2!X:X,MATCH($B223,Sheet2!$A:$A,0))</f>
        <v>穿山隧道</v>
      </c>
      <c r="G223" s="12">
        <f>INDEX(Sheet2!Z:Z,MATCH(B223,Sheet2!A:A,0))</f>
        <v>340140002</v>
      </c>
      <c r="H223">
        <f>INDEX(Sheet2!P:P,MATCH($B223,Sheet2!$A:$A,0))</f>
        <v>73433</v>
      </c>
      <c r="I223" s="15" t="str">
        <f t="shared" si="17"/>
        <v>1120001,2110004</v>
      </c>
      <c r="J223">
        <f>INDEX(Sheet2!K:K,MATCH($B223,Sheet2!$A:$A,0))</f>
        <v>4</v>
      </c>
      <c r="K223">
        <f>INDEX(Sheet2!L:L,MATCH($B223,Sheet2!$A:$A,0))</f>
        <v>43200</v>
      </c>
      <c r="L223">
        <f t="shared" si="15"/>
        <v>73433</v>
      </c>
      <c r="M223">
        <v>10</v>
      </c>
      <c r="N223" t="str">
        <f>INDEX(Sheet2!J:J,MATCH($B223,Sheet2!$A:$A,0))</f>
        <v>30,34</v>
      </c>
      <c r="O223" s="12" t="str">
        <f>INDEX(Sheet2!Y:Y,MATCH($B223,Sheet2!$A:$A,0))</f>
        <v>巡逻路过的穿山隧道，不知为何修建的比公示规划的要阴暗狭窄。</v>
      </c>
      <c r="P223">
        <f t="shared" si="16"/>
        <v>103</v>
      </c>
      <c r="Q223" t="str">
        <f t="shared" si="16"/>
        <v>3,5</v>
      </c>
      <c r="R223" t="str">
        <f t="shared" si="16"/>
        <v>0,60</v>
      </c>
      <c r="S223" t="str">
        <f t="shared" si="16"/>
        <v>1,9|2,9|3,9|4,9|5,8|6,8|7,8|8,8|9,8|10,8|11,8|12,8</v>
      </c>
    </row>
    <row r="224" ht="16.5" customHeight="1" spans="1:19">
      <c r="A224" s="11" t="s">
        <v>44</v>
      </c>
      <c r="B224">
        <v>3441</v>
      </c>
      <c r="C224">
        <f>INDEX(Sheet2!D:D,MATCH(B224,Sheet2!A:A,0))</f>
        <v>3</v>
      </c>
      <c r="D224">
        <v>0</v>
      </c>
      <c r="E224">
        <f>INDEX(Sheet2!O:O,MATCH($B224,Sheet2!$A:$A,0))</f>
        <v>40</v>
      </c>
      <c r="F224" s="12" t="str">
        <f>INDEX(Sheet2!X:X,MATCH($B224,Sheet2!$A:$A,0))</f>
        <v>穿山隧道</v>
      </c>
      <c r="G224" s="12">
        <f>INDEX(Sheet2!Z:Z,MATCH(B224,Sheet2!A:A,0))</f>
        <v>340140002</v>
      </c>
      <c r="H224">
        <f>INDEX(Sheet2!P:P,MATCH($B224,Sheet2!$A:$A,0))</f>
        <v>73441</v>
      </c>
      <c r="I224" s="15" t="str">
        <f t="shared" si="17"/>
        <v>1120001,2110004</v>
      </c>
      <c r="J224">
        <f>INDEX(Sheet2!K:K,MATCH($B224,Sheet2!$A:$A,0))</f>
        <v>4</v>
      </c>
      <c r="K224">
        <f>INDEX(Sheet2!L:L,MATCH($B224,Sheet2!$A:$A,0))</f>
        <v>28800</v>
      </c>
      <c r="L224">
        <f t="shared" si="15"/>
        <v>73441</v>
      </c>
      <c r="M224">
        <v>10</v>
      </c>
      <c r="N224" t="str">
        <f>INDEX(Sheet2!J:J,MATCH($B224,Sheet2!$A:$A,0))</f>
        <v>35,39</v>
      </c>
      <c r="O224" s="12" t="str">
        <f>INDEX(Sheet2!Y:Y,MATCH($B224,Sheet2!$A:$A,0))</f>
        <v>巡逻路过的穿山隧道，不知为何修建的比公示规划的要阴暗狭窄。</v>
      </c>
      <c r="P224">
        <f t="shared" si="16"/>
        <v>103</v>
      </c>
      <c r="Q224" t="str">
        <f t="shared" si="16"/>
        <v>3,5</v>
      </c>
      <c r="R224" t="str">
        <f t="shared" si="16"/>
        <v>0,60</v>
      </c>
      <c r="S224" t="str">
        <f t="shared" si="16"/>
        <v>1,9|2,9|3,9|4,9|5,8|6,8|7,8|8,8|9,8|10,8|11,8|12,8</v>
      </c>
    </row>
    <row r="225" ht="16.5" customHeight="1" spans="1:19">
      <c r="A225" s="11" t="s">
        <v>44</v>
      </c>
      <c r="B225">
        <v>3442</v>
      </c>
      <c r="C225">
        <f>INDEX(Sheet2!D:D,MATCH(B225,Sheet2!A:A,0))</f>
        <v>3</v>
      </c>
      <c r="D225">
        <v>0</v>
      </c>
      <c r="E225">
        <f>INDEX(Sheet2!O:O,MATCH($B225,Sheet2!$A:$A,0))</f>
        <v>40</v>
      </c>
      <c r="F225" s="12" t="str">
        <f>INDEX(Sheet2!X:X,MATCH($B225,Sheet2!$A:$A,0))</f>
        <v>穿山隧道</v>
      </c>
      <c r="G225" s="12">
        <f>INDEX(Sheet2!Z:Z,MATCH(B225,Sheet2!A:A,0))</f>
        <v>340140002</v>
      </c>
      <c r="H225">
        <f>INDEX(Sheet2!P:P,MATCH($B225,Sheet2!$A:$A,0))</f>
        <v>73442</v>
      </c>
      <c r="I225" s="15" t="str">
        <f t="shared" si="17"/>
        <v>1120001,2110004,2110003</v>
      </c>
      <c r="J225">
        <f>INDEX(Sheet2!K:K,MATCH($B225,Sheet2!$A:$A,0))</f>
        <v>5</v>
      </c>
      <c r="K225">
        <f>INDEX(Sheet2!L:L,MATCH($B225,Sheet2!$A:$A,0))</f>
        <v>43200</v>
      </c>
      <c r="L225">
        <f t="shared" si="15"/>
        <v>73442</v>
      </c>
      <c r="M225">
        <v>10</v>
      </c>
      <c r="N225" t="str">
        <f>INDEX(Sheet2!J:J,MATCH($B225,Sheet2!$A:$A,0))</f>
        <v>35,39</v>
      </c>
      <c r="O225" s="12" t="str">
        <f>INDEX(Sheet2!Y:Y,MATCH($B225,Sheet2!$A:$A,0))</f>
        <v>巡逻路过的穿山隧道，不知为何修建的比公示规划的要阴暗狭窄。</v>
      </c>
      <c r="P225">
        <f t="shared" si="16"/>
        <v>103</v>
      </c>
      <c r="Q225" t="str">
        <f t="shared" si="16"/>
        <v>3,5</v>
      </c>
      <c r="R225" t="str">
        <f t="shared" si="16"/>
        <v>0,60</v>
      </c>
      <c r="S225" t="str">
        <f t="shared" si="16"/>
        <v>1,9|2,9|3,9|4,9|5,8|6,8|7,8|8,8|9,8|10,8|11,8|12,8</v>
      </c>
    </row>
    <row r="226" ht="16.5" customHeight="1" spans="1:19">
      <c r="A226" s="11" t="s">
        <v>44</v>
      </c>
      <c r="B226">
        <v>3443</v>
      </c>
      <c r="C226">
        <f>INDEX(Sheet2!D:D,MATCH(B226,Sheet2!A:A,0))</f>
        <v>3</v>
      </c>
      <c r="D226">
        <v>0</v>
      </c>
      <c r="E226">
        <f>INDEX(Sheet2!O:O,MATCH($B226,Sheet2!$A:$A,0))</f>
        <v>40</v>
      </c>
      <c r="F226" s="12" t="str">
        <f>INDEX(Sheet2!X:X,MATCH($B226,Sheet2!$A:$A,0))</f>
        <v>穿山隧道</v>
      </c>
      <c r="G226" s="12">
        <f>INDEX(Sheet2!Z:Z,MATCH(B226,Sheet2!A:A,0))</f>
        <v>340140002</v>
      </c>
      <c r="H226">
        <f>INDEX(Sheet2!P:P,MATCH($B226,Sheet2!$A:$A,0))</f>
        <v>73443</v>
      </c>
      <c r="I226" s="15" t="str">
        <f t="shared" si="17"/>
        <v>1120001,2110004,2110003</v>
      </c>
      <c r="J226">
        <f>INDEX(Sheet2!K:K,MATCH($B226,Sheet2!$A:$A,0))</f>
        <v>5</v>
      </c>
      <c r="K226">
        <f>INDEX(Sheet2!L:L,MATCH($B226,Sheet2!$A:$A,0))</f>
        <v>86400</v>
      </c>
      <c r="L226">
        <f t="shared" si="15"/>
        <v>73443</v>
      </c>
      <c r="M226">
        <v>10</v>
      </c>
      <c r="N226" t="str">
        <f>INDEX(Sheet2!J:J,MATCH($B226,Sheet2!$A:$A,0))</f>
        <v>35,39</v>
      </c>
      <c r="O226" s="12" t="str">
        <f>INDEX(Sheet2!Y:Y,MATCH($B226,Sheet2!$A:$A,0))</f>
        <v>巡逻路过的穿山隧道，不知为何修建的比公示规划的要阴暗狭窄。</v>
      </c>
      <c r="P226">
        <f t="shared" si="16"/>
        <v>101</v>
      </c>
      <c r="Q226" t="str">
        <f t="shared" si="16"/>
        <v>2,4</v>
      </c>
      <c r="R226" t="str">
        <f t="shared" si="16"/>
        <v>0,60</v>
      </c>
      <c r="S226" t="str">
        <f t="shared" si="16"/>
        <v>1,9|2,9|3,9|4,9|5,8|6,8|7,8|8,8|9,8|10,8|11,7|12,9</v>
      </c>
    </row>
    <row r="227" ht="16.5" customHeight="1" spans="1:19">
      <c r="A227" s="11" t="s">
        <v>44</v>
      </c>
      <c r="B227">
        <v>3451</v>
      </c>
      <c r="C227">
        <f>INDEX(Sheet2!D:D,MATCH(B227,Sheet2!A:A,0))</f>
        <v>3</v>
      </c>
      <c r="D227">
        <v>0</v>
      </c>
      <c r="E227">
        <f>INDEX(Sheet2!O:O,MATCH($B227,Sheet2!$A:$A,0))</f>
        <v>40</v>
      </c>
      <c r="F227" s="12" t="str">
        <f>INDEX(Sheet2!X:X,MATCH($B227,Sheet2!$A:$A,0))</f>
        <v>穿山隧道</v>
      </c>
      <c r="G227" s="12">
        <f>INDEX(Sheet2!Z:Z,MATCH(B227,Sheet2!A:A,0))</f>
        <v>340140002</v>
      </c>
      <c r="H227">
        <f>INDEX(Sheet2!P:P,MATCH($B227,Sheet2!$A:$A,0))</f>
        <v>73451</v>
      </c>
      <c r="I227" s="15" t="str">
        <f t="shared" si="17"/>
        <v>1120001,2110004</v>
      </c>
      <c r="J227">
        <f>INDEX(Sheet2!K:K,MATCH($B227,Sheet2!$A:$A,0))</f>
        <v>4</v>
      </c>
      <c r="K227">
        <f>INDEX(Sheet2!L:L,MATCH($B227,Sheet2!$A:$A,0))</f>
        <v>28800</v>
      </c>
      <c r="L227">
        <f t="shared" si="15"/>
        <v>73451</v>
      </c>
      <c r="M227">
        <v>10</v>
      </c>
      <c r="N227" t="str">
        <f>INDEX(Sheet2!J:J,MATCH($B227,Sheet2!$A:$A,0))</f>
        <v>40,80</v>
      </c>
      <c r="O227" s="12" t="str">
        <f>INDEX(Sheet2!Y:Y,MATCH($B227,Sheet2!$A:$A,0))</f>
        <v>巡逻路过的穿山隧道，不知为何修建的比公示规划的要阴暗狭窄。</v>
      </c>
      <c r="P227">
        <f t="shared" si="16"/>
        <v>102</v>
      </c>
      <c r="Q227" t="str">
        <f t="shared" si="16"/>
        <v>2,4</v>
      </c>
      <c r="R227" t="str">
        <f t="shared" si="16"/>
        <v>0,60</v>
      </c>
      <c r="S227" t="str">
        <f t="shared" si="16"/>
        <v>1,9|2,9|3,9|4,9|5,8|6,8|7,8|8,8|9,8|10,8|11,8|12,8</v>
      </c>
    </row>
    <row r="228" ht="16.5" customHeight="1" spans="1:19">
      <c r="A228" s="11" t="s">
        <v>44</v>
      </c>
      <c r="B228">
        <v>3452</v>
      </c>
      <c r="C228">
        <f>INDEX(Sheet2!D:D,MATCH(B228,Sheet2!A:A,0))</f>
        <v>3</v>
      </c>
      <c r="D228">
        <v>0</v>
      </c>
      <c r="E228">
        <f>INDEX(Sheet2!O:O,MATCH($B228,Sheet2!$A:$A,0))</f>
        <v>40</v>
      </c>
      <c r="F228" s="12" t="str">
        <f>INDEX(Sheet2!X:X,MATCH($B228,Sheet2!$A:$A,0))</f>
        <v>穿山隧道</v>
      </c>
      <c r="G228" s="12">
        <f>INDEX(Sheet2!Z:Z,MATCH(B228,Sheet2!A:A,0))</f>
        <v>340140002</v>
      </c>
      <c r="H228">
        <f>INDEX(Sheet2!P:P,MATCH($B228,Sheet2!$A:$A,0))</f>
        <v>73452</v>
      </c>
      <c r="I228" s="15" t="str">
        <f t="shared" si="17"/>
        <v>1120001,2110004,2110003</v>
      </c>
      <c r="J228">
        <f>INDEX(Sheet2!K:K,MATCH($B228,Sheet2!$A:$A,0))</f>
        <v>5</v>
      </c>
      <c r="K228">
        <f>INDEX(Sheet2!L:L,MATCH($B228,Sheet2!$A:$A,0))</f>
        <v>43200</v>
      </c>
      <c r="L228">
        <f t="shared" si="15"/>
        <v>73452</v>
      </c>
      <c r="M228">
        <v>10</v>
      </c>
      <c r="N228" t="str">
        <f>INDEX(Sheet2!J:J,MATCH($B228,Sheet2!$A:$A,0))</f>
        <v>40,80</v>
      </c>
      <c r="O228" s="12" t="str">
        <f>INDEX(Sheet2!Y:Y,MATCH($B228,Sheet2!$A:$A,0))</f>
        <v>巡逻路过的穿山隧道，不知为何修建的比公示规划的要阴暗狭窄。</v>
      </c>
      <c r="P228">
        <f t="shared" si="16"/>
        <v>101</v>
      </c>
      <c r="Q228" t="str">
        <f t="shared" si="16"/>
        <v>2,4</v>
      </c>
      <c r="R228" t="str">
        <f t="shared" si="16"/>
        <v>0,60</v>
      </c>
      <c r="S228" t="str">
        <f t="shared" si="16"/>
        <v>1,9|2,9|3,9|4,9|5,8|6,8|7,8|8,8|9,8|10,8|11,8|12,8</v>
      </c>
    </row>
    <row r="229" ht="16.5" customHeight="1" spans="1:19">
      <c r="A229" s="11" t="s">
        <v>44</v>
      </c>
      <c r="B229">
        <v>3453</v>
      </c>
      <c r="C229">
        <f>INDEX(Sheet2!D:D,MATCH(B229,Sheet2!A:A,0))</f>
        <v>3</v>
      </c>
      <c r="D229">
        <v>0</v>
      </c>
      <c r="E229">
        <f>INDEX(Sheet2!O:O,MATCH($B229,Sheet2!$A:$A,0))</f>
        <v>40</v>
      </c>
      <c r="F229" s="12" t="str">
        <f>INDEX(Sheet2!X:X,MATCH($B229,Sheet2!$A:$A,0))</f>
        <v>穿山隧道</v>
      </c>
      <c r="G229" s="12">
        <f>INDEX(Sheet2!Z:Z,MATCH(B229,Sheet2!A:A,0))</f>
        <v>340140002</v>
      </c>
      <c r="H229">
        <f>INDEX(Sheet2!P:P,MATCH($B229,Sheet2!$A:$A,0))</f>
        <v>73453</v>
      </c>
      <c r="I229" s="15" t="str">
        <f t="shared" si="17"/>
        <v>1120001,2110004,2110003</v>
      </c>
      <c r="J229">
        <f>INDEX(Sheet2!K:K,MATCH($B229,Sheet2!$A:$A,0))</f>
        <v>5</v>
      </c>
      <c r="K229">
        <f>INDEX(Sheet2!L:L,MATCH($B229,Sheet2!$A:$A,0))</f>
        <v>86400</v>
      </c>
      <c r="L229">
        <f t="shared" si="15"/>
        <v>73453</v>
      </c>
      <c r="M229">
        <v>10</v>
      </c>
      <c r="N229" t="str">
        <f>INDEX(Sheet2!J:J,MATCH($B229,Sheet2!$A:$A,0))</f>
        <v>40,80</v>
      </c>
      <c r="O229" s="12" t="str">
        <f>INDEX(Sheet2!Y:Y,MATCH($B229,Sheet2!$A:$A,0))</f>
        <v>巡逻路过的穿山隧道，不知为何修建的比公示规划的要阴暗狭窄。</v>
      </c>
      <c r="P229">
        <f t="shared" si="16"/>
        <v>102</v>
      </c>
      <c r="Q229" t="str">
        <f t="shared" si="16"/>
        <v>2,4</v>
      </c>
      <c r="R229" t="str">
        <f t="shared" si="16"/>
        <v>0,60</v>
      </c>
      <c r="S229" t="str">
        <f t="shared" si="16"/>
        <v>1,9|2,9|3,9|4,9|5,8|6,8|7,8|8,8|9,8|10,8|11,8|12,8</v>
      </c>
    </row>
    <row r="230" ht="16.5" customHeight="1" spans="1:19">
      <c r="A230" s="11" t="s">
        <v>44</v>
      </c>
      <c r="B230">
        <v>3511</v>
      </c>
      <c r="C230">
        <f>INDEX(Sheet2!D:D,MATCH(B230,Sheet2!A:A,0))</f>
        <v>3</v>
      </c>
      <c r="D230">
        <v>0</v>
      </c>
      <c r="E230">
        <f>INDEX(Sheet2!O:O,MATCH($B230,Sheet2!$A:$A,0))</f>
        <v>0</v>
      </c>
      <c r="F230" s="12" t="str">
        <f>INDEX(Sheet2!X:X,MATCH($B230,Sheet2!$A:$A,0))</f>
        <v>地下道</v>
      </c>
      <c r="G230" s="12">
        <f>INDEX(Sheet2!Z:Z,MATCH(B230,Sheet2!A:A,0))</f>
        <v>340140002</v>
      </c>
      <c r="H230">
        <f>INDEX(Sheet2!P:P,MATCH($B230,Sheet2!$A:$A,0))</f>
        <v>73511</v>
      </c>
      <c r="I230" s="15" t="str">
        <f t="shared" si="17"/>
        <v>1120001,2120001</v>
      </c>
      <c r="J230">
        <f>INDEX(Sheet2!K:K,MATCH($B230,Sheet2!$A:$A,0))</f>
        <v>2</v>
      </c>
      <c r="K230">
        <f>INDEX(Sheet2!L:L,MATCH($B230,Sheet2!$A:$A,0))</f>
        <v>14400</v>
      </c>
      <c r="L230">
        <f t="shared" si="15"/>
        <v>73511</v>
      </c>
      <c r="M230">
        <v>10</v>
      </c>
      <c r="N230" t="str">
        <f>INDEX(Sheet2!J:J,MATCH($B230,Sheet2!$A:$A,0))</f>
        <v>1,24</v>
      </c>
      <c r="O230" s="12" t="str">
        <f>INDEX(Sheet2!Y:Y,MATCH($B230,Sheet2!$A:$A,0))</f>
        <v>巡逻路过的潮湿破旧的地下通道，连流浪汉也不愿停留的地方。</v>
      </c>
      <c r="P230">
        <f t="shared" si="16"/>
        <v>101</v>
      </c>
      <c r="Q230" t="str">
        <f t="shared" si="16"/>
        <v>3,5</v>
      </c>
      <c r="R230" t="str">
        <f t="shared" si="16"/>
        <v>0,60</v>
      </c>
      <c r="S230" t="str">
        <f t="shared" si="16"/>
        <v>1,9|2,9|3,9|4,9|5,8|6,8|7,8|8,8|9,8|10,8|11,8|12,8</v>
      </c>
    </row>
    <row r="231" ht="16.5" customHeight="1" spans="1:19">
      <c r="A231" s="11" t="s">
        <v>44</v>
      </c>
      <c r="B231">
        <v>3512</v>
      </c>
      <c r="C231">
        <f>INDEX(Sheet2!D:D,MATCH(B231,Sheet2!A:A,0))</f>
        <v>3</v>
      </c>
      <c r="D231">
        <v>0</v>
      </c>
      <c r="E231">
        <f>INDEX(Sheet2!O:O,MATCH($B231,Sheet2!$A:$A,0))</f>
        <v>0</v>
      </c>
      <c r="F231" s="12" t="str">
        <f>INDEX(Sheet2!X:X,MATCH($B231,Sheet2!$A:$A,0))</f>
        <v>地下道</v>
      </c>
      <c r="G231" s="12">
        <f>INDEX(Sheet2!Z:Z,MATCH(B231,Sheet2!A:A,0))</f>
        <v>340140002</v>
      </c>
      <c r="H231">
        <f>INDEX(Sheet2!P:P,MATCH($B231,Sheet2!$A:$A,0))</f>
        <v>73512</v>
      </c>
      <c r="I231" s="15" t="str">
        <f t="shared" si="17"/>
        <v>1120001,2120001</v>
      </c>
      <c r="J231">
        <f>INDEX(Sheet2!K:K,MATCH($B231,Sheet2!$A:$A,0))</f>
        <v>3</v>
      </c>
      <c r="K231">
        <f>INDEX(Sheet2!L:L,MATCH($B231,Sheet2!$A:$A,0))</f>
        <v>14400</v>
      </c>
      <c r="L231">
        <f t="shared" si="15"/>
        <v>73512</v>
      </c>
      <c r="M231">
        <v>10</v>
      </c>
      <c r="N231" t="str">
        <f>INDEX(Sheet2!J:J,MATCH($B231,Sheet2!$A:$A,0))</f>
        <v>1,24</v>
      </c>
      <c r="O231" s="12" t="str">
        <f>INDEX(Sheet2!Y:Y,MATCH($B231,Sheet2!$A:$A,0))</f>
        <v>巡逻路过的潮湿破旧的地下通道，连流浪汉也不愿停留的地方。</v>
      </c>
      <c r="P231">
        <f t="shared" si="16"/>
        <v>102</v>
      </c>
      <c r="Q231" t="str">
        <f t="shared" si="16"/>
        <v>3,5</v>
      </c>
      <c r="R231" t="str">
        <f t="shared" si="16"/>
        <v>0,60</v>
      </c>
      <c r="S231" t="str">
        <f t="shared" si="16"/>
        <v>1,9|2,9|3,9|4,9|5,8|6,8|7,8|8,8|9,8|10,8|11,8|12,8</v>
      </c>
    </row>
    <row r="232" ht="16.5" customHeight="1" spans="1:19">
      <c r="A232" s="11" t="s">
        <v>44</v>
      </c>
      <c r="B232">
        <v>3521</v>
      </c>
      <c r="C232">
        <f>INDEX(Sheet2!D:D,MATCH(B232,Sheet2!A:A,0))</f>
        <v>3</v>
      </c>
      <c r="D232">
        <v>0</v>
      </c>
      <c r="E232">
        <f>INDEX(Sheet2!O:O,MATCH($B232,Sheet2!$A:$A,0))</f>
        <v>50</v>
      </c>
      <c r="F232" s="12" t="str">
        <f>INDEX(Sheet2!X:X,MATCH($B232,Sheet2!$A:$A,0))</f>
        <v>下水道</v>
      </c>
      <c r="G232" s="12">
        <f>INDEX(Sheet2!Z:Z,MATCH(B232,Sheet2!A:A,0))</f>
        <v>340140002</v>
      </c>
      <c r="H232">
        <f>INDEX(Sheet2!P:P,MATCH($B232,Sheet2!$A:$A,0))</f>
        <v>73521</v>
      </c>
      <c r="I232" s="15" t="str">
        <f t="shared" si="17"/>
        <v>1120001,2120001</v>
      </c>
      <c r="J232">
        <f>INDEX(Sheet2!K:K,MATCH($B232,Sheet2!$A:$A,0))</f>
        <v>2</v>
      </c>
      <c r="K232">
        <f>INDEX(Sheet2!L:L,MATCH($B232,Sheet2!$A:$A,0))</f>
        <v>14400</v>
      </c>
      <c r="L232">
        <f t="shared" si="15"/>
        <v>73521</v>
      </c>
      <c r="M232">
        <v>10</v>
      </c>
      <c r="N232" t="str">
        <f>INDEX(Sheet2!J:J,MATCH($B232,Sheet2!$A:$A,0))</f>
        <v>25,29</v>
      </c>
      <c r="O232" s="12" t="str">
        <f>INDEX(Sheet2!Y:Y,MATCH($B232,Sheet2!$A:$A,0))</f>
        <v>巡逻路过的蜿蜒曲折的下水道，是流浪猫狗与老鼠最后的乐园。</v>
      </c>
      <c r="P232">
        <f t="shared" si="16"/>
        <v>103</v>
      </c>
      <c r="Q232" t="str">
        <f t="shared" si="16"/>
        <v>3,5</v>
      </c>
      <c r="R232" t="str">
        <f t="shared" si="16"/>
        <v>0,60</v>
      </c>
      <c r="S232" t="str">
        <f t="shared" si="16"/>
        <v>1,9|2,9|3,9|4,9|5,8|6,8|7,8|8,8|9,8|10,8|11,8|12,8</v>
      </c>
    </row>
    <row r="233" ht="16.5" customHeight="1" spans="1:19">
      <c r="A233" s="11" t="s">
        <v>44</v>
      </c>
      <c r="B233">
        <v>3522</v>
      </c>
      <c r="C233">
        <f>INDEX(Sheet2!D:D,MATCH(B233,Sheet2!A:A,0))</f>
        <v>3</v>
      </c>
      <c r="D233">
        <v>0</v>
      </c>
      <c r="E233">
        <f>INDEX(Sheet2!O:O,MATCH($B233,Sheet2!$A:$A,0))</f>
        <v>50</v>
      </c>
      <c r="F233" s="12" t="str">
        <f>INDEX(Sheet2!X:X,MATCH($B233,Sheet2!$A:$A,0))</f>
        <v>下水道</v>
      </c>
      <c r="G233" s="12">
        <f>INDEX(Sheet2!Z:Z,MATCH(B233,Sheet2!A:A,0))</f>
        <v>340140002</v>
      </c>
      <c r="H233">
        <f>INDEX(Sheet2!P:P,MATCH($B233,Sheet2!$A:$A,0))</f>
        <v>73522</v>
      </c>
      <c r="I233" s="15" t="str">
        <f t="shared" si="17"/>
        <v>1120001,2120001</v>
      </c>
      <c r="J233">
        <f>INDEX(Sheet2!K:K,MATCH($B233,Sheet2!$A:$A,0))</f>
        <v>3</v>
      </c>
      <c r="K233">
        <f>INDEX(Sheet2!L:L,MATCH($B233,Sheet2!$A:$A,0))</f>
        <v>14400</v>
      </c>
      <c r="L233">
        <f t="shared" si="15"/>
        <v>73522</v>
      </c>
      <c r="M233">
        <v>10</v>
      </c>
      <c r="N233" t="str">
        <f>INDEX(Sheet2!J:J,MATCH($B233,Sheet2!$A:$A,0))</f>
        <v>25,29</v>
      </c>
      <c r="O233" s="12" t="str">
        <f>INDEX(Sheet2!Y:Y,MATCH($B233,Sheet2!$A:$A,0))</f>
        <v>巡逻路过的蜿蜒曲折的下水道，是流浪猫狗与老鼠最后的乐园。</v>
      </c>
      <c r="P233">
        <f t="shared" si="16"/>
        <v>103</v>
      </c>
      <c r="Q233" t="str">
        <f t="shared" si="16"/>
        <v>3,5</v>
      </c>
      <c r="R233" t="str">
        <f t="shared" si="16"/>
        <v>0,60</v>
      </c>
      <c r="S233" t="str">
        <f t="shared" si="16"/>
        <v>1,9|2,9|3,9|4,9|5,8|6,8|7,8|8,8|9,8|10,8|11,8|12,8</v>
      </c>
    </row>
    <row r="234" ht="16.5" customHeight="1" spans="1:19">
      <c r="A234" s="11" t="s">
        <v>44</v>
      </c>
      <c r="B234">
        <v>3523</v>
      </c>
      <c r="C234">
        <f>INDEX(Sheet2!D:D,MATCH(B234,Sheet2!A:A,0))</f>
        <v>3</v>
      </c>
      <c r="D234">
        <v>0</v>
      </c>
      <c r="E234">
        <f>INDEX(Sheet2!O:O,MATCH($B234,Sheet2!$A:$A,0))</f>
        <v>50</v>
      </c>
      <c r="F234" s="12" t="str">
        <f>INDEX(Sheet2!X:X,MATCH($B234,Sheet2!$A:$A,0))</f>
        <v>下水道</v>
      </c>
      <c r="G234" s="12">
        <f>INDEX(Sheet2!Z:Z,MATCH(B234,Sheet2!A:A,0))</f>
        <v>340140002</v>
      </c>
      <c r="H234">
        <f>INDEX(Sheet2!P:P,MATCH($B234,Sheet2!$A:$A,0))</f>
        <v>73523</v>
      </c>
      <c r="I234" s="15" t="str">
        <f t="shared" si="17"/>
        <v>1120001,2120001</v>
      </c>
      <c r="J234">
        <f>INDEX(Sheet2!K:K,MATCH($B234,Sheet2!$A:$A,0))</f>
        <v>3</v>
      </c>
      <c r="K234">
        <f>INDEX(Sheet2!L:L,MATCH($B234,Sheet2!$A:$A,0))</f>
        <v>14400</v>
      </c>
      <c r="L234">
        <f t="shared" si="15"/>
        <v>73523</v>
      </c>
      <c r="M234">
        <v>10</v>
      </c>
      <c r="N234" t="str">
        <f>INDEX(Sheet2!J:J,MATCH($B234,Sheet2!$A:$A,0))</f>
        <v>25,29</v>
      </c>
      <c r="O234" s="12" t="str">
        <f>INDEX(Sheet2!Y:Y,MATCH($B234,Sheet2!$A:$A,0))</f>
        <v>巡逻路过的蜿蜒曲折的下水道，是流浪猫狗与老鼠最后的乐园。</v>
      </c>
      <c r="P234">
        <f t="shared" si="16"/>
        <v>103</v>
      </c>
      <c r="Q234" t="str">
        <f t="shared" si="16"/>
        <v>3,5</v>
      </c>
      <c r="R234" t="str">
        <f t="shared" si="16"/>
        <v>0,60</v>
      </c>
      <c r="S234" t="str">
        <f t="shared" si="16"/>
        <v>1,9|2,9|3,9|4,9|5,8|6,8|7,8|8,8|9,8|10,8|11,8|12,8</v>
      </c>
    </row>
    <row r="235" ht="16.5" customHeight="1" spans="1:19">
      <c r="A235" s="11" t="s">
        <v>44</v>
      </c>
      <c r="B235">
        <v>3531</v>
      </c>
      <c r="C235">
        <f>INDEX(Sheet2!D:D,MATCH(B235,Sheet2!A:A,0))</f>
        <v>3</v>
      </c>
      <c r="D235">
        <v>0</v>
      </c>
      <c r="E235">
        <f>INDEX(Sheet2!O:O,MATCH($B235,Sheet2!$A:$A,0))</f>
        <v>50</v>
      </c>
      <c r="F235" s="12" t="str">
        <f>INDEX(Sheet2!X:X,MATCH($B235,Sheet2!$A:$A,0))</f>
        <v>穿山隧道</v>
      </c>
      <c r="G235" s="12">
        <f>INDEX(Sheet2!Z:Z,MATCH(B235,Sheet2!A:A,0))</f>
        <v>340140002</v>
      </c>
      <c r="H235">
        <f>INDEX(Sheet2!P:P,MATCH($B235,Sheet2!$A:$A,0))</f>
        <v>73531</v>
      </c>
      <c r="I235" s="15" t="str">
        <f t="shared" si="17"/>
        <v>1120001,2120002</v>
      </c>
      <c r="J235">
        <f>INDEX(Sheet2!K:K,MATCH($B235,Sheet2!$A:$A,0))</f>
        <v>3</v>
      </c>
      <c r="K235">
        <f>INDEX(Sheet2!L:L,MATCH($B235,Sheet2!$A:$A,0))</f>
        <v>14400</v>
      </c>
      <c r="L235">
        <f t="shared" si="15"/>
        <v>73531</v>
      </c>
      <c r="M235">
        <v>10</v>
      </c>
      <c r="N235" t="str">
        <f>INDEX(Sheet2!J:J,MATCH($B235,Sheet2!$A:$A,0))</f>
        <v>30,34</v>
      </c>
      <c r="O235" s="12" t="str">
        <f>INDEX(Sheet2!Y:Y,MATCH($B235,Sheet2!$A:$A,0))</f>
        <v>巡逻路过的穿山隧道，不知为何修建的比公示规划的要阴暗狭窄。</v>
      </c>
      <c r="P235">
        <f t="shared" si="16"/>
        <v>103</v>
      </c>
      <c r="Q235" t="str">
        <f t="shared" si="16"/>
        <v>3,5</v>
      </c>
      <c r="R235" t="str">
        <f t="shared" si="16"/>
        <v>0,60</v>
      </c>
      <c r="S235" t="str">
        <f t="shared" si="16"/>
        <v>1,9|2,9|3,9|4,9|5,8|6,8|7,8|8,8|9,8|10,8|11,8|12,8</v>
      </c>
    </row>
    <row r="236" ht="16.5" customHeight="1" spans="1:19">
      <c r="A236" s="11" t="s">
        <v>44</v>
      </c>
      <c r="B236">
        <v>3532</v>
      </c>
      <c r="C236">
        <f>INDEX(Sheet2!D:D,MATCH(B236,Sheet2!A:A,0))</f>
        <v>3</v>
      </c>
      <c r="D236">
        <v>0</v>
      </c>
      <c r="E236">
        <f>INDEX(Sheet2!O:O,MATCH($B236,Sheet2!$A:$A,0))</f>
        <v>50</v>
      </c>
      <c r="F236" s="12" t="str">
        <f>INDEX(Sheet2!X:X,MATCH($B236,Sheet2!$A:$A,0))</f>
        <v>穿山隧道</v>
      </c>
      <c r="G236" s="12">
        <f>INDEX(Sheet2!Z:Z,MATCH(B236,Sheet2!A:A,0))</f>
        <v>340140002</v>
      </c>
      <c r="H236">
        <f>INDEX(Sheet2!P:P,MATCH($B236,Sheet2!$A:$A,0))</f>
        <v>73532</v>
      </c>
      <c r="I236" s="15" t="str">
        <f t="shared" si="17"/>
        <v>1120001,2120002</v>
      </c>
      <c r="J236">
        <f>INDEX(Sheet2!K:K,MATCH($B236,Sheet2!$A:$A,0))</f>
        <v>4</v>
      </c>
      <c r="K236">
        <f>INDEX(Sheet2!L:L,MATCH($B236,Sheet2!$A:$A,0))</f>
        <v>28800</v>
      </c>
      <c r="L236">
        <f t="shared" si="15"/>
        <v>73532</v>
      </c>
      <c r="M236">
        <v>10</v>
      </c>
      <c r="N236" t="str">
        <f>INDEX(Sheet2!J:J,MATCH($B236,Sheet2!$A:$A,0))</f>
        <v>30,34</v>
      </c>
      <c r="O236" s="12" t="str">
        <f>INDEX(Sheet2!Y:Y,MATCH($B236,Sheet2!$A:$A,0))</f>
        <v>巡逻路过的穿山隧道，不知为何修建的比公示规划的要阴暗狭窄。</v>
      </c>
      <c r="P236">
        <f t="shared" ref="P236:S255" si="18">P226</f>
        <v>101</v>
      </c>
      <c r="Q236" t="str">
        <f t="shared" si="18"/>
        <v>2,4</v>
      </c>
      <c r="R236" t="str">
        <f t="shared" si="18"/>
        <v>0,60</v>
      </c>
      <c r="S236" t="str">
        <f t="shared" si="18"/>
        <v>1,9|2,9|3,9|4,9|5,8|6,8|7,8|8,8|9,8|10,8|11,7|12,9</v>
      </c>
    </row>
    <row r="237" ht="16.5" customHeight="1" spans="1:19">
      <c r="A237" s="11" t="s">
        <v>44</v>
      </c>
      <c r="B237">
        <v>3533</v>
      </c>
      <c r="C237">
        <f>INDEX(Sheet2!D:D,MATCH(B237,Sheet2!A:A,0))</f>
        <v>3</v>
      </c>
      <c r="D237">
        <v>0</v>
      </c>
      <c r="E237">
        <f>INDEX(Sheet2!O:O,MATCH($B237,Sheet2!$A:$A,0))</f>
        <v>50</v>
      </c>
      <c r="F237" s="12" t="str">
        <f>INDEX(Sheet2!X:X,MATCH($B237,Sheet2!$A:$A,0))</f>
        <v>穿山隧道</v>
      </c>
      <c r="G237" s="12">
        <f>INDEX(Sheet2!Z:Z,MATCH(B237,Sheet2!A:A,0))</f>
        <v>340140002</v>
      </c>
      <c r="H237">
        <f>INDEX(Sheet2!P:P,MATCH($B237,Sheet2!$A:$A,0))</f>
        <v>73533</v>
      </c>
      <c r="I237" s="15" t="str">
        <f t="shared" si="17"/>
        <v>1120001,2120002</v>
      </c>
      <c r="J237">
        <f>INDEX(Sheet2!K:K,MATCH($B237,Sheet2!$A:$A,0))</f>
        <v>4</v>
      </c>
      <c r="K237">
        <f>INDEX(Sheet2!L:L,MATCH($B237,Sheet2!$A:$A,0))</f>
        <v>43200</v>
      </c>
      <c r="L237">
        <f t="shared" si="15"/>
        <v>73533</v>
      </c>
      <c r="M237">
        <v>10</v>
      </c>
      <c r="N237" t="str">
        <f>INDEX(Sheet2!J:J,MATCH($B237,Sheet2!$A:$A,0))</f>
        <v>30,34</v>
      </c>
      <c r="O237" s="12" t="str">
        <f>INDEX(Sheet2!Y:Y,MATCH($B237,Sheet2!$A:$A,0))</f>
        <v>巡逻路过的穿山隧道，不知为何修建的比公示规划的要阴暗狭窄。</v>
      </c>
      <c r="P237">
        <f t="shared" si="18"/>
        <v>102</v>
      </c>
      <c r="Q237" t="str">
        <f t="shared" si="18"/>
        <v>2,4</v>
      </c>
      <c r="R237" t="str">
        <f t="shared" si="18"/>
        <v>0,60</v>
      </c>
      <c r="S237" t="str">
        <f t="shared" si="18"/>
        <v>1,9|2,9|3,9|4,9|5,8|6,8|7,8|8,8|9,8|10,8|11,8|12,8</v>
      </c>
    </row>
    <row r="238" ht="16.5" customHeight="1" spans="1:19">
      <c r="A238" s="11" t="s">
        <v>44</v>
      </c>
      <c r="B238">
        <v>3541</v>
      </c>
      <c r="C238">
        <f>INDEX(Sheet2!D:D,MATCH(B238,Sheet2!A:A,0))</f>
        <v>3</v>
      </c>
      <c r="D238">
        <v>0</v>
      </c>
      <c r="E238">
        <f>INDEX(Sheet2!O:O,MATCH($B238,Sheet2!$A:$A,0))</f>
        <v>50</v>
      </c>
      <c r="F238" s="12" t="str">
        <f>INDEX(Sheet2!X:X,MATCH($B238,Sheet2!$A:$A,0))</f>
        <v>穿山隧道</v>
      </c>
      <c r="G238" s="12">
        <f>INDEX(Sheet2!Z:Z,MATCH(B238,Sheet2!A:A,0))</f>
        <v>340140002</v>
      </c>
      <c r="H238">
        <f>INDEX(Sheet2!P:P,MATCH($B238,Sheet2!$A:$A,0))</f>
        <v>73541</v>
      </c>
      <c r="I238" s="15" t="str">
        <f t="shared" si="17"/>
        <v>1120001,2120003</v>
      </c>
      <c r="J238">
        <f>INDEX(Sheet2!K:K,MATCH($B238,Sheet2!$A:$A,0))</f>
        <v>4</v>
      </c>
      <c r="K238">
        <f>INDEX(Sheet2!L:L,MATCH($B238,Sheet2!$A:$A,0))</f>
        <v>28800</v>
      </c>
      <c r="L238">
        <f t="shared" si="15"/>
        <v>73541</v>
      </c>
      <c r="M238">
        <v>10</v>
      </c>
      <c r="N238" t="str">
        <f>INDEX(Sheet2!J:J,MATCH($B238,Sheet2!$A:$A,0))</f>
        <v>35,39</v>
      </c>
      <c r="O238" s="12" t="str">
        <f>INDEX(Sheet2!Y:Y,MATCH($B238,Sheet2!$A:$A,0))</f>
        <v>巡逻路过的穿山隧道，不知为何修建的比公示规划的要阴暗狭窄。</v>
      </c>
      <c r="P238">
        <f t="shared" si="18"/>
        <v>101</v>
      </c>
      <c r="Q238" t="str">
        <f t="shared" si="18"/>
        <v>2,4</v>
      </c>
      <c r="R238" t="str">
        <f t="shared" si="18"/>
        <v>0,60</v>
      </c>
      <c r="S238" t="str">
        <f t="shared" si="18"/>
        <v>1,9|2,9|3,9|4,9|5,8|6,8|7,8|8,8|9,8|10,8|11,8|12,8</v>
      </c>
    </row>
    <row r="239" ht="16.5" customHeight="1" spans="1:19">
      <c r="A239" s="11" t="s">
        <v>44</v>
      </c>
      <c r="B239">
        <v>3542</v>
      </c>
      <c r="C239">
        <f>INDEX(Sheet2!D:D,MATCH(B239,Sheet2!A:A,0))</f>
        <v>3</v>
      </c>
      <c r="D239">
        <v>0</v>
      </c>
      <c r="E239">
        <f>INDEX(Sheet2!O:O,MATCH($B239,Sheet2!$A:$A,0))</f>
        <v>50</v>
      </c>
      <c r="F239" s="12" t="str">
        <f>INDEX(Sheet2!X:X,MATCH($B239,Sheet2!$A:$A,0))</f>
        <v>穿山隧道</v>
      </c>
      <c r="G239" s="12">
        <f>INDEX(Sheet2!Z:Z,MATCH(B239,Sheet2!A:A,0))</f>
        <v>340140002</v>
      </c>
      <c r="H239">
        <f>INDEX(Sheet2!P:P,MATCH($B239,Sheet2!$A:$A,0))</f>
        <v>73542</v>
      </c>
      <c r="I239" s="15" t="str">
        <f t="shared" si="17"/>
        <v>1120001,2120003</v>
      </c>
      <c r="J239">
        <f>INDEX(Sheet2!K:K,MATCH($B239,Sheet2!$A:$A,0))</f>
        <v>5</v>
      </c>
      <c r="K239">
        <f>INDEX(Sheet2!L:L,MATCH($B239,Sheet2!$A:$A,0))</f>
        <v>43200</v>
      </c>
      <c r="L239">
        <f t="shared" si="15"/>
        <v>73542</v>
      </c>
      <c r="M239">
        <v>10</v>
      </c>
      <c r="N239" t="str">
        <f>INDEX(Sheet2!J:J,MATCH($B239,Sheet2!$A:$A,0))</f>
        <v>35,39</v>
      </c>
      <c r="O239" s="12" t="str">
        <f>INDEX(Sheet2!Y:Y,MATCH($B239,Sheet2!$A:$A,0))</f>
        <v>巡逻路过的穿山隧道，不知为何修建的比公示规划的要阴暗狭窄。</v>
      </c>
      <c r="P239">
        <f t="shared" si="18"/>
        <v>102</v>
      </c>
      <c r="Q239" t="str">
        <f t="shared" si="18"/>
        <v>2,4</v>
      </c>
      <c r="R239" t="str">
        <f t="shared" si="18"/>
        <v>0,60</v>
      </c>
      <c r="S239" t="str">
        <f t="shared" si="18"/>
        <v>1,9|2,9|3,9|4,9|5,8|6,8|7,8|8,8|9,8|10,8|11,8|12,8</v>
      </c>
    </row>
    <row r="240" ht="16.5" customHeight="1" spans="1:19">
      <c r="A240" s="11" t="s">
        <v>44</v>
      </c>
      <c r="B240">
        <v>3543</v>
      </c>
      <c r="C240">
        <f>INDEX(Sheet2!D:D,MATCH(B240,Sheet2!A:A,0))</f>
        <v>3</v>
      </c>
      <c r="D240">
        <v>0</v>
      </c>
      <c r="E240">
        <f>INDEX(Sheet2!O:O,MATCH($B240,Sheet2!$A:$A,0))</f>
        <v>50</v>
      </c>
      <c r="F240" s="12" t="str">
        <f>INDEX(Sheet2!X:X,MATCH($B240,Sheet2!$A:$A,0))</f>
        <v>穿山隧道</v>
      </c>
      <c r="G240" s="12">
        <f>INDEX(Sheet2!Z:Z,MATCH(B240,Sheet2!A:A,0))</f>
        <v>340140002</v>
      </c>
      <c r="H240">
        <f>INDEX(Sheet2!P:P,MATCH($B240,Sheet2!$A:$A,0))</f>
        <v>73543</v>
      </c>
      <c r="I240" s="15" t="str">
        <f t="shared" si="17"/>
        <v>1120001,2120003</v>
      </c>
      <c r="J240">
        <f>INDEX(Sheet2!K:K,MATCH($B240,Sheet2!$A:$A,0))</f>
        <v>5</v>
      </c>
      <c r="K240">
        <f>INDEX(Sheet2!L:L,MATCH($B240,Sheet2!$A:$A,0))</f>
        <v>86400</v>
      </c>
      <c r="L240">
        <f t="shared" si="15"/>
        <v>73543</v>
      </c>
      <c r="M240">
        <v>10</v>
      </c>
      <c r="N240" t="str">
        <f>INDEX(Sheet2!J:J,MATCH($B240,Sheet2!$A:$A,0))</f>
        <v>35,39</v>
      </c>
      <c r="O240" s="12" t="str">
        <f>INDEX(Sheet2!Y:Y,MATCH($B240,Sheet2!$A:$A,0))</f>
        <v>巡逻路过的穿山隧道，不知为何修建的比公示规划的要阴暗狭窄。</v>
      </c>
      <c r="P240">
        <f t="shared" si="18"/>
        <v>101</v>
      </c>
      <c r="Q240" t="str">
        <f t="shared" si="18"/>
        <v>3,5</v>
      </c>
      <c r="R240" t="str">
        <f t="shared" si="18"/>
        <v>0,60</v>
      </c>
      <c r="S240" t="str">
        <f t="shared" si="18"/>
        <v>1,9|2,9|3,9|4,9|5,8|6,8|7,8|8,8|9,8|10,8|11,8|12,8</v>
      </c>
    </row>
    <row r="241" ht="16.5" customHeight="1" spans="1:19">
      <c r="A241" s="11" t="s">
        <v>44</v>
      </c>
      <c r="B241">
        <v>3551</v>
      </c>
      <c r="C241">
        <f>INDEX(Sheet2!D:D,MATCH(B241,Sheet2!A:A,0))</f>
        <v>3</v>
      </c>
      <c r="D241">
        <v>0</v>
      </c>
      <c r="E241">
        <f>INDEX(Sheet2!O:O,MATCH($B241,Sheet2!$A:$A,0))</f>
        <v>50</v>
      </c>
      <c r="F241" s="12" t="str">
        <f>INDEX(Sheet2!X:X,MATCH($B241,Sheet2!$A:$A,0))</f>
        <v>穿山隧道</v>
      </c>
      <c r="G241" s="12">
        <f>INDEX(Sheet2!Z:Z,MATCH(B241,Sheet2!A:A,0))</f>
        <v>340140002</v>
      </c>
      <c r="H241">
        <f>INDEX(Sheet2!P:P,MATCH($B241,Sheet2!$A:$A,0))</f>
        <v>73551</v>
      </c>
      <c r="I241" s="15" t="str">
        <f t="shared" si="17"/>
        <v>1120001,2120004</v>
      </c>
      <c r="J241">
        <f>INDEX(Sheet2!K:K,MATCH($B241,Sheet2!$A:$A,0))</f>
        <v>4</v>
      </c>
      <c r="K241">
        <f>INDEX(Sheet2!L:L,MATCH($B241,Sheet2!$A:$A,0))</f>
        <v>28800</v>
      </c>
      <c r="L241">
        <f t="shared" si="15"/>
        <v>73551</v>
      </c>
      <c r="M241">
        <v>10</v>
      </c>
      <c r="N241" t="str">
        <f>INDEX(Sheet2!J:J,MATCH($B241,Sheet2!$A:$A,0))</f>
        <v>40,80</v>
      </c>
      <c r="O241" s="12" t="str">
        <f>INDEX(Sheet2!Y:Y,MATCH($B241,Sheet2!$A:$A,0))</f>
        <v>巡逻路过的穿山隧道，不知为何修建的比公示规划的要阴暗狭窄。</v>
      </c>
      <c r="P241">
        <f t="shared" si="18"/>
        <v>102</v>
      </c>
      <c r="Q241" t="str">
        <f t="shared" si="18"/>
        <v>3,5</v>
      </c>
      <c r="R241" t="str">
        <f t="shared" si="18"/>
        <v>0,60</v>
      </c>
      <c r="S241" t="str">
        <f t="shared" si="18"/>
        <v>1,9|2,9|3,9|4,9|5,8|6,8|7,8|8,8|9,8|10,8|11,8|12,8</v>
      </c>
    </row>
    <row r="242" ht="16.5" customHeight="1" spans="1:19">
      <c r="A242" s="11" t="s">
        <v>44</v>
      </c>
      <c r="B242">
        <v>3552</v>
      </c>
      <c r="C242">
        <f>INDEX(Sheet2!D:D,MATCH(B242,Sheet2!A:A,0))</f>
        <v>3</v>
      </c>
      <c r="D242">
        <v>0</v>
      </c>
      <c r="E242">
        <f>INDEX(Sheet2!O:O,MATCH($B242,Sheet2!$A:$A,0))</f>
        <v>50</v>
      </c>
      <c r="F242" s="12" t="str">
        <f>INDEX(Sheet2!X:X,MATCH($B242,Sheet2!$A:$A,0))</f>
        <v>穿山隧道</v>
      </c>
      <c r="G242" s="12">
        <f>INDEX(Sheet2!Z:Z,MATCH(B242,Sheet2!A:A,0))</f>
        <v>340140002</v>
      </c>
      <c r="H242">
        <f>INDEX(Sheet2!P:P,MATCH($B242,Sheet2!$A:$A,0))</f>
        <v>73552</v>
      </c>
      <c r="I242" s="15" t="str">
        <f t="shared" si="17"/>
        <v>1120001,2120004</v>
      </c>
      <c r="J242">
        <f>INDEX(Sheet2!K:K,MATCH($B242,Sheet2!$A:$A,0))</f>
        <v>5</v>
      </c>
      <c r="K242">
        <f>INDEX(Sheet2!L:L,MATCH($B242,Sheet2!$A:$A,0))</f>
        <v>43200</v>
      </c>
      <c r="L242">
        <f t="shared" si="15"/>
        <v>73552</v>
      </c>
      <c r="M242">
        <v>10</v>
      </c>
      <c r="N242" t="str">
        <f>INDEX(Sheet2!J:J,MATCH($B242,Sheet2!$A:$A,0))</f>
        <v>40,80</v>
      </c>
      <c r="O242" s="12" t="str">
        <f>INDEX(Sheet2!Y:Y,MATCH($B242,Sheet2!$A:$A,0))</f>
        <v>巡逻路过的穿山隧道，不知为何修建的比公示规划的要阴暗狭窄。</v>
      </c>
      <c r="P242">
        <f t="shared" si="18"/>
        <v>103</v>
      </c>
      <c r="Q242" t="str">
        <f t="shared" si="18"/>
        <v>3,5</v>
      </c>
      <c r="R242" t="str">
        <f t="shared" si="18"/>
        <v>0,60</v>
      </c>
      <c r="S242" t="str">
        <f t="shared" si="18"/>
        <v>1,9|2,9|3,9|4,9|5,8|6,8|7,8|8,8|9,8|10,8|11,8|12,8</v>
      </c>
    </row>
    <row r="243" ht="16.5" customHeight="1" spans="1:19">
      <c r="A243" s="11" t="s">
        <v>44</v>
      </c>
      <c r="B243">
        <v>3553</v>
      </c>
      <c r="C243">
        <f>INDEX(Sheet2!D:D,MATCH(B243,Sheet2!A:A,0))</f>
        <v>3</v>
      </c>
      <c r="D243">
        <v>0</v>
      </c>
      <c r="E243">
        <f>INDEX(Sheet2!O:O,MATCH($B243,Sheet2!$A:$A,0))</f>
        <v>50</v>
      </c>
      <c r="F243" s="12" t="str">
        <f>INDEX(Sheet2!X:X,MATCH($B243,Sheet2!$A:$A,0))</f>
        <v>穿山隧道</v>
      </c>
      <c r="G243" s="12">
        <f>INDEX(Sheet2!Z:Z,MATCH(B243,Sheet2!A:A,0))</f>
        <v>340140002</v>
      </c>
      <c r="H243">
        <f>INDEX(Sheet2!P:P,MATCH($B243,Sheet2!$A:$A,0))</f>
        <v>73553</v>
      </c>
      <c r="I243" s="15" t="str">
        <f t="shared" si="17"/>
        <v>1120001,2120004</v>
      </c>
      <c r="J243">
        <f>INDEX(Sheet2!K:K,MATCH($B243,Sheet2!$A:$A,0))</f>
        <v>5</v>
      </c>
      <c r="K243">
        <f>INDEX(Sheet2!L:L,MATCH($B243,Sheet2!$A:$A,0))</f>
        <v>86400</v>
      </c>
      <c r="L243">
        <f t="shared" si="15"/>
        <v>73553</v>
      </c>
      <c r="M243">
        <v>10</v>
      </c>
      <c r="N243" t="str">
        <f>INDEX(Sheet2!J:J,MATCH($B243,Sheet2!$A:$A,0))</f>
        <v>40,80</v>
      </c>
      <c r="O243" s="12" t="str">
        <f>INDEX(Sheet2!Y:Y,MATCH($B243,Sheet2!$A:$A,0))</f>
        <v>巡逻路过的穿山隧道，不知为何修建的比公示规划的要阴暗狭窄。</v>
      </c>
      <c r="P243">
        <f t="shared" si="18"/>
        <v>103</v>
      </c>
      <c r="Q243" t="str">
        <f t="shared" si="18"/>
        <v>3,5</v>
      </c>
      <c r="R243" t="str">
        <f t="shared" si="18"/>
        <v>0,60</v>
      </c>
      <c r="S243" t="str">
        <f t="shared" si="18"/>
        <v>1,9|2,9|3,9|4,9|5,8|6,8|7,8|8,8|9,8|10,8|11,8|12,8</v>
      </c>
    </row>
    <row r="244" ht="16.5" customHeight="1" spans="1:19">
      <c r="A244" s="11" t="s">
        <v>44</v>
      </c>
      <c r="B244">
        <v>3611</v>
      </c>
      <c r="C244">
        <f>INDEX(Sheet2!D:D,MATCH(B244,Sheet2!A:A,0))</f>
        <v>3</v>
      </c>
      <c r="D244">
        <v>0</v>
      </c>
      <c r="E244">
        <f>INDEX(Sheet2!O:O,MATCH($B244,Sheet2!$A:$A,0))</f>
        <v>10</v>
      </c>
      <c r="F244" s="12" t="str">
        <f>INDEX(Sheet2!X:X,MATCH($B244,Sheet2!$A:$A,0))</f>
        <v>地下道</v>
      </c>
      <c r="G244" s="12">
        <f>INDEX(Sheet2!Z:Z,MATCH(B244,Sheet2!A:A,0))</f>
        <v>340140002</v>
      </c>
      <c r="H244">
        <f>INDEX(Sheet2!P:P,MATCH($B244,Sheet2!$A:$A,0))</f>
        <v>73611</v>
      </c>
      <c r="I244" s="15" t="str">
        <f t="shared" si="17"/>
        <v>1120001,1120005</v>
      </c>
      <c r="J244">
        <f>INDEX(Sheet2!K:K,MATCH($B244,Sheet2!$A:$A,0))</f>
        <v>2</v>
      </c>
      <c r="K244">
        <f>INDEX(Sheet2!L:L,MATCH($B244,Sheet2!$A:$A,0))</f>
        <v>14400</v>
      </c>
      <c r="L244">
        <f t="shared" si="15"/>
        <v>73611</v>
      </c>
      <c r="M244">
        <v>10</v>
      </c>
      <c r="N244" t="str">
        <f>INDEX(Sheet2!J:J,MATCH($B244,Sheet2!$A:$A,0))</f>
        <v>1,24</v>
      </c>
      <c r="O244" s="12" t="str">
        <f>INDEX(Sheet2!Y:Y,MATCH($B244,Sheet2!$A:$A,0))</f>
        <v>巡逻路过的潮湿破旧的地下通道，连流浪汉也不愿停留的地方。</v>
      </c>
      <c r="P244">
        <f t="shared" si="18"/>
        <v>103</v>
      </c>
      <c r="Q244" t="str">
        <f t="shared" si="18"/>
        <v>3,5</v>
      </c>
      <c r="R244" t="str">
        <f t="shared" si="18"/>
        <v>0,60</v>
      </c>
      <c r="S244" t="str">
        <f t="shared" si="18"/>
        <v>1,9|2,9|3,9|4,9|5,8|6,8|7,8|8,8|9,8|10,8|11,8|12,8</v>
      </c>
    </row>
    <row r="245" ht="16.5" customHeight="1" spans="1:19">
      <c r="A245" s="11" t="s">
        <v>44</v>
      </c>
      <c r="B245">
        <v>3612</v>
      </c>
      <c r="C245">
        <f>INDEX(Sheet2!D:D,MATCH(B245,Sheet2!A:A,0))</f>
        <v>3</v>
      </c>
      <c r="D245">
        <v>0</v>
      </c>
      <c r="E245">
        <f>INDEX(Sheet2!O:O,MATCH($B245,Sheet2!$A:$A,0))</f>
        <v>10</v>
      </c>
      <c r="F245" s="12" t="str">
        <f>INDEX(Sheet2!X:X,MATCH($B245,Sheet2!$A:$A,0))</f>
        <v>地下道</v>
      </c>
      <c r="G245" s="12">
        <f>INDEX(Sheet2!Z:Z,MATCH(B245,Sheet2!A:A,0))</f>
        <v>340140002</v>
      </c>
      <c r="H245">
        <f>INDEX(Sheet2!P:P,MATCH($B245,Sheet2!$A:$A,0))</f>
        <v>73612</v>
      </c>
      <c r="I245" s="15" t="str">
        <f t="shared" si="17"/>
        <v>1120001,1120005</v>
      </c>
      <c r="J245">
        <f>INDEX(Sheet2!K:K,MATCH($B245,Sheet2!$A:$A,0))</f>
        <v>3</v>
      </c>
      <c r="K245">
        <f>INDEX(Sheet2!L:L,MATCH($B245,Sheet2!$A:$A,0))</f>
        <v>14400</v>
      </c>
      <c r="L245">
        <f t="shared" si="15"/>
        <v>73612</v>
      </c>
      <c r="M245">
        <v>10</v>
      </c>
      <c r="N245" t="str">
        <f>INDEX(Sheet2!J:J,MATCH($B245,Sheet2!$A:$A,0))</f>
        <v>1,24</v>
      </c>
      <c r="O245" s="12" t="str">
        <f>INDEX(Sheet2!Y:Y,MATCH($B245,Sheet2!$A:$A,0))</f>
        <v>巡逻路过的潮湿破旧的地下通道，连流浪汉也不愿停留的地方。</v>
      </c>
      <c r="P245">
        <f t="shared" si="18"/>
        <v>103</v>
      </c>
      <c r="Q245" t="str">
        <f t="shared" si="18"/>
        <v>3,5</v>
      </c>
      <c r="R245" t="str">
        <f t="shared" si="18"/>
        <v>0,60</v>
      </c>
      <c r="S245" t="str">
        <f t="shared" si="18"/>
        <v>1,9|2,9|3,9|4,9|5,8|6,8|7,8|8,8|9,8|10,8|11,8|12,8</v>
      </c>
    </row>
    <row r="246" ht="16.5" customHeight="1" spans="1:19">
      <c r="A246" s="11" t="s">
        <v>44</v>
      </c>
      <c r="B246">
        <v>3621</v>
      </c>
      <c r="C246">
        <f>INDEX(Sheet2!D:D,MATCH(B246,Sheet2!A:A,0))</f>
        <v>3</v>
      </c>
      <c r="D246">
        <v>0</v>
      </c>
      <c r="E246">
        <f>INDEX(Sheet2!O:O,MATCH($B246,Sheet2!$A:$A,0))</f>
        <v>10</v>
      </c>
      <c r="F246" s="12" t="str">
        <f>INDEX(Sheet2!X:X,MATCH($B246,Sheet2!$A:$A,0))</f>
        <v>下水道</v>
      </c>
      <c r="G246" s="12">
        <f>INDEX(Sheet2!Z:Z,MATCH(B246,Sheet2!A:A,0))</f>
        <v>340140002</v>
      </c>
      <c r="H246">
        <f>INDEX(Sheet2!P:P,MATCH($B246,Sheet2!$A:$A,0))</f>
        <v>73621</v>
      </c>
      <c r="I246" s="15" t="str">
        <f t="shared" si="17"/>
        <v>1120001,1120005</v>
      </c>
      <c r="J246">
        <f>INDEX(Sheet2!K:K,MATCH($B246,Sheet2!$A:$A,0))</f>
        <v>2</v>
      </c>
      <c r="K246">
        <f>INDEX(Sheet2!L:L,MATCH($B246,Sheet2!$A:$A,0))</f>
        <v>14400</v>
      </c>
      <c r="L246">
        <f t="shared" si="15"/>
        <v>73621</v>
      </c>
      <c r="M246">
        <v>10</v>
      </c>
      <c r="N246" t="str">
        <f>INDEX(Sheet2!J:J,MATCH($B246,Sheet2!$A:$A,0))</f>
        <v>25,29</v>
      </c>
      <c r="O246" s="12" t="str">
        <f>INDEX(Sheet2!Y:Y,MATCH($B246,Sheet2!$A:$A,0))</f>
        <v>巡逻路过的蜿蜒曲折的下水道，是流浪猫狗与老鼠最后的乐园。</v>
      </c>
      <c r="P246">
        <f t="shared" si="18"/>
        <v>101</v>
      </c>
      <c r="Q246" t="str">
        <f t="shared" si="18"/>
        <v>2,4</v>
      </c>
      <c r="R246" t="str">
        <f t="shared" si="18"/>
        <v>0,60</v>
      </c>
      <c r="S246" t="str">
        <f t="shared" si="18"/>
        <v>1,9|2,9|3,9|4,9|5,8|6,8|7,8|8,8|9,8|10,8|11,7|12,9</v>
      </c>
    </row>
    <row r="247" ht="16.5" customHeight="1" spans="1:19">
      <c r="A247" s="11" t="s">
        <v>44</v>
      </c>
      <c r="B247">
        <v>3622</v>
      </c>
      <c r="C247">
        <f>INDEX(Sheet2!D:D,MATCH(B247,Sheet2!A:A,0))</f>
        <v>3</v>
      </c>
      <c r="D247">
        <v>0</v>
      </c>
      <c r="E247">
        <f>INDEX(Sheet2!O:O,MATCH($B247,Sheet2!$A:$A,0))</f>
        <v>10</v>
      </c>
      <c r="F247" s="12" t="str">
        <f>INDEX(Sheet2!X:X,MATCH($B247,Sheet2!$A:$A,0))</f>
        <v>下水道</v>
      </c>
      <c r="G247" s="12">
        <f>INDEX(Sheet2!Z:Z,MATCH(B247,Sheet2!A:A,0))</f>
        <v>340140002</v>
      </c>
      <c r="H247">
        <f>INDEX(Sheet2!P:P,MATCH($B247,Sheet2!$A:$A,0))</f>
        <v>73622</v>
      </c>
      <c r="I247" s="15" t="str">
        <f t="shared" si="17"/>
        <v>1120001,1120005</v>
      </c>
      <c r="J247">
        <f>INDEX(Sheet2!K:K,MATCH($B247,Sheet2!$A:$A,0))</f>
        <v>3</v>
      </c>
      <c r="K247">
        <f>INDEX(Sheet2!L:L,MATCH($B247,Sheet2!$A:$A,0))</f>
        <v>14400</v>
      </c>
      <c r="L247">
        <f t="shared" si="15"/>
        <v>73622</v>
      </c>
      <c r="M247">
        <v>10</v>
      </c>
      <c r="N247" t="str">
        <f>INDEX(Sheet2!J:J,MATCH($B247,Sheet2!$A:$A,0))</f>
        <v>25,29</v>
      </c>
      <c r="O247" s="12" t="str">
        <f>INDEX(Sheet2!Y:Y,MATCH($B247,Sheet2!$A:$A,0))</f>
        <v>巡逻路过的蜿蜒曲折的下水道，是流浪猫狗与老鼠最后的乐园。</v>
      </c>
      <c r="P247">
        <f t="shared" si="18"/>
        <v>102</v>
      </c>
      <c r="Q247" t="str">
        <f t="shared" si="18"/>
        <v>2,4</v>
      </c>
      <c r="R247" t="str">
        <f t="shared" si="18"/>
        <v>0,60</v>
      </c>
      <c r="S247" t="str">
        <f t="shared" si="18"/>
        <v>1,9|2,9|3,9|4,9|5,8|6,8|7,8|8,8|9,8|10,8|11,8|12,8</v>
      </c>
    </row>
    <row r="248" ht="16.5" customHeight="1" spans="1:19">
      <c r="A248" s="11" t="s">
        <v>44</v>
      </c>
      <c r="B248">
        <v>3623</v>
      </c>
      <c r="C248">
        <f>INDEX(Sheet2!D:D,MATCH(B248,Sheet2!A:A,0))</f>
        <v>3</v>
      </c>
      <c r="D248">
        <v>0</v>
      </c>
      <c r="E248">
        <f>INDEX(Sheet2!O:O,MATCH($B248,Sheet2!$A:$A,0))</f>
        <v>10</v>
      </c>
      <c r="F248" s="12" t="str">
        <f>INDEX(Sheet2!X:X,MATCH($B248,Sheet2!$A:$A,0))</f>
        <v>下水道</v>
      </c>
      <c r="G248" s="12">
        <f>INDEX(Sheet2!Z:Z,MATCH(B248,Sheet2!A:A,0))</f>
        <v>340140002</v>
      </c>
      <c r="H248">
        <f>INDEX(Sheet2!P:P,MATCH($B248,Sheet2!$A:$A,0))</f>
        <v>73623</v>
      </c>
      <c r="I248" s="15" t="str">
        <f t="shared" si="17"/>
        <v>1120001,1120005</v>
      </c>
      <c r="J248">
        <f>INDEX(Sheet2!K:K,MATCH($B248,Sheet2!$A:$A,0))</f>
        <v>3</v>
      </c>
      <c r="K248">
        <f>INDEX(Sheet2!L:L,MATCH($B248,Sheet2!$A:$A,0))</f>
        <v>14400</v>
      </c>
      <c r="L248">
        <f t="shared" si="15"/>
        <v>73623</v>
      </c>
      <c r="M248">
        <v>10</v>
      </c>
      <c r="N248" t="str">
        <f>INDEX(Sheet2!J:J,MATCH($B248,Sheet2!$A:$A,0))</f>
        <v>25,29</v>
      </c>
      <c r="O248" s="12" t="str">
        <f>INDEX(Sheet2!Y:Y,MATCH($B248,Sheet2!$A:$A,0))</f>
        <v>巡逻路过的蜿蜒曲折的下水道，是流浪猫狗与老鼠最后的乐园。</v>
      </c>
      <c r="P248">
        <f t="shared" si="18"/>
        <v>101</v>
      </c>
      <c r="Q248" t="str">
        <f t="shared" si="18"/>
        <v>2,4</v>
      </c>
      <c r="R248" t="str">
        <f t="shared" si="18"/>
        <v>0,60</v>
      </c>
      <c r="S248" t="str">
        <f t="shared" si="18"/>
        <v>1,9|2,9|3,9|4,9|5,8|6,8|7,8|8,8|9,8|10,8|11,8|12,8</v>
      </c>
    </row>
    <row r="249" ht="16.5" customHeight="1" spans="1:19">
      <c r="A249" s="11" t="s">
        <v>44</v>
      </c>
      <c r="B249">
        <v>3631</v>
      </c>
      <c r="C249">
        <f>INDEX(Sheet2!D:D,MATCH(B249,Sheet2!A:A,0))</f>
        <v>3</v>
      </c>
      <c r="D249">
        <v>0</v>
      </c>
      <c r="E249">
        <f>INDEX(Sheet2!O:O,MATCH($B249,Sheet2!$A:$A,0))</f>
        <v>10</v>
      </c>
      <c r="F249" s="12" t="str">
        <f>INDEX(Sheet2!X:X,MATCH($B249,Sheet2!$A:$A,0))</f>
        <v>穿山隧道</v>
      </c>
      <c r="G249" s="12">
        <f>INDEX(Sheet2!Z:Z,MATCH(B249,Sheet2!A:A,0))</f>
        <v>340140002</v>
      </c>
      <c r="H249">
        <f>INDEX(Sheet2!P:P,MATCH($B249,Sheet2!$A:$A,0))</f>
        <v>73631</v>
      </c>
      <c r="I249" s="15" t="str">
        <f t="shared" si="17"/>
        <v>1120001,1120005</v>
      </c>
      <c r="J249">
        <f>INDEX(Sheet2!K:K,MATCH($B249,Sheet2!$A:$A,0))</f>
        <v>3</v>
      </c>
      <c r="K249">
        <f>INDEX(Sheet2!L:L,MATCH($B249,Sheet2!$A:$A,0))</f>
        <v>14400</v>
      </c>
      <c r="L249">
        <f t="shared" si="15"/>
        <v>73631</v>
      </c>
      <c r="M249">
        <v>10</v>
      </c>
      <c r="N249" t="str">
        <f>INDEX(Sheet2!J:J,MATCH($B249,Sheet2!$A:$A,0))</f>
        <v>30,34</v>
      </c>
      <c r="O249" s="12" t="str">
        <f>INDEX(Sheet2!Y:Y,MATCH($B249,Sheet2!$A:$A,0))</f>
        <v>巡逻路过的穿山隧道，不知为何修建的比公示规划的要阴暗狭窄。</v>
      </c>
      <c r="P249">
        <f t="shared" si="18"/>
        <v>102</v>
      </c>
      <c r="Q249" t="str">
        <f t="shared" si="18"/>
        <v>2,4</v>
      </c>
      <c r="R249" t="str">
        <f t="shared" si="18"/>
        <v>0,60</v>
      </c>
      <c r="S249" t="str">
        <f t="shared" si="18"/>
        <v>1,9|2,9|3,9|4,9|5,8|6,8|7,8|8,8|9,8|10,8|11,8|12,8</v>
      </c>
    </row>
    <row r="250" ht="16.5" customHeight="1" spans="1:19">
      <c r="A250" s="11" t="s">
        <v>44</v>
      </c>
      <c r="B250">
        <v>3632</v>
      </c>
      <c r="C250">
        <f>INDEX(Sheet2!D:D,MATCH(B250,Sheet2!A:A,0))</f>
        <v>3</v>
      </c>
      <c r="D250">
        <v>0</v>
      </c>
      <c r="E250">
        <f>INDEX(Sheet2!O:O,MATCH($B250,Sheet2!$A:$A,0))</f>
        <v>10</v>
      </c>
      <c r="F250" s="12" t="str">
        <f>INDEX(Sheet2!X:X,MATCH($B250,Sheet2!$A:$A,0))</f>
        <v>穿山隧道</v>
      </c>
      <c r="G250" s="12">
        <f>INDEX(Sheet2!Z:Z,MATCH(B250,Sheet2!A:A,0))</f>
        <v>340140002</v>
      </c>
      <c r="H250">
        <f>INDEX(Sheet2!P:P,MATCH($B250,Sheet2!$A:$A,0))</f>
        <v>73632</v>
      </c>
      <c r="I250" s="15" t="str">
        <f t="shared" si="17"/>
        <v>1120001,1120005</v>
      </c>
      <c r="J250">
        <f>INDEX(Sheet2!K:K,MATCH($B250,Sheet2!$A:$A,0))</f>
        <v>4</v>
      </c>
      <c r="K250">
        <f>INDEX(Sheet2!L:L,MATCH($B250,Sheet2!$A:$A,0))</f>
        <v>28800</v>
      </c>
      <c r="L250">
        <f t="shared" si="15"/>
        <v>73632</v>
      </c>
      <c r="M250">
        <v>10</v>
      </c>
      <c r="N250" t="str">
        <f>INDEX(Sheet2!J:J,MATCH($B250,Sheet2!$A:$A,0))</f>
        <v>30,34</v>
      </c>
      <c r="O250" s="12" t="str">
        <f>INDEX(Sheet2!Y:Y,MATCH($B250,Sheet2!$A:$A,0))</f>
        <v>巡逻路过的穿山隧道，不知为何修建的比公示规划的要阴暗狭窄。</v>
      </c>
      <c r="P250">
        <f t="shared" si="18"/>
        <v>101</v>
      </c>
      <c r="Q250" t="str">
        <f t="shared" si="18"/>
        <v>3,5</v>
      </c>
      <c r="R250" t="str">
        <f t="shared" si="18"/>
        <v>0,60</v>
      </c>
      <c r="S250" t="str">
        <f t="shared" si="18"/>
        <v>1,9|2,9|3,9|4,9|5,8|6,8|7,8|8,8|9,8|10,8|11,8|12,8</v>
      </c>
    </row>
    <row r="251" ht="16.5" customHeight="1" spans="1:19">
      <c r="A251" s="11" t="s">
        <v>44</v>
      </c>
      <c r="B251">
        <v>3633</v>
      </c>
      <c r="C251">
        <f>INDEX(Sheet2!D:D,MATCH(B251,Sheet2!A:A,0))</f>
        <v>3</v>
      </c>
      <c r="D251">
        <v>0</v>
      </c>
      <c r="E251">
        <f>INDEX(Sheet2!O:O,MATCH($B251,Sheet2!$A:$A,0))</f>
        <v>10</v>
      </c>
      <c r="F251" s="12" t="str">
        <f>INDEX(Sheet2!X:X,MATCH($B251,Sheet2!$A:$A,0))</f>
        <v>穿山隧道</v>
      </c>
      <c r="G251" s="12">
        <f>INDEX(Sheet2!Z:Z,MATCH(B251,Sheet2!A:A,0))</f>
        <v>340140002</v>
      </c>
      <c r="H251">
        <f>INDEX(Sheet2!P:P,MATCH($B251,Sheet2!$A:$A,0))</f>
        <v>73633</v>
      </c>
      <c r="I251" s="15" t="str">
        <f t="shared" si="17"/>
        <v>1120001,1120005</v>
      </c>
      <c r="J251">
        <f>INDEX(Sheet2!K:K,MATCH($B251,Sheet2!$A:$A,0))</f>
        <v>4</v>
      </c>
      <c r="K251">
        <f>INDEX(Sheet2!L:L,MATCH($B251,Sheet2!$A:$A,0))</f>
        <v>43200</v>
      </c>
      <c r="L251">
        <f t="shared" si="15"/>
        <v>73633</v>
      </c>
      <c r="M251">
        <v>10</v>
      </c>
      <c r="N251" t="str">
        <f>INDEX(Sheet2!J:J,MATCH($B251,Sheet2!$A:$A,0))</f>
        <v>30,34</v>
      </c>
      <c r="O251" s="12" t="str">
        <f>INDEX(Sheet2!Y:Y,MATCH($B251,Sheet2!$A:$A,0))</f>
        <v>巡逻路过的穿山隧道，不知为何修建的比公示规划的要阴暗狭窄。</v>
      </c>
      <c r="P251">
        <f t="shared" si="18"/>
        <v>102</v>
      </c>
      <c r="Q251" t="str">
        <f t="shared" si="18"/>
        <v>3,5</v>
      </c>
      <c r="R251" t="str">
        <f t="shared" si="18"/>
        <v>0,60</v>
      </c>
      <c r="S251" t="str">
        <f t="shared" si="18"/>
        <v>1,9|2,9|3,9|4,9|5,8|6,8|7,8|8,8|9,8|10,8|11,8|12,8</v>
      </c>
    </row>
    <row r="252" ht="16.5" customHeight="1" spans="1:19">
      <c r="A252" s="11" t="s">
        <v>44</v>
      </c>
      <c r="B252">
        <v>3641</v>
      </c>
      <c r="C252">
        <f>INDEX(Sheet2!D:D,MATCH(B252,Sheet2!A:A,0))</f>
        <v>3</v>
      </c>
      <c r="D252">
        <v>0</v>
      </c>
      <c r="E252">
        <f>INDEX(Sheet2!O:O,MATCH($B252,Sheet2!$A:$A,0))</f>
        <v>5</v>
      </c>
      <c r="F252" s="12" t="str">
        <f>INDEX(Sheet2!X:X,MATCH($B252,Sheet2!$A:$A,0))</f>
        <v>穿山隧道</v>
      </c>
      <c r="G252" s="12">
        <f>INDEX(Sheet2!Z:Z,MATCH(B252,Sheet2!A:A,0))</f>
        <v>340140002</v>
      </c>
      <c r="H252">
        <f>INDEX(Sheet2!P:P,MATCH($B252,Sheet2!$A:$A,0))</f>
        <v>73641</v>
      </c>
      <c r="I252" s="15" t="str">
        <f t="shared" si="17"/>
        <v>1120001,1120005</v>
      </c>
      <c r="J252">
        <f>INDEX(Sheet2!K:K,MATCH($B252,Sheet2!$A:$A,0))</f>
        <v>4</v>
      </c>
      <c r="K252">
        <f>INDEX(Sheet2!L:L,MATCH($B252,Sheet2!$A:$A,0))</f>
        <v>28800</v>
      </c>
      <c r="L252">
        <f t="shared" si="15"/>
        <v>73641</v>
      </c>
      <c r="M252">
        <v>10</v>
      </c>
      <c r="N252" t="str">
        <f>INDEX(Sheet2!J:J,MATCH($B252,Sheet2!$A:$A,0))</f>
        <v>35,39</v>
      </c>
      <c r="O252" s="12" t="str">
        <f>INDEX(Sheet2!Y:Y,MATCH($B252,Sheet2!$A:$A,0))</f>
        <v>巡逻路过的穿山隧道，不知为何修建的比公示规划的要阴暗狭窄。</v>
      </c>
      <c r="P252">
        <f t="shared" si="18"/>
        <v>103</v>
      </c>
      <c r="Q252" t="str">
        <f t="shared" si="18"/>
        <v>3,5</v>
      </c>
      <c r="R252" t="str">
        <f t="shared" si="18"/>
        <v>0,60</v>
      </c>
      <c r="S252" t="str">
        <f t="shared" si="18"/>
        <v>1,9|2,9|3,9|4,9|5,8|6,8|7,8|8,8|9,8|10,8|11,8|12,8</v>
      </c>
    </row>
    <row r="253" ht="16.5" customHeight="1" spans="1:19">
      <c r="A253" s="11" t="s">
        <v>44</v>
      </c>
      <c r="B253">
        <v>3642</v>
      </c>
      <c r="C253">
        <f>INDEX(Sheet2!D:D,MATCH(B253,Sheet2!A:A,0))</f>
        <v>3</v>
      </c>
      <c r="D253">
        <v>0</v>
      </c>
      <c r="E253">
        <f>INDEX(Sheet2!O:O,MATCH($B253,Sheet2!$A:$A,0))</f>
        <v>5</v>
      </c>
      <c r="F253" s="12" t="str">
        <f>INDEX(Sheet2!X:X,MATCH($B253,Sheet2!$A:$A,0))</f>
        <v>穿山隧道</v>
      </c>
      <c r="G253" s="12">
        <f>INDEX(Sheet2!Z:Z,MATCH(B253,Sheet2!A:A,0))</f>
        <v>340140002</v>
      </c>
      <c r="H253">
        <f>INDEX(Sheet2!P:P,MATCH($B253,Sheet2!$A:$A,0))</f>
        <v>73642</v>
      </c>
      <c r="I253" s="15" t="str">
        <f t="shared" si="17"/>
        <v>1120001,1120005</v>
      </c>
      <c r="J253">
        <f>INDEX(Sheet2!K:K,MATCH($B253,Sheet2!$A:$A,0))</f>
        <v>5</v>
      </c>
      <c r="K253">
        <f>INDEX(Sheet2!L:L,MATCH($B253,Sheet2!$A:$A,0))</f>
        <v>43200</v>
      </c>
      <c r="L253">
        <f t="shared" si="15"/>
        <v>73642</v>
      </c>
      <c r="M253">
        <v>10</v>
      </c>
      <c r="N253" t="str">
        <f>INDEX(Sheet2!J:J,MATCH($B253,Sheet2!$A:$A,0))</f>
        <v>35,39</v>
      </c>
      <c r="O253" s="12" t="str">
        <f>INDEX(Sheet2!Y:Y,MATCH($B253,Sheet2!$A:$A,0))</f>
        <v>巡逻路过的穿山隧道，不知为何修建的比公示规划的要阴暗狭窄。</v>
      </c>
      <c r="P253">
        <f t="shared" si="18"/>
        <v>103</v>
      </c>
      <c r="Q253" t="str">
        <f t="shared" si="18"/>
        <v>3,5</v>
      </c>
      <c r="R253" t="str">
        <f t="shared" si="18"/>
        <v>0,60</v>
      </c>
      <c r="S253" t="str">
        <f t="shared" si="18"/>
        <v>1,9|2,9|3,9|4,9|5,8|6,8|7,8|8,8|9,8|10,8|11,8|12,8</v>
      </c>
    </row>
    <row r="254" ht="16.5" customHeight="1" spans="1:19">
      <c r="A254" s="11" t="s">
        <v>44</v>
      </c>
      <c r="B254">
        <v>3643</v>
      </c>
      <c r="C254">
        <f>INDEX(Sheet2!D:D,MATCH(B254,Sheet2!A:A,0))</f>
        <v>3</v>
      </c>
      <c r="D254">
        <v>0</v>
      </c>
      <c r="E254">
        <f>INDEX(Sheet2!O:O,MATCH($B254,Sheet2!$A:$A,0))</f>
        <v>5</v>
      </c>
      <c r="F254" s="12" t="str">
        <f>INDEX(Sheet2!X:X,MATCH($B254,Sheet2!$A:$A,0))</f>
        <v>穿山隧道</v>
      </c>
      <c r="G254" s="12">
        <f>INDEX(Sheet2!Z:Z,MATCH(B254,Sheet2!A:A,0))</f>
        <v>340140002</v>
      </c>
      <c r="H254">
        <f>INDEX(Sheet2!P:P,MATCH($B254,Sheet2!$A:$A,0))</f>
        <v>73643</v>
      </c>
      <c r="I254" s="15" t="str">
        <f t="shared" si="17"/>
        <v>1120001,1120005</v>
      </c>
      <c r="J254">
        <f>INDEX(Sheet2!K:K,MATCH($B254,Sheet2!$A:$A,0))</f>
        <v>5</v>
      </c>
      <c r="K254">
        <f>INDEX(Sheet2!L:L,MATCH($B254,Sheet2!$A:$A,0))</f>
        <v>86400</v>
      </c>
      <c r="L254">
        <f t="shared" si="15"/>
        <v>73643</v>
      </c>
      <c r="M254">
        <v>10</v>
      </c>
      <c r="N254" t="str">
        <f>INDEX(Sheet2!J:J,MATCH($B254,Sheet2!$A:$A,0))</f>
        <v>35,39</v>
      </c>
      <c r="O254" s="12" t="str">
        <f>INDEX(Sheet2!Y:Y,MATCH($B254,Sheet2!$A:$A,0))</f>
        <v>巡逻路过的穿山隧道，不知为何修建的比公示规划的要阴暗狭窄。</v>
      </c>
      <c r="P254">
        <f t="shared" si="18"/>
        <v>103</v>
      </c>
      <c r="Q254" t="str">
        <f t="shared" si="18"/>
        <v>3,5</v>
      </c>
      <c r="R254" t="str">
        <f t="shared" si="18"/>
        <v>0,60</v>
      </c>
      <c r="S254" t="str">
        <f t="shared" si="18"/>
        <v>1,9|2,9|3,9|4,9|5,8|6,8|7,8|8,8|9,8|10,8|11,8|12,8</v>
      </c>
    </row>
    <row r="255" ht="16.5" customHeight="1" spans="1:19">
      <c r="A255" s="11" t="s">
        <v>44</v>
      </c>
      <c r="B255">
        <v>3651</v>
      </c>
      <c r="C255">
        <f>INDEX(Sheet2!D:D,MATCH(B255,Sheet2!A:A,0))</f>
        <v>3</v>
      </c>
      <c r="D255">
        <v>0</v>
      </c>
      <c r="E255">
        <f>INDEX(Sheet2!O:O,MATCH($B255,Sheet2!$A:$A,0))</f>
        <v>5</v>
      </c>
      <c r="F255" s="12" t="str">
        <f>INDEX(Sheet2!X:X,MATCH($B255,Sheet2!$A:$A,0))</f>
        <v>穿山隧道</v>
      </c>
      <c r="G255" s="12">
        <f>INDEX(Sheet2!Z:Z,MATCH(B255,Sheet2!A:A,0))</f>
        <v>340140002</v>
      </c>
      <c r="H255">
        <f>INDEX(Sheet2!P:P,MATCH($B255,Sheet2!$A:$A,0))</f>
        <v>73651</v>
      </c>
      <c r="I255" s="15" t="str">
        <f t="shared" si="17"/>
        <v>1120001,1120005</v>
      </c>
      <c r="J255">
        <f>INDEX(Sheet2!K:K,MATCH($B255,Sheet2!$A:$A,0))</f>
        <v>4</v>
      </c>
      <c r="K255">
        <f>INDEX(Sheet2!L:L,MATCH($B255,Sheet2!$A:$A,0))</f>
        <v>28800</v>
      </c>
      <c r="L255">
        <f t="shared" si="15"/>
        <v>73651</v>
      </c>
      <c r="M255">
        <v>10</v>
      </c>
      <c r="N255" t="str">
        <f>INDEX(Sheet2!J:J,MATCH($B255,Sheet2!$A:$A,0))</f>
        <v>40,80</v>
      </c>
      <c r="O255" s="12" t="str">
        <f>INDEX(Sheet2!Y:Y,MATCH($B255,Sheet2!$A:$A,0))</f>
        <v>巡逻路过的穿山隧道，不知为何修建的比公示规划的要阴暗狭窄。</v>
      </c>
      <c r="P255">
        <f t="shared" si="18"/>
        <v>103</v>
      </c>
      <c r="Q255" t="str">
        <f t="shared" si="18"/>
        <v>3,5</v>
      </c>
      <c r="R255" t="str">
        <f t="shared" si="18"/>
        <v>0,60</v>
      </c>
      <c r="S255" t="str">
        <f t="shared" si="18"/>
        <v>1,9|2,9|3,9|4,9|5,8|6,8|7,8|8,8|9,8|10,8|11,8|12,8</v>
      </c>
    </row>
    <row r="256" ht="16.5" customHeight="1" spans="1:19">
      <c r="A256" s="11" t="s">
        <v>44</v>
      </c>
      <c r="B256">
        <v>3652</v>
      </c>
      <c r="C256">
        <f>INDEX(Sheet2!D:D,MATCH(B256,Sheet2!A:A,0))</f>
        <v>3</v>
      </c>
      <c r="D256">
        <v>0</v>
      </c>
      <c r="E256">
        <f>INDEX(Sheet2!O:O,MATCH($B256,Sheet2!$A:$A,0))</f>
        <v>5</v>
      </c>
      <c r="F256" s="12" t="str">
        <f>INDEX(Sheet2!X:X,MATCH($B256,Sheet2!$A:$A,0))</f>
        <v>穿山隧道</v>
      </c>
      <c r="G256" s="12">
        <f>INDEX(Sheet2!Z:Z,MATCH(B256,Sheet2!A:A,0))</f>
        <v>340140002</v>
      </c>
      <c r="H256">
        <f>INDEX(Sheet2!P:P,MATCH($B256,Sheet2!$A:$A,0))</f>
        <v>73652</v>
      </c>
      <c r="I256" s="15" t="str">
        <f t="shared" si="17"/>
        <v>1120001,1120005</v>
      </c>
      <c r="J256">
        <f>INDEX(Sheet2!K:K,MATCH($B256,Sheet2!$A:$A,0))</f>
        <v>5</v>
      </c>
      <c r="K256">
        <f>INDEX(Sheet2!L:L,MATCH($B256,Sheet2!$A:$A,0))</f>
        <v>43200</v>
      </c>
      <c r="L256">
        <f t="shared" si="15"/>
        <v>73652</v>
      </c>
      <c r="M256">
        <v>10</v>
      </c>
      <c r="N256" t="str">
        <f>INDEX(Sheet2!J:J,MATCH($B256,Sheet2!$A:$A,0))</f>
        <v>40,80</v>
      </c>
      <c r="O256" s="12" t="str">
        <f>INDEX(Sheet2!Y:Y,MATCH($B256,Sheet2!$A:$A,0))</f>
        <v>巡逻路过的穿山隧道，不知为何修建的比公示规划的要阴暗狭窄。</v>
      </c>
      <c r="P256">
        <f t="shared" ref="P256:S275" si="19">P246</f>
        <v>101</v>
      </c>
      <c r="Q256" t="str">
        <f t="shared" si="19"/>
        <v>2,4</v>
      </c>
      <c r="R256" t="str">
        <f t="shared" si="19"/>
        <v>0,60</v>
      </c>
      <c r="S256" t="str">
        <f t="shared" si="19"/>
        <v>1,9|2,9|3,9|4,9|5,8|6,8|7,8|8,8|9,8|10,8|11,7|12,9</v>
      </c>
    </row>
    <row r="257" ht="16.5" customHeight="1" spans="1:19">
      <c r="A257" s="11" t="s">
        <v>44</v>
      </c>
      <c r="B257">
        <v>3653</v>
      </c>
      <c r="C257">
        <f>INDEX(Sheet2!D:D,MATCH(B257,Sheet2!A:A,0))</f>
        <v>3</v>
      </c>
      <c r="D257">
        <v>0</v>
      </c>
      <c r="E257">
        <f>INDEX(Sheet2!O:O,MATCH($B257,Sheet2!$A:$A,0))</f>
        <v>5</v>
      </c>
      <c r="F257" s="12" t="str">
        <f>INDEX(Sheet2!X:X,MATCH($B257,Sheet2!$A:$A,0))</f>
        <v>穿山隧道</v>
      </c>
      <c r="G257" s="12">
        <f>INDEX(Sheet2!Z:Z,MATCH(B257,Sheet2!A:A,0))</f>
        <v>340140002</v>
      </c>
      <c r="H257">
        <f>INDEX(Sheet2!P:P,MATCH($B257,Sheet2!$A:$A,0))</f>
        <v>73653</v>
      </c>
      <c r="I257" s="15" t="str">
        <f t="shared" si="17"/>
        <v>1120001,1120005</v>
      </c>
      <c r="J257">
        <f>INDEX(Sheet2!K:K,MATCH($B257,Sheet2!$A:$A,0))</f>
        <v>5</v>
      </c>
      <c r="K257">
        <f>INDEX(Sheet2!L:L,MATCH($B257,Sheet2!$A:$A,0))</f>
        <v>86400</v>
      </c>
      <c r="L257">
        <f t="shared" si="15"/>
        <v>73653</v>
      </c>
      <c r="M257">
        <v>10</v>
      </c>
      <c r="N257" t="str">
        <f>INDEX(Sheet2!J:J,MATCH($B257,Sheet2!$A:$A,0))</f>
        <v>40,80</v>
      </c>
      <c r="O257" s="12" t="str">
        <f>INDEX(Sheet2!Y:Y,MATCH($B257,Sheet2!$A:$A,0))</f>
        <v>巡逻路过的穿山隧道，不知为何修建的比公示规划的要阴暗狭窄。</v>
      </c>
      <c r="P257">
        <f t="shared" si="19"/>
        <v>102</v>
      </c>
      <c r="Q257" t="str">
        <f t="shared" si="19"/>
        <v>2,4</v>
      </c>
      <c r="R257" t="str">
        <f t="shared" si="19"/>
        <v>0,60</v>
      </c>
      <c r="S257" t="str">
        <f t="shared" si="19"/>
        <v>1,9|2,9|3,9|4,9|5,8|6,8|7,8|8,8|9,8|10,8|11,8|12,8</v>
      </c>
    </row>
    <row r="258" ht="16.5" customHeight="1" spans="1:19">
      <c r="A258" s="11" t="s">
        <v>44</v>
      </c>
      <c r="B258">
        <v>4111</v>
      </c>
      <c r="C258">
        <f>INDEX(Sheet2!D:D,MATCH(B258,Sheet2!A:A,0))</f>
        <v>4</v>
      </c>
      <c r="D258">
        <v>0</v>
      </c>
      <c r="E258">
        <f>INDEX(Sheet2!O:O,MATCH($B258,Sheet2!$A:$A,0))</f>
        <v>50</v>
      </c>
      <c r="F258" s="12" t="str">
        <f>INDEX(Sheet2!X:X,MATCH($B258,Sheet2!$A:$A,0))</f>
        <v>居住区</v>
      </c>
      <c r="G258" s="12">
        <f>INDEX(Sheet2!Z:Z,MATCH(B258,Sheet2!A:A,0))</f>
        <v>340140005</v>
      </c>
      <c r="H258">
        <f>INDEX(Sheet2!P:P,MATCH($B258,Sheet2!$A:$A,0))</f>
        <v>74111</v>
      </c>
      <c r="I258" s="15" t="str">
        <f t="shared" si="17"/>
        <v>1120001,1120002</v>
      </c>
      <c r="J258">
        <f>INDEX(Sheet2!K:K,MATCH($B258,Sheet2!$A:$A,0))</f>
        <v>2</v>
      </c>
      <c r="K258">
        <f>INDEX(Sheet2!L:L,MATCH($B258,Sheet2!$A:$A,0))</f>
        <v>14400</v>
      </c>
      <c r="L258">
        <f t="shared" si="15"/>
        <v>74111</v>
      </c>
      <c r="M258">
        <v>10</v>
      </c>
      <c r="N258" t="str">
        <f>INDEX(Sheet2!J:J,MATCH($B258,Sheet2!$A:$A,0))</f>
        <v>1,24</v>
      </c>
      <c r="O258" s="12" t="str">
        <f>INDEX(Sheet2!Y:Y,MATCH($B258,Sheet2!$A:$A,0))</f>
        <v>绿树成荫的社区地带，总能看到不少散步的老人。</v>
      </c>
      <c r="P258">
        <f t="shared" si="19"/>
        <v>101</v>
      </c>
      <c r="Q258" t="str">
        <f t="shared" si="19"/>
        <v>2,4</v>
      </c>
      <c r="R258" t="str">
        <f t="shared" si="19"/>
        <v>0,60</v>
      </c>
      <c r="S258" t="str">
        <f t="shared" si="19"/>
        <v>1,9|2,9|3,9|4,9|5,8|6,8|7,8|8,8|9,8|10,8|11,8|12,8</v>
      </c>
    </row>
    <row r="259" ht="16.5" customHeight="1" spans="1:19">
      <c r="A259" s="11" t="s">
        <v>44</v>
      </c>
      <c r="B259">
        <v>4112</v>
      </c>
      <c r="C259">
        <f>INDEX(Sheet2!D:D,MATCH(B259,Sheet2!A:A,0))</f>
        <v>4</v>
      </c>
      <c r="D259">
        <v>0</v>
      </c>
      <c r="E259">
        <f>INDEX(Sheet2!O:O,MATCH($B259,Sheet2!$A:$A,0))</f>
        <v>50</v>
      </c>
      <c r="F259" s="12" t="str">
        <f>INDEX(Sheet2!X:X,MATCH($B259,Sheet2!$A:$A,0))</f>
        <v>居住区</v>
      </c>
      <c r="G259" s="12">
        <f>INDEX(Sheet2!Z:Z,MATCH(B259,Sheet2!A:A,0))</f>
        <v>340140005</v>
      </c>
      <c r="H259">
        <f>INDEX(Sheet2!P:P,MATCH($B259,Sheet2!$A:$A,0))</f>
        <v>74112</v>
      </c>
      <c r="I259" s="15" t="str">
        <f t="shared" si="17"/>
        <v>1120001,1120002</v>
      </c>
      <c r="J259">
        <f>INDEX(Sheet2!K:K,MATCH($B259,Sheet2!$A:$A,0))</f>
        <v>3</v>
      </c>
      <c r="K259">
        <f>INDEX(Sheet2!L:L,MATCH($B259,Sheet2!$A:$A,0))</f>
        <v>14400</v>
      </c>
      <c r="L259">
        <f t="shared" si="15"/>
        <v>74112</v>
      </c>
      <c r="M259">
        <v>10</v>
      </c>
      <c r="N259" t="str">
        <f>INDEX(Sheet2!J:J,MATCH($B259,Sheet2!$A:$A,0))</f>
        <v>1,24</v>
      </c>
      <c r="O259" s="12" t="str">
        <f>INDEX(Sheet2!Y:Y,MATCH($B259,Sheet2!$A:$A,0))</f>
        <v>绿树成荫的社区地带，总能看到不少散步的老人。</v>
      </c>
      <c r="P259">
        <f t="shared" si="19"/>
        <v>102</v>
      </c>
      <c r="Q259" t="str">
        <f t="shared" si="19"/>
        <v>2,4</v>
      </c>
      <c r="R259" t="str">
        <f t="shared" si="19"/>
        <v>0,60</v>
      </c>
      <c r="S259" t="str">
        <f t="shared" si="19"/>
        <v>1,9|2,9|3,9|4,9|5,8|6,8|7,8|8,8|9,8|10,8|11,8|12,8</v>
      </c>
    </row>
    <row r="260" ht="16.5" customHeight="1" spans="1:19">
      <c r="A260" s="11" t="s">
        <v>44</v>
      </c>
      <c r="B260">
        <v>4121</v>
      </c>
      <c r="C260">
        <f>INDEX(Sheet2!D:D,MATCH(B260,Sheet2!A:A,0))</f>
        <v>4</v>
      </c>
      <c r="D260">
        <v>0</v>
      </c>
      <c r="E260">
        <f>INDEX(Sheet2!O:O,MATCH($B260,Sheet2!$A:$A,0))</f>
        <v>50</v>
      </c>
      <c r="F260" s="12" t="str">
        <f>INDEX(Sheet2!X:X,MATCH($B260,Sheet2!$A:$A,0))</f>
        <v>林荫道</v>
      </c>
      <c r="G260" s="12">
        <f>INDEX(Sheet2!Z:Z,MATCH(B260,Sheet2!A:A,0))</f>
        <v>340140005</v>
      </c>
      <c r="H260">
        <f>INDEX(Sheet2!P:P,MATCH($B260,Sheet2!$A:$A,0))</f>
        <v>74121</v>
      </c>
      <c r="I260" s="15" t="str">
        <f t="shared" si="17"/>
        <v>1120001,1120002</v>
      </c>
      <c r="J260">
        <f>INDEX(Sheet2!K:K,MATCH($B260,Sheet2!$A:$A,0))</f>
        <v>2</v>
      </c>
      <c r="K260">
        <f>INDEX(Sheet2!L:L,MATCH($B260,Sheet2!$A:$A,0))</f>
        <v>14400</v>
      </c>
      <c r="L260">
        <f t="shared" si="15"/>
        <v>74121</v>
      </c>
      <c r="M260">
        <v>10</v>
      </c>
      <c r="N260" t="str">
        <f>INDEX(Sheet2!J:J,MATCH($B260,Sheet2!$A:$A,0))</f>
        <v>25,29</v>
      </c>
      <c r="O260" s="12" t="str">
        <f>INDEX(Sheet2!Y:Y,MATCH($B260,Sheet2!$A:$A,0))</f>
        <v>被树荫所覆盖的窄小街道，即使在夏天也相当凉爽。</v>
      </c>
      <c r="P260">
        <f t="shared" si="19"/>
        <v>101</v>
      </c>
      <c r="Q260" t="str">
        <f t="shared" si="19"/>
        <v>3,5</v>
      </c>
      <c r="R260" t="str">
        <f t="shared" si="19"/>
        <v>0,60</v>
      </c>
      <c r="S260" t="str">
        <f t="shared" si="19"/>
        <v>1,9|2,9|3,9|4,9|5,8|6,8|7,8|8,8|9,8|10,8|11,8|12,8</v>
      </c>
    </row>
    <row r="261" ht="16.5" customHeight="1" spans="1:19">
      <c r="A261" s="11" t="s">
        <v>44</v>
      </c>
      <c r="B261">
        <v>4122</v>
      </c>
      <c r="C261">
        <f>INDEX(Sheet2!D:D,MATCH(B261,Sheet2!A:A,0))</f>
        <v>4</v>
      </c>
      <c r="D261">
        <v>0</v>
      </c>
      <c r="E261">
        <f>INDEX(Sheet2!O:O,MATCH($B261,Sheet2!$A:$A,0))</f>
        <v>50</v>
      </c>
      <c r="F261" s="12" t="str">
        <f>INDEX(Sheet2!X:X,MATCH($B261,Sheet2!$A:$A,0))</f>
        <v>林荫道</v>
      </c>
      <c r="G261" s="12">
        <f>INDEX(Sheet2!Z:Z,MATCH(B261,Sheet2!A:A,0))</f>
        <v>340140005</v>
      </c>
      <c r="H261">
        <f>INDEX(Sheet2!P:P,MATCH($B261,Sheet2!$A:$A,0))</f>
        <v>74122</v>
      </c>
      <c r="I261" s="15" t="str">
        <f t="shared" si="17"/>
        <v>1120001,1120002</v>
      </c>
      <c r="J261">
        <f>INDEX(Sheet2!K:K,MATCH($B261,Sheet2!$A:$A,0))</f>
        <v>3</v>
      </c>
      <c r="K261">
        <f>INDEX(Sheet2!L:L,MATCH($B261,Sheet2!$A:$A,0))</f>
        <v>14400</v>
      </c>
      <c r="L261">
        <f t="shared" si="15"/>
        <v>74122</v>
      </c>
      <c r="M261">
        <v>10</v>
      </c>
      <c r="N261" t="str">
        <f>INDEX(Sheet2!J:J,MATCH($B261,Sheet2!$A:$A,0))</f>
        <v>25,29</v>
      </c>
      <c r="O261" s="12" t="str">
        <f>INDEX(Sheet2!Y:Y,MATCH($B261,Sheet2!$A:$A,0))</f>
        <v>被树荫所覆盖的窄小街道，即使在夏天也相当凉爽。</v>
      </c>
      <c r="P261">
        <f t="shared" si="19"/>
        <v>102</v>
      </c>
      <c r="Q261" t="str">
        <f t="shared" si="19"/>
        <v>3,5</v>
      </c>
      <c r="R261" t="str">
        <f t="shared" si="19"/>
        <v>0,60</v>
      </c>
      <c r="S261" t="str">
        <f t="shared" si="19"/>
        <v>1,9|2,9|3,9|4,9|5,8|6,8|7,8|8,8|9,8|10,8|11,8|12,8</v>
      </c>
    </row>
    <row r="262" ht="16.5" customHeight="1" spans="1:19">
      <c r="A262" s="11" t="s">
        <v>44</v>
      </c>
      <c r="B262">
        <v>4123</v>
      </c>
      <c r="C262">
        <f>INDEX(Sheet2!D:D,MATCH(B262,Sheet2!A:A,0))</f>
        <v>4</v>
      </c>
      <c r="D262">
        <v>0</v>
      </c>
      <c r="E262">
        <f>INDEX(Sheet2!O:O,MATCH($B262,Sheet2!$A:$A,0))</f>
        <v>50</v>
      </c>
      <c r="F262" s="12" t="str">
        <f>INDEX(Sheet2!X:X,MATCH($B262,Sheet2!$A:$A,0))</f>
        <v>林荫道</v>
      </c>
      <c r="G262" s="12">
        <f>INDEX(Sheet2!Z:Z,MATCH(B262,Sheet2!A:A,0))</f>
        <v>340140005</v>
      </c>
      <c r="H262">
        <f>INDEX(Sheet2!P:P,MATCH($B262,Sheet2!$A:$A,0))</f>
        <v>74123</v>
      </c>
      <c r="I262" s="15" t="str">
        <f t="shared" si="17"/>
        <v>1120001,1120002</v>
      </c>
      <c r="J262">
        <f>INDEX(Sheet2!K:K,MATCH($B262,Sheet2!$A:$A,0))</f>
        <v>3</v>
      </c>
      <c r="K262">
        <f>INDEX(Sheet2!L:L,MATCH($B262,Sheet2!$A:$A,0))</f>
        <v>14400</v>
      </c>
      <c r="L262">
        <f t="shared" ref="L262:L325" si="20">H262</f>
        <v>74123</v>
      </c>
      <c r="M262">
        <v>10</v>
      </c>
      <c r="N262" t="str">
        <f>INDEX(Sheet2!J:J,MATCH($B262,Sheet2!$A:$A,0))</f>
        <v>25,29</v>
      </c>
      <c r="O262" s="12" t="str">
        <f>INDEX(Sheet2!Y:Y,MATCH($B262,Sheet2!$A:$A,0))</f>
        <v>被树荫所覆盖的窄小街道，即使在夏天也相当凉爽。</v>
      </c>
      <c r="P262">
        <f t="shared" si="19"/>
        <v>103</v>
      </c>
      <c r="Q262" t="str">
        <f t="shared" si="19"/>
        <v>3,5</v>
      </c>
      <c r="R262" t="str">
        <f t="shared" si="19"/>
        <v>0,60</v>
      </c>
      <c r="S262" t="str">
        <f t="shared" si="19"/>
        <v>1,9|2,9|3,9|4,9|5,8|6,8|7,8|8,8|9,8|10,8|11,8|12,8</v>
      </c>
    </row>
    <row r="263" ht="16.5" customHeight="1" spans="1:19">
      <c r="A263" s="11" t="s">
        <v>44</v>
      </c>
      <c r="B263">
        <v>4131</v>
      </c>
      <c r="C263">
        <f>INDEX(Sheet2!D:D,MATCH(B263,Sheet2!A:A,0))</f>
        <v>4</v>
      </c>
      <c r="D263">
        <v>0</v>
      </c>
      <c r="E263">
        <f>INDEX(Sheet2!O:O,MATCH($B263,Sheet2!$A:$A,0))</f>
        <v>50</v>
      </c>
      <c r="F263" s="12" t="str">
        <f>INDEX(Sheet2!X:X,MATCH($B263,Sheet2!$A:$A,0))</f>
        <v>院校周边</v>
      </c>
      <c r="G263" s="12">
        <f>INDEX(Sheet2!Z:Z,MATCH(B263,Sheet2!A:A,0))</f>
        <v>340140005</v>
      </c>
      <c r="H263">
        <f>INDEX(Sheet2!P:P,MATCH($B263,Sheet2!$A:$A,0))</f>
        <v>74131</v>
      </c>
      <c r="I263" s="15" t="str">
        <f t="shared" si="17"/>
        <v>1120001,1120002</v>
      </c>
      <c r="J263">
        <f>INDEX(Sheet2!K:K,MATCH($B263,Sheet2!$A:$A,0))</f>
        <v>3</v>
      </c>
      <c r="K263">
        <f>INDEX(Sheet2!L:L,MATCH($B263,Sheet2!$A:$A,0))</f>
        <v>14400</v>
      </c>
      <c r="L263">
        <f t="shared" si="20"/>
        <v>74131</v>
      </c>
      <c r="M263">
        <v>10</v>
      </c>
      <c r="N263" t="str">
        <f>INDEX(Sheet2!J:J,MATCH($B263,Sheet2!$A:$A,0))</f>
        <v>30,34</v>
      </c>
      <c r="O263" s="12" t="str">
        <f>INDEX(Sheet2!Y:Y,MATCH($B263,Sheet2!$A:$A,0))</f>
        <v>能听到上下课铃声的道路，常常有身穿制服的学生在此往来。</v>
      </c>
      <c r="P263">
        <f t="shared" si="19"/>
        <v>103</v>
      </c>
      <c r="Q263" t="str">
        <f t="shared" si="19"/>
        <v>3,5</v>
      </c>
      <c r="R263" t="str">
        <f t="shared" si="19"/>
        <v>0,60</v>
      </c>
      <c r="S263" t="str">
        <f t="shared" si="19"/>
        <v>1,9|2,9|3,9|4,9|5,8|6,8|7,8|8,8|9,8|10,8|11,8|12,8</v>
      </c>
    </row>
    <row r="264" ht="16.5" customHeight="1" spans="1:19">
      <c r="A264" s="11" t="s">
        <v>44</v>
      </c>
      <c r="B264">
        <v>4132</v>
      </c>
      <c r="C264">
        <f>INDEX(Sheet2!D:D,MATCH(B264,Sheet2!A:A,0))</f>
        <v>4</v>
      </c>
      <c r="D264">
        <v>0</v>
      </c>
      <c r="E264">
        <f>INDEX(Sheet2!O:O,MATCH($B264,Sheet2!$A:$A,0))</f>
        <v>50</v>
      </c>
      <c r="F264" s="12" t="str">
        <f>INDEX(Sheet2!X:X,MATCH($B264,Sheet2!$A:$A,0))</f>
        <v>院校周边</v>
      </c>
      <c r="G264" s="12">
        <f>INDEX(Sheet2!Z:Z,MATCH(B264,Sheet2!A:A,0))</f>
        <v>340140005</v>
      </c>
      <c r="H264">
        <f>INDEX(Sheet2!P:P,MATCH($B264,Sheet2!$A:$A,0))</f>
        <v>74132</v>
      </c>
      <c r="I264" s="15" t="str">
        <f t="shared" si="17"/>
        <v>1120001,1120002</v>
      </c>
      <c r="J264">
        <f>INDEX(Sheet2!K:K,MATCH($B264,Sheet2!$A:$A,0))</f>
        <v>4</v>
      </c>
      <c r="K264">
        <f>INDEX(Sheet2!L:L,MATCH($B264,Sheet2!$A:$A,0))</f>
        <v>28800</v>
      </c>
      <c r="L264">
        <f t="shared" si="20"/>
        <v>74132</v>
      </c>
      <c r="M264">
        <v>10</v>
      </c>
      <c r="N264" t="str">
        <f>INDEX(Sheet2!J:J,MATCH($B264,Sheet2!$A:$A,0))</f>
        <v>30,34</v>
      </c>
      <c r="O264" s="12" t="str">
        <f>INDEX(Sheet2!Y:Y,MATCH($B264,Sheet2!$A:$A,0))</f>
        <v>能听到上下课铃声的道路，常常有身穿制服的学生在此往来。</v>
      </c>
      <c r="P264">
        <f t="shared" si="19"/>
        <v>103</v>
      </c>
      <c r="Q264" t="str">
        <f t="shared" si="19"/>
        <v>3,5</v>
      </c>
      <c r="R264" t="str">
        <f t="shared" si="19"/>
        <v>0,60</v>
      </c>
      <c r="S264" t="str">
        <f t="shared" si="19"/>
        <v>1,9|2,9|3,9|4,9|5,8|6,8|7,8|8,8|9,8|10,8|11,8|12,8</v>
      </c>
    </row>
    <row r="265" ht="16.5" customHeight="1" spans="1:19">
      <c r="A265" s="11" t="s">
        <v>44</v>
      </c>
      <c r="B265">
        <v>4133</v>
      </c>
      <c r="C265">
        <f>INDEX(Sheet2!D:D,MATCH(B265,Sheet2!A:A,0))</f>
        <v>4</v>
      </c>
      <c r="D265">
        <v>0</v>
      </c>
      <c r="E265">
        <f>INDEX(Sheet2!O:O,MATCH($B265,Sheet2!$A:$A,0))</f>
        <v>50</v>
      </c>
      <c r="F265" s="12" t="str">
        <f>INDEX(Sheet2!X:X,MATCH($B265,Sheet2!$A:$A,0))</f>
        <v>院校周边</v>
      </c>
      <c r="G265" s="12">
        <f>INDEX(Sheet2!Z:Z,MATCH(B265,Sheet2!A:A,0))</f>
        <v>340140005</v>
      </c>
      <c r="H265">
        <f>INDEX(Sheet2!P:P,MATCH($B265,Sheet2!$A:$A,0))</f>
        <v>74133</v>
      </c>
      <c r="I265" s="15" t="str">
        <f t="shared" si="17"/>
        <v>1120001,1120002</v>
      </c>
      <c r="J265">
        <f>INDEX(Sheet2!K:K,MATCH($B265,Sheet2!$A:$A,0))</f>
        <v>4</v>
      </c>
      <c r="K265">
        <f>INDEX(Sheet2!L:L,MATCH($B265,Sheet2!$A:$A,0))</f>
        <v>43200</v>
      </c>
      <c r="L265">
        <f t="shared" si="20"/>
        <v>74133</v>
      </c>
      <c r="M265">
        <v>10</v>
      </c>
      <c r="N265" t="str">
        <f>INDEX(Sheet2!J:J,MATCH($B265,Sheet2!$A:$A,0))</f>
        <v>30,34</v>
      </c>
      <c r="O265" s="12" t="str">
        <f>INDEX(Sheet2!Y:Y,MATCH($B265,Sheet2!$A:$A,0))</f>
        <v>能听到上下课铃声的道路，常常有身穿制服的学生在此往来。</v>
      </c>
      <c r="P265">
        <f t="shared" si="19"/>
        <v>103</v>
      </c>
      <c r="Q265" t="str">
        <f t="shared" si="19"/>
        <v>3,5</v>
      </c>
      <c r="R265" t="str">
        <f t="shared" si="19"/>
        <v>0,60</v>
      </c>
      <c r="S265" t="str">
        <f t="shared" si="19"/>
        <v>1,9|2,9|3,9|4,9|5,8|6,8|7,8|8,8|9,8|10,8|11,8|12,8</v>
      </c>
    </row>
    <row r="266" ht="16.5" customHeight="1" spans="1:19">
      <c r="A266" s="11" t="s">
        <v>44</v>
      </c>
      <c r="B266">
        <v>4141</v>
      </c>
      <c r="C266">
        <f>INDEX(Sheet2!D:D,MATCH(B266,Sheet2!A:A,0))</f>
        <v>4</v>
      </c>
      <c r="D266">
        <v>0</v>
      </c>
      <c r="E266">
        <f>INDEX(Sheet2!O:O,MATCH($B266,Sheet2!$A:$A,0))</f>
        <v>50</v>
      </c>
      <c r="F266" s="12" t="str">
        <f>INDEX(Sheet2!X:X,MATCH($B266,Sheet2!$A:$A,0))</f>
        <v>院校周边</v>
      </c>
      <c r="G266" s="12">
        <f>INDEX(Sheet2!Z:Z,MATCH(B266,Sheet2!A:A,0))</f>
        <v>340140005</v>
      </c>
      <c r="H266">
        <f>INDEX(Sheet2!P:P,MATCH($B266,Sheet2!$A:$A,0))</f>
        <v>74141</v>
      </c>
      <c r="I266" s="15" t="str">
        <f t="shared" si="17"/>
        <v>1120001,1120002</v>
      </c>
      <c r="J266">
        <f>INDEX(Sheet2!K:K,MATCH($B266,Sheet2!$A:$A,0))</f>
        <v>4</v>
      </c>
      <c r="K266">
        <f>INDEX(Sheet2!L:L,MATCH($B266,Sheet2!$A:$A,0))</f>
        <v>28800</v>
      </c>
      <c r="L266">
        <f t="shared" si="20"/>
        <v>74141</v>
      </c>
      <c r="M266">
        <v>10</v>
      </c>
      <c r="N266" t="str">
        <f>INDEX(Sheet2!J:J,MATCH($B266,Sheet2!$A:$A,0))</f>
        <v>35,39</v>
      </c>
      <c r="O266" s="12" t="str">
        <f>INDEX(Sheet2!Y:Y,MATCH($B266,Sheet2!$A:$A,0))</f>
        <v>能听到上下课铃声的道路，常常有身穿制服的学生在此往来。</v>
      </c>
      <c r="P266">
        <f t="shared" si="19"/>
        <v>101</v>
      </c>
      <c r="Q266" t="str">
        <f t="shared" si="19"/>
        <v>2,4</v>
      </c>
      <c r="R266" t="str">
        <f t="shared" si="19"/>
        <v>0,60</v>
      </c>
      <c r="S266" t="str">
        <f t="shared" si="19"/>
        <v>1,9|2,9|3,9|4,9|5,8|6,8|7,8|8,8|9,8|10,8|11,7|12,9</v>
      </c>
    </row>
    <row r="267" ht="16.5" customHeight="1" spans="1:19">
      <c r="A267" s="11" t="s">
        <v>44</v>
      </c>
      <c r="B267">
        <v>4142</v>
      </c>
      <c r="C267">
        <f>INDEX(Sheet2!D:D,MATCH(B267,Sheet2!A:A,0))</f>
        <v>4</v>
      </c>
      <c r="D267">
        <v>0</v>
      </c>
      <c r="E267">
        <f>INDEX(Sheet2!O:O,MATCH($B267,Sheet2!$A:$A,0))</f>
        <v>50</v>
      </c>
      <c r="F267" s="12" t="str">
        <f>INDEX(Sheet2!X:X,MATCH($B267,Sheet2!$A:$A,0))</f>
        <v>院校周边</v>
      </c>
      <c r="G267" s="12">
        <f>INDEX(Sheet2!Z:Z,MATCH(B267,Sheet2!A:A,0))</f>
        <v>340140005</v>
      </c>
      <c r="H267">
        <f>INDEX(Sheet2!P:P,MATCH($B267,Sheet2!$A:$A,0))</f>
        <v>74142</v>
      </c>
      <c r="I267" s="15" t="str">
        <f t="shared" si="17"/>
        <v>1120001,1120002</v>
      </c>
      <c r="J267">
        <f>INDEX(Sheet2!K:K,MATCH($B267,Sheet2!$A:$A,0))</f>
        <v>5</v>
      </c>
      <c r="K267">
        <f>INDEX(Sheet2!L:L,MATCH($B267,Sheet2!$A:$A,0))</f>
        <v>43200</v>
      </c>
      <c r="L267">
        <f t="shared" si="20"/>
        <v>74142</v>
      </c>
      <c r="M267">
        <v>10</v>
      </c>
      <c r="N267" t="str">
        <f>INDEX(Sheet2!J:J,MATCH($B267,Sheet2!$A:$A,0))</f>
        <v>35,39</v>
      </c>
      <c r="O267" s="12" t="str">
        <f>INDEX(Sheet2!Y:Y,MATCH($B267,Sheet2!$A:$A,0))</f>
        <v>能听到上下课铃声的道路，常常有身穿制服的学生在此往来。</v>
      </c>
      <c r="P267">
        <f t="shared" si="19"/>
        <v>102</v>
      </c>
      <c r="Q267" t="str">
        <f t="shared" si="19"/>
        <v>2,4</v>
      </c>
      <c r="R267" t="str">
        <f t="shared" si="19"/>
        <v>0,60</v>
      </c>
      <c r="S267" t="str">
        <f t="shared" si="19"/>
        <v>1,9|2,9|3,9|4,9|5,8|6,8|7,8|8,8|9,8|10,8|11,8|12,8</v>
      </c>
    </row>
    <row r="268" ht="16.5" customHeight="1" spans="1:19">
      <c r="A268" s="11" t="s">
        <v>44</v>
      </c>
      <c r="B268">
        <v>4143</v>
      </c>
      <c r="C268">
        <f>INDEX(Sheet2!D:D,MATCH(B268,Sheet2!A:A,0))</f>
        <v>4</v>
      </c>
      <c r="D268">
        <v>0</v>
      </c>
      <c r="E268">
        <f>INDEX(Sheet2!O:O,MATCH($B268,Sheet2!$A:$A,0))</f>
        <v>50</v>
      </c>
      <c r="F268" s="12" t="str">
        <f>INDEX(Sheet2!X:X,MATCH($B268,Sheet2!$A:$A,0))</f>
        <v>院校周边</v>
      </c>
      <c r="G268" s="12">
        <f>INDEX(Sheet2!Z:Z,MATCH(B268,Sheet2!A:A,0))</f>
        <v>340140005</v>
      </c>
      <c r="H268">
        <f>INDEX(Sheet2!P:P,MATCH($B268,Sheet2!$A:$A,0))</f>
        <v>74143</v>
      </c>
      <c r="I268" s="15" t="str">
        <f t="shared" si="17"/>
        <v>1120001,1120002</v>
      </c>
      <c r="J268">
        <f>INDEX(Sheet2!K:K,MATCH($B268,Sheet2!$A:$A,0))</f>
        <v>5</v>
      </c>
      <c r="K268">
        <f>INDEX(Sheet2!L:L,MATCH($B268,Sheet2!$A:$A,0))</f>
        <v>86400</v>
      </c>
      <c r="L268">
        <f t="shared" si="20"/>
        <v>74143</v>
      </c>
      <c r="M268">
        <v>10</v>
      </c>
      <c r="N268" t="str">
        <f>INDEX(Sheet2!J:J,MATCH($B268,Sheet2!$A:$A,0))</f>
        <v>35,39</v>
      </c>
      <c r="O268" s="12" t="str">
        <f>INDEX(Sheet2!Y:Y,MATCH($B268,Sheet2!$A:$A,0))</f>
        <v>能听到上下课铃声的道路，常常有身穿制服的学生在此往来。</v>
      </c>
      <c r="P268">
        <f t="shared" si="19"/>
        <v>101</v>
      </c>
      <c r="Q268" t="str">
        <f t="shared" si="19"/>
        <v>2,4</v>
      </c>
      <c r="R268" t="str">
        <f t="shared" si="19"/>
        <v>0,60</v>
      </c>
      <c r="S268" t="str">
        <f t="shared" si="19"/>
        <v>1,9|2,9|3,9|4,9|5,8|6,8|7,8|8,8|9,8|10,8|11,8|12,8</v>
      </c>
    </row>
    <row r="269" ht="16.5" customHeight="1" spans="1:19">
      <c r="A269" s="11" t="s">
        <v>44</v>
      </c>
      <c r="B269">
        <v>4151</v>
      </c>
      <c r="C269">
        <f>INDEX(Sheet2!D:D,MATCH(B269,Sheet2!A:A,0))</f>
        <v>4</v>
      </c>
      <c r="D269">
        <v>0</v>
      </c>
      <c r="E269">
        <f>INDEX(Sheet2!O:O,MATCH($B269,Sheet2!$A:$A,0))</f>
        <v>50</v>
      </c>
      <c r="F269" s="12" t="str">
        <f>INDEX(Sheet2!X:X,MATCH($B269,Sheet2!$A:$A,0))</f>
        <v>院校周边</v>
      </c>
      <c r="G269" s="12">
        <f>INDEX(Sheet2!Z:Z,MATCH(B269,Sheet2!A:A,0))</f>
        <v>340140005</v>
      </c>
      <c r="H269">
        <f>INDEX(Sheet2!P:P,MATCH($B269,Sheet2!$A:$A,0))</f>
        <v>74151</v>
      </c>
      <c r="I269" s="15" t="str">
        <f t="shared" si="17"/>
        <v>1120001,1120002</v>
      </c>
      <c r="J269">
        <f>INDEX(Sheet2!K:K,MATCH($B269,Sheet2!$A:$A,0))</f>
        <v>4</v>
      </c>
      <c r="K269">
        <f>INDEX(Sheet2!L:L,MATCH($B269,Sheet2!$A:$A,0))</f>
        <v>28800</v>
      </c>
      <c r="L269">
        <f t="shared" si="20"/>
        <v>74151</v>
      </c>
      <c r="M269">
        <v>10</v>
      </c>
      <c r="N269" t="str">
        <f>INDEX(Sheet2!J:J,MATCH($B269,Sheet2!$A:$A,0))</f>
        <v>40,80</v>
      </c>
      <c r="O269" s="12" t="str">
        <f>INDEX(Sheet2!Y:Y,MATCH($B269,Sheet2!$A:$A,0))</f>
        <v>能听到上下课铃声的道路，常常有身穿制服的学生在此往来。</v>
      </c>
      <c r="P269">
        <f t="shared" si="19"/>
        <v>102</v>
      </c>
      <c r="Q269" t="str">
        <f t="shared" si="19"/>
        <v>2,4</v>
      </c>
      <c r="R269" t="str">
        <f t="shared" si="19"/>
        <v>0,60</v>
      </c>
      <c r="S269" t="str">
        <f t="shared" si="19"/>
        <v>1,9|2,9|3,9|4,9|5,8|6,8|7,8|8,8|9,8|10,8|11,8|12,8</v>
      </c>
    </row>
    <row r="270" ht="16.5" customHeight="1" spans="1:19">
      <c r="A270" s="11" t="s">
        <v>44</v>
      </c>
      <c r="B270">
        <v>4152</v>
      </c>
      <c r="C270">
        <f>INDEX(Sheet2!D:D,MATCH(B270,Sheet2!A:A,0))</f>
        <v>4</v>
      </c>
      <c r="D270">
        <v>0</v>
      </c>
      <c r="E270">
        <f>INDEX(Sheet2!O:O,MATCH($B270,Sheet2!$A:$A,0))</f>
        <v>50</v>
      </c>
      <c r="F270" s="12" t="str">
        <f>INDEX(Sheet2!X:X,MATCH($B270,Sheet2!$A:$A,0))</f>
        <v>院校周边</v>
      </c>
      <c r="G270" s="12">
        <f>INDEX(Sheet2!Z:Z,MATCH(B270,Sheet2!A:A,0))</f>
        <v>340140005</v>
      </c>
      <c r="H270">
        <f>INDEX(Sheet2!P:P,MATCH($B270,Sheet2!$A:$A,0))</f>
        <v>74152</v>
      </c>
      <c r="I270" s="15" t="str">
        <f t="shared" si="17"/>
        <v>1120001,1120002</v>
      </c>
      <c r="J270">
        <f>INDEX(Sheet2!K:K,MATCH($B270,Sheet2!$A:$A,0))</f>
        <v>5</v>
      </c>
      <c r="K270">
        <f>INDEX(Sheet2!L:L,MATCH($B270,Sheet2!$A:$A,0))</f>
        <v>43200</v>
      </c>
      <c r="L270">
        <f t="shared" si="20"/>
        <v>74152</v>
      </c>
      <c r="M270">
        <v>10</v>
      </c>
      <c r="N270" t="str">
        <f>INDEX(Sheet2!J:J,MATCH($B270,Sheet2!$A:$A,0))</f>
        <v>40,80</v>
      </c>
      <c r="O270" s="12" t="str">
        <f>INDEX(Sheet2!Y:Y,MATCH($B270,Sheet2!$A:$A,0))</f>
        <v>能听到上下课铃声的道路，常常有身穿制服的学生在此往来。</v>
      </c>
      <c r="P270">
        <f t="shared" si="19"/>
        <v>101</v>
      </c>
      <c r="Q270" t="str">
        <f t="shared" si="19"/>
        <v>3,5</v>
      </c>
      <c r="R270" t="str">
        <f t="shared" si="19"/>
        <v>0,60</v>
      </c>
      <c r="S270" t="str">
        <f t="shared" si="19"/>
        <v>1,9|2,9|3,9|4,9|5,8|6,8|7,8|8,8|9,8|10,8|11,8|12,8</v>
      </c>
    </row>
    <row r="271" ht="16.5" customHeight="1" spans="1:19">
      <c r="A271" s="11" t="s">
        <v>44</v>
      </c>
      <c r="B271">
        <v>4153</v>
      </c>
      <c r="C271">
        <f>INDEX(Sheet2!D:D,MATCH(B271,Sheet2!A:A,0))</f>
        <v>4</v>
      </c>
      <c r="D271">
        <v>0</v>
      </c>
      <c r="E271">
        <f>INDEX(Sheet2!O:O,MATCH($B271,Sheet2!$A:$A,0))</f>
        <v>50</v>
      </c>
      <c r="F271" s="12" t="str">
        <f>INDEX(Sheet2!X:X,MATCH($B271,Sheet2!$A:$A,0))</f>
        <v>院校周边</v>
      </c>
      <c r="G271" s="12">
        <f>INDEX(Sheet2!Z:Z,MATCH(B271,Sheet2!A:A,0))</f>
        <v>340140005</v>
      </c>
      <c r="H271">
        <f>INDEX(Sheet2!P:P,MATCH($B271,Sheet2!$A:$A,0))</f>
        <v>74153</v>
      </c>
      <c r="I271" s="15" t="str">
        <f t="shared" si="17"/>
        <v>1120001,1120002</v>
      </c>
      <c r="J271">
        <f>INDEX(Sheet2!K:K,MATCH($B271,Sheet2!$A:$A,0))</f>
        <v>5</v>
      </c>
      <c r="K271">
        <f>INDEX(Sheet2!L:L,MATCH($B271,Sheet2!$A:$A,0))</f>
        <v>86400</v>
      </c>
      <c r="L271">
        <f t="shared" si="20"/>
        <v>74153</v>
      </c>
      <c r="M271">
        <v>10</v>
      </c>
      <c r="N271" t="str">
        <f>INDEX(Sheet2!J:J,MATCH($B271,Sheet2!$A:$A,0))</f>
        <v>40,80</v>
      </c>
      <c r="O271" s="12" t="str">
        <f>INDEX(Sheet2!Y:Y,MATCH($B271,Sheet2!$A:$A,0))</f>
        <v>能听到上下课铃声的道路，常常有身穿制服的学生在此往来。</v>
      </c>
      <c r="P271">
        <f t="shared" si="19"/>
        <v>102</v>
      </c>
      <c r="Q271" t="str">
        <f t="shared" si="19"/>
        <v>3,5</v>
      </c>
      <c r="R271" t="str">
        <f t="shared" si="19"/>
        <v>0,60</v>
      </c>
      <c r="S271" t="str">
        <f t="shared" si="19"/>
        <v>1,9|2,9|3,9|4,9|5,8|6,8|7,8|8,8|9,8|10,8|11,8|12,8</v>
      </c>
    </row>
    <row r="272" ht="16.5" customHeight="1" spans="1:19">
      <c r="A272" s="11" t="s">
        <v>44</v>
      </c>
      <c r="B272">
        <v>4211</v>
      </c>
      <c r="C272">
        <f>INDEX(Sheet2!D:D,MATCH(B272,Sheet2!A:A,0))</f>
        <v>4</v>
      </c>
      <c r="D272">
        <v>0</v>
      </c>
      <c r="E272">
        <f>INDEX(Sheet2!O:O,MATCH($B272,Sheet2!$A:$A,0))</f>
        <v>50</v>
      </c>
      <c r="F272" s="12" t="str">
        <f>INDEX(Sheet2!X:X,MATCH($B272,Sheet2!$A:$A,0))</f>
        <v>居住区</v>
      </c>
      <c r="G272" s="12">
        <f>INDEX(Sheet2!Z:Z,MATCH(B272,Sheet2!A:A,0))</f>
        <v>340140005</v>
      </c>
      <c r="H272">
        <f>INDEX(Sheet2!P:P,MATCH($B272,Sheet2!$A:$A,0))</f>
        <v>74211</v>
      </c>
      <c r="I272" s="15" t="str">
        <f t="shared" si="17"/>
        <v>1120001,1120004</v>
      </c>
      <c r="J272">
        <f>INDEX(Sheet2!K:K,MATCH($B272,Sheet2!$A:$A,0))</f>
        <v>2</v>
      </c>
      <c r="K272">
        <f>INDEX(Sheet2!L:L,MATCH($B272,Sheet2!$A:$A,0))</f>
        <v>14400</v>
      </c>
      <c r="L272">
        <f t="shared" si="20"/>
        <v>74211</v>
      </c>
      <c r="M272">
        <v>10</v>
      </c>
      <c r="N272" t="str">
        <f>INDEX(Sheet2!J:J,MATCH($B272,Sheet2!$A:$A,0))</f>
        <v>1,24</v>
      </c>
      <c r="O272" s="12" t="str">
        <f>INDEX(Sheet2!Y:Y,MATCH($B272,Sheet2!$A:$A,0))</f>
        <v>绿树成荫的社区地带，总能看到不少散步的老人。</v>
      </c>
      <c r="P272">
        <f t="shared" si="19"/>
        <v>103</v>
      </c>
      <c r="Q272" t="str">
        <f t="shared" si="19"/>
        <v>3,5</v>
      </c>
      <c r="R272" t="str">
        <f t="shared" si="19"/>
        <v>0,60</v>
      </c>
      <c r="S272" t="str">
        <f t="shared" si="19"/>
        <v>1,9|2,9|3,9|4,9|5,8|6,8|7,8|8,8|9,8|10,8|11,8|12,8</v>
      </c>
    </row>
    <row r="273" ht="16.5" customHeight="1" spans="1:19">
      <c r="A273" s="11" t="s">
        <v>44</v>
      </c>
      <c r="B273">
        <v>4212</v>
      </c>
      <c r="C273">
        <f>INDEX(Sheet2!D:D,MATCH(B273,Sheet2!A:A,0))</f>
        <v>4</v>
      </c>
      <c r="D273">
        <v>0</v>
      </c>
      <c r="E273">
        <f>INDEX(Sheet2!O:O,MATCH($B273,Sheet2!$A:$A,0))</f>
        <v>50</v>
      </c>
      <c r="F273" s="12" t="str">
        <f>INDEX(Sheet2!X:X,MATCH($B273,Sheet2!$A:$A,0))</f>
        <v>居住区</v>
      </c>
      <c r="G273" s="12">
        <f>INDEX(Sheet2!Z:Z,MATCH(B273,Sheet2!A:A,0))</f>
        <v>340140005</v>
      </c>
      <c r="H273">
        <f>INDEX(Sheet2!P:P,MATCH($B273,Sheet2!$A:$A,0))</f>
        <v>74212</v>
      </c>
      <c r="I273" s="15" t="str">
        <f t="shared" si="17"/>
        <v>1120001,1120004</v>
      </c>
      <c r="J273">
        <f>INDEX(Sheet2!K:K,MATCH($B273,Sheet2!$A:$A,0))</f>
        <v>3</v>
      </c>
      <c r="K273">
        <f>INDEX(Sheet2!L:L,MATCH($B273,Sheet2!$A:$A,0))</f>
        <v>14400</v>
      </c>
      <c r="L273">
        <f t="shared" si="20"/>
        <v>74212</v>
      </c>
      <c r="M273">
        <v>10</v>
      </c>
      <c r="N273" t="str">
        <f>INDEX(Sheet2!J:J,MATCH($B273,Sheet2!$A:$A,0))</f>
        <v>1,24</v>
      </c>
      <c r="O273" s="12" t="str">
        <f>INDEX(Sheet2!Y:Y,MATCH($B273,Sheet2!$A:$A,0))</f>
        <v>绿树成荫的社区地带，总能看到不少散步的老人。</v>
      </c>
      <c r="P273">
        <f t="shared" si="19"/>
        <v>103</v>
      </c>
      <c r="Q273" t="str">
        <f t="shared" si="19"/>
        <v>3,5</v>
      </c>
      <c r="R273" t="str">
        <f t="shared" si="19"/>
        <v>0,60</v>
      </c>
      <c r="S273" t="str">
        <f t="shared" si="19"/>
        <v>1,9|2,9|3,9|4,9|5,8|6,8|7,8|8,8|9,8|10,8|11,8|12,8</v>
      </c>
    </row>
    <row r="274" ht="16.5" customHeight="1" spans="1:19">
      <c r="A274" s="11" t="s">
        <v>44</v>
      </c>
      <c r="B274">
        <v>4221</v>
      </c>
      <c r="C274">
        <f>INDEX(Sheet2!D:D,MATCH(B274,Sheet2!A:A,0))</f>
        <v>4</v>
      </c>
      <c r="D274">
        <v>0</v>
      </c>
      <c r="E274">
        <f>INDEX(Sheet2!O:O,MATCH($B274,Sheet2!$A:$A,0))</f>
        <v>50</v>
      </c>
      <c r="F274" s="12" t="str">
        <f>INDEX(Sheet2!X:X,MATCH($B274,Sheet2!$A:$A,0))</f>
        <v>林荫道</v>
      </c>
      <c r="G274" s="12">
        <f>INDEX(Sheet2!Z:Z,MATCH(B274,Sheet2!A:A,0))</f>
        <v>340140005</v>
      </c>
      <c r="H274">
        <f>INDEX(Sheet2!P:P,MATCH($B274,Sheet2!$A:$A,0))</f>
        <v>74221</v>
      </c>
      <c r="I274" s="15" t="str">
        <f t="shared" si="17"/>
        <v>1120001,1120004</v>
      </c>
      <c r="J274">
        <f>INDEX(Sheet2!K:K,MATCH($B274,Sheet2!$A:$A,0))</f>
        <v>2</v>
      </c>
      <c r="K274">
        <f>INDEX(Sheet2!L:L,MATCH($B274,Sheet2!$A:$A,0))</f>
        <v>14400</v>
      </c>
      <c r="L274">
        <f t="shared" si="20"/>
        <v>74221</v>
      </c>
      <c r="M274">
        <v>10</v>
      </c>
      <c r="N274" t="str">
        <f>INDEX(Sheet2!J:J,MATCH($B274,Sheet2!$A:$A,0))</f>
        <v>25,29</v>
      </c>
      <c r="O274" s="12" t="str">
        <f>INDEX(Sheet2!Y:Y,MATCH($B274,Sheet2!$A:$A,0))</f>
        <v>被树荫所覆盖的窄小街道，即使在夏天也相当凉爽。</v>
      </c>
      <c r="P274">
        <f t="shared" si="19"/>
        <v>103</v>
      </c>
      <c r="Q274" t="str">
        <f t="shared" si="19"/>
        <v>3,5</v>
      </c>
      <c r="R274" t="str">
        <f t="shared" si="19"/>
        <v>0,60</v>
      </c>
      <c r="S274" t="str">
        <f t="shared" si="19"/>
        <v>1,9|2,9|3,9|4,9|5,8|6,8|7,8|8,8|9,8|10,8|11,8|12,8</v>
      </c>
    </row>
    <row r="275" ht="16.5" customHeight="1" spans="1:19">
      <c r="A275" s="11" t="s">
        <v>44</v>
      </c>
      <c r="B275">
        <v>4222</v>
      </c>
      <c r="C275">
        <f>INDEX(Sheet2!D:D,MATCH(B275,Sheet2!A:A,0))</f>
        <v>4</v>
      </c>
      <c r="D275">
        <v>0</v>
      </c>
      <c r="E275">
        <f>INDEX(Sheet2!O:O,MATCH($B275,Sheet2!$A:$A,0))</f>
        <v>50</v>
      </c>
      <c r="F275" s="12" t="str">
        <f>INDEX(Sheet2!X:X,MATCH($B275,Sheet2!$A:$A,0))</f>
        <v>林荫道</v>
      </c>
      <c r="G275" s="12">
        <f>INDEX(Sheet2!Z:Z,MATCH(B275,Sheet2!A:A,0))</f>
        <v>340140005</v>
      </c>
      <c r="H275">
        <f>INDEX(Sheet2!P:P,MATCH($B275,Sheet2!$A:$A,0))</f>
        <v>74222</v>
      </c>
      <c r="I275" s="15" t="str">
        <f t="shared" si="17"/>
        <v>1120001,1120004</v>
      </c>
      <c r="J275">
        <f>INDEX(Sheet2!K:K,MATCH($B275,Sheet2!$A:$A,0))</f>
        <v>3</v>
      </c>
      <c r="K275">
        <f>INDEX(Sheet2!L:L,MATCH($B275,Sheet2!$A:$A,0))</f>
        <v>14400</v>
      </c>
      <c r="L275">
        <f t="shared" si="20"/>
        <v>74222</v>
      </c>
      <c r="M275">
        <v>10</v>
      </c>
      <c r="N275" t="str">
        <f>INDEX(Sheet2!J:J,MATCH($B275,Sheet2!$A:$A,0))</f>
        <v>25,29</v>
      </c>
      <c r="O275" s="12" t="str">
        <f>INDEX(Sheet2!Y:Y,MATCH($B275,Sheet2!$A:$A,0))</f>
        <v>被树荫所覆盖的窄小街道，即使在夏天也相当凉爽。</v>
      </c>
      <c r="P275">
        <f t="shared" si="19"/>
        <v>103</v>
      </c>
      <c r="Q275" t="str">
        <f t="shared" si="19"/>
        <v>3,5</v>
      </c>
      <c r="R275" t="str">
        <f t="shared" si="19"/>
        <v>0,60</v>
      </c>
      <c r="S275" t="str">
        <f t="shared" si="19"/>
        <v>1,9|2,9|3,9|4,9|5,8|6,8|7,8|8,8|9,8|10,8|11,8|12,8</v>
      </c>
    </row>
    <row r="276" ht="16.5" customHeight="1" spans="1:19">
      <c r="A276" s="11" t="s">
        <v>44</v>
      </c>
      <c r="B276">
        <v>4223</v>
      </c>
      <c r="C276">
        <f>INDEX(Sheet2!D:D,MATCH(B276,Sheet2!A:A,0))</f>
        <v>4</v>
      </c>
      <c r="D276">
        <v>0</v>
      </c>
      <c r="E276">
        <f>INDEX(Sheet2!O:O,MATCH($B276,Sheet2!$A:$A,0))</f>
        <v>50</v>
      </c>
      <c r="F276" s="12" t="str">
        <f>INDEX(Sheet2!X:X,MATCH($B276,Sheet2!$A:$A,0))</f>
        <v>林荫道</v>
      </c>
      <c r="G276" s="12">
        <f>INDEX(Sheet2!Z:Z,MATCH(B276,Sheet2!A:A,0))</f>
        <v>340140005</v>
      </c>
      <c r="H276">
        <f>INDEX(Sheet2!P:P,MATCH($B276,Sheet2!$A:$A,0))</f>
        <v>74223</v>
      </c>
      <c r="I276" s="15" t="str">
        <f t="shared" si="17"/>
        <v>1120001,1120004</v>
      </c>
      <c r="J276">
        <f>INDEX(Sheet2!K:K,MATCH($B276,Sheet2!$A:$A,0))</f>
        <v>3</v>
      </c>
      <c r="K276">
        <f>INDEX(Sheet2!L:L,MATCH($B276,Sheet2!$A:$A,0))</f>
        <v>14400</v>
      </c>
      <c r="L276">
        <f t="shared" si="20"/>
        <v>74223</v>
      </c>
      <c r="M276">
        <v>10</v>
      </c>
      <c r="N276" t="str">
        <f>INDEX(Sheet2!J:J,MATCH($B276,Sheet2!$A:$A,0))</f>
        <v>25,29</v>
      </c>
      <c r="O276" s="12" t="str">
        <f>INDEX(Sheet2!Y:Y,MATCH($B276,Sheet2!$A:$A,0))</f>
        <v>被树荫所覆盖的窄小街道，即使在夏天也相当凉爽。</v>
      </c>
      <c r="P276">
        <f t="shared" ref="P276:S295" si="21">P266</f>
        <v>101</v>
      </c>
      <c r="Q276" t="str">
        <f t="shared" si="21"/>
        <v>2,4</v>
      </c>
      <c r="R276" t="str">
        <f t="shared" si="21"/>
        <v>0,60</v>
      </c>
      <c r="S276" t="str">
        <f t="shared" si="21"/>
        <v>1,9|2,9|3,9|4,9|5,8|6,8|7,8|8,8|9,8|10,8|11,7|12,9</v>
      </c>
    </row>
    <row r="277" ht="16.5" customHeight="1" spans="1:19">
      <c r="A277" s="11" t="s">
        <v>44</v>
      </c>
      <c r="B277">
        <v>4231</v>
      </c>
      <c r="C277">
        <f>INDEX(Sheet2!D:D,MATCH(B277,Sheet2!A:A,0))</f>
        <v>4</v>
      </c>
      <c r="D277">
        <v>0</v>
      </c>
      <c r="E277">
        <f>INDEX(Sheet2!O:O,MATCH($B277,Sheet2!$A:$A,0))</f>
        <v>50</v>
      </c>
      <c r="F277" s="12" t="str">
        <f>INDEX(Sheet2!X:X,MATCH($B277,Sheet2!$A:$A,0))</f>
        <v>院校周边</v>
      </c>
      <c r="G277" s="12">
        <f>INDEX(Sheet2!Z:Z,MATCH(B277,Sheet2!A:A,0))</f>
        <v>340140005</v>
      </c>
      <c r="H277">
        <f>INDEX(Sheet2!P:P,MATCH($B277,Sheet2!$A:$A,0))</f>
        <v>74231</v>
      </c>
      <c r="I277" s="15" t="str">
        <f t="shared" si="17"/>
        <v>1120001,1120004</v>
      </c>
      <c r="J277">
        <f>INDEX(Sheet2!K:K,MATCH($B277,Sheet2!$A:$A,0))</f>
        <v>3</v>
      </c>
      <c r="K277">
        <f>INDEX(Sheet2!L:L,MATCH($B277,Sheet2!$A:$A,0))</f>
        <v>14400</v>
      </c>
      <c r="L277">
        <f t="shared" si="20"/>
        <v>74231</v>
      </c>
      <c r="M277">
        <v>10</v>
      </c>
      <c r="N277" t="str">
        <f>INDEX(Sheet2!J:J,MATCH($B277,Sheet2!$A:$A,0))</f>
        <v>30,34</v>
      </c>
      <c r="O277" s="12" t="str">
        <f>INDEX(Sheet2!Y:Y,MATCH($B277,Sheet2!$A:$A,0))</f>
        <v>能听到上下课铃声的道路，常常有身穿制服的学生在此往来。</v>
      </c>
      <c r="P277">
        <f t="shared" si="21"/>
        <v>102</v>
      </c>
      <c r="Q277" t="str">
        <f t="shared" si="21"/>
        <v>2,4</v>
      </c>
      <c r="R277" t="str">
        <f t="shared" si="21"/>
        <v>0,60</v>
      </c>
      <c r="S277" t="str">
        <f t="shared" si="21"/>
        <v>1,9|2,9|3,9|4,9|5,8|6,8|7,8|8,8|9,8|10,8|11,8|12,8</v>
      </c>
    </row>
    <row r="278" ht="16.5" customHeight="1" spans="1:19">
      <c r="A278" s="11" t="s">
        <v>44</v>
      </c>
      <c r="B278">
        <v>4232</v>
      </c>
      <c r="C278">
        <f>INDEX(Sheet2!D:D,MATCH(B278,Sheet2!A:A,0))</f>
        <v>4</v>
      </c>
      <c r="D278">
        <v>0</v>
      </c>
      <c r="E278">
        <f>INDEX(Sheet2!O:O,MATCH($B278,Sheet2!$A:$A,0))</f>
        <v>50</v>
      </c>
      <c r="F278" s="12" t="str">
        <f>INDEX(Sheet2!X:X,MATCH($B278,Sheet2!$A:$A,0))</f>
        <v>院校周边</v>
      </c>
      <c r="G278" s="12">
        <f>INDEX(Sheet2!Z:Z,MATCH(B278,Sheet2!A:A,0))</f>
        <v>340140005</v>
      </c>
      <c r="H278">
        <f>INDEX(Sheet2!P:P,MATCH($B278,Sheet2!$A:$A,0))</f>
        <v>74232</v>
      </c>
      <c r="I278" s="15" t="str">
        <f t="shared" si="17"/>
        <v>1120001,1120004</v>
      </c>
      <c r="J278">
        <f>INDEX(Sheet2!K:K,MATCH($B278,Sheet2!$A:$A,0))</f>
        <v>4</v>
      </c>
      <c r="K278">
        <f>INDEX(Sheet2!L:L,MATCH($B278,Sheet2!$A:$A,0))</f>
        <v>28800</v>
      </c>
      <c r="L278">
        <f t="shared" si="20"/>
        <v>74232</v>
      </c>
      <c r="M278">
        <v>10</v>
      </c>
      <c r="N278" t="str">
        <f>INDEX(Sheet2!J:J,MATCH($B278,Sheet2!$A:$A,0))</f>
        <v>30,34</v>
      </c>
      <c r="O278" s="12" t="str">
        <f>INDEX(Sheet2!Y:Y,MATCH($B278,Sheet2!$A:$A,0))</f>
        <v>能听到上下课铃声的道路，常常有身穿制服的学生在此往来。</v>
      </c>
      <c r="P278">
        <f t="shared" si="21"/>
        <v>101</v>
      </c>
      <c r="Q278" t="str">
        <f t="shared" si="21"/>
        <v>2,4</v>
      </c>
      <c r="R278" t="str">
        <f t="shared" si="21"/>
        <v>0,60</v>
      </c>
      <c r="S278" t="str">
        <f t="shared" si="21"/>
        <v>1,9|2,9|3,9|4,9|5,8|6,8|7,8|8,8|9,8|10,8|11,8|12,8</v>
      </c>
    </row>
    <row r="279" ht="16.5" customHeight="1" spans="1:19">
      <c r="A279" s="11" t="s">
        <v>44</v>
      </c>
      <c r="B279">
        <v>4233</v>
      </c>
      <c r="C279">
        <f>INDEX(Sheet2!D:D,MATCH(B279,Sheet2!A:A,0))</f>
        <v>4</v>
      </c>
      <c r="D279">
        <v>0</v>
      </c>
      <c r="E279">
        <f>INDEX(Sheet2!O:O,MATCH($B279,Sheet2!$A:$A,0))</f>
        <v>50</v>
      </c>
      <c r="F279" s="12" t="str">
        <f>INDEX(Sheet2!X:X,MATCH($B279,Sheet2!$A:$A,0))</f>
        <v>院校周边</v>
      </c>
      <c r="G279" s="12">
        <f>INDEX(Sheet2!Z:Z,MATCH(B279,Sheet2!A:A,0))</f>
        <v>340140005</v>
      </c>
      <c r="H279">
        <f>INDEX(Sheet2!P:P,MATCH($B279,Sheet2!$A:$A,0))</f>
        <v>74233</v>
      </c>
      <c r="I279" s="15" t="str">
        <f t="shared" si="17"/>
        <v>1120001,1120004</v>
      </c>
      <c r="J279">
        <f>INDEX(Sheet2!K:K,MATCH($B279,Sheet2!$A:$A,0))</f>
        <v>4</v>
      </c>
      <c r="K279">
        <f>INDEX(Sheet2!L:L,MATCH($B279,Sheet2!$A:$A,0))</f>
        <v>43200</v>
      </c>
      <c r="L279">
        <f t="shared" si="20"/>
        <v>74233</v>
      </c>
      <c r="M279">
        <v>10</v>
      </c>
      <c r="N279" t="str">
        <f>INDEX(Sheet2!J:J,MATCH($B279,Sheet2!$A:$A,0))</f>
        <v>30,34</v>
      </c>
      <c r="O279" s="12" t="str">
        <f>INDEX(Sheet2!Y:Y,MATCH($B279,Sheet2!$A:$A,0))</f>
        <v>能听到上下课铃声的道路，常常有身穿制服的学生在此往来。</v>
      </c>
      <c r="P279">
        <f t="shared" si="21"/>
        <v>102</v>
      </c>
      <c r="Q279" t="str">
        <f t="shared" si="21"/>
        <v>2,4</v>
      </c>
      <c r="R279" t="str">
        <f t="shared" si="21"/>
        <v>0,60</v>
      </c>
      <c r="S279" t="str">
        <f t="shared" si="21"/>
        <v>1,9|2,9|3,9|4,9|5,8|6,8|7,8|8,8|9,8|10,8|11,8|12,8</v>
      </c>
    </row>
    <row r="280" ht="16.5" customHeight="1" spans="1:19">
      <c r="A280" s="11" t="s">
        <v>44</v>
      </c>
      <c r="B280">
        <v>4241</v>
      </c>
      <c r="C280">
        <f>INDEX(Sheet2!D:D,MATCH(B280,Sheet2!A:A,0))</f>
        <v>4</v>
      </c>
      <c r="D280">
        <v>0</v>
      </c>
      <c r="E280">
        <f>INDEX(Sheet2!O:O,MATCH($B280,Sheet2!$A:$A,0))</f>
        <v>50</v>
      </c>
      <c r="F280" s="12" t="str">
        <f>INDEX(Sheet2!X:X,MATCH($B280,Sheet2!$A:$A,0))</f>
        <v>院校周边</v>
      </c>
      <c r="G280" s="12">
        <f>INDEX(Sheet2!Z:Z,MATCH(B280,Sheet2!A:A,0))</f>
        <v>340140005</v>
      </c>
      <c r="H280">
        <f>INDEX(Sheet2!P:P,MATCH($B280,Sheet2!$A:$A,0))</f>
        <v>74241</v>
      </c>
      <c r="I280" s="15" t="str">
        <f t="shared" si="17"/>
        <v>1120001,1120004</v>
      </c>
      <c r="J280">
        <f>INDEX(Sheet2!K:K,MATCH($B280,Sheet2!$A:$A,0))</f>
        <v>4</v>
      </c>
      <c r="K280">
        <f>INDEX(Sheet2!L:L,MATCH($B280,Sheet2!$A:$A,0))</f>
        <v>28800</v>
      </c>
      <c r="L280">
        <f t="shared" si="20"/>
        <v>74241</v>
      </c>
      <c r="M280">
        <v>10</v>
      </c>
      <c r="N280" t="str">
        <f>INDEX(Sheet2!J:J,MATCH($B280,Sheet2!$A:$A,0))</f>
        <v>35,39</v>
      </c>
      <c r="O280" s="12" t="str">
        <f>INDEX(Sheet2!Y:Y,MATCH($B280,Sheet2!$A:$A,0))</f>
        <v>能听到上下课铃声的道路，常常有身穿制服的学生在此往来。</v>
      </c>
      <c r="P280">
        <f t="shared" si="21"/>
        <v>101</v>
      </c>
      <c r="Q280" t="str">
        <f t="shared" si="21"/>
        <v>3,5</v>
      </c>
      <c r="R280" t="str">
        <f t="shared" si="21"/>
        <v>0,60</v>
      </c>
      <c r="S280" t="str">
        <f t="shared" si="21"/>
        <v>1,9|2,9|3,9|4,9|5,8|6,8|7,8|8,8|9,8|10,8|11,8|12,8</v>
      </c>
    </row>
    <row r="281" ht="16.5" customHeight="1" spans="1:19">
      <c r="A281" s="11" t="s">
        <v>44</v>
      </c>
      <c r="B281">
        <v>4242</v>
      </c>
      <c r="C281">
        <f>INDEX(Sheet2!D:D,MATCH(B281,Sheet2!A:A,0))</f>
        <v>4</v>
      </c>
      <c r="D281">
        <v>0</v>
      </c>
      <c r="E281">
        <f>INDEX(Sheet2!O:O,MATCH($B281,Sheet2!$A:$A,0))</f>
        <v>50</v>
      </c>
      <c r="F281" s="12" t="str">
        <f>INDEX(Sheet2!X:X,MATCH($B281,Sheet2!$A:$A,0))</f>
        <v>院校周边</v>
      </c>
      <c r="G281" s="12">
        <f>INDEX(Sheet2!Z:Z,MATCH(B281,Sheet2!A:A,0))</f>
        <v>340140005</v>
      </c>
      <c r="H281">
        <f>INDEX(Sheet2!P:P,MATCH($B281,Sheet2!$A:$A,0))</f>
        <v>74242</v>
      </c>
      <c r="I281" s="15" t="str">
        <f t="shared" si="17"/>
        <v>1120001,1120004</v>
      </c>
      <c r="J281">
        <f>INDEX(Sheet2!K:K,MATCH($B281,Sheet2!$A:$A,0))</f>
        <v>5</v>
      </c>
      <c r="K281">
        <f>INDEX(Sheet2!L:L,MATCH($B281,Sheet2!$A:$A,0))</f>
        <v>43200</v>
      </c>
      <c r="L281">
        <f t="shared" si="20"/>
        <v>74242</v>
      </c>
      <c r="M281">
        <v>10</v>
      </c>
      <c r="N281" t="str">
        <f>INDEX(Sheet2!J:J,MATCH($B281,Sheet2!$A:$A,0))</f>
        <v>35,39</v>
      </c>
      <c r="O281" s="12" t="str">
        <f>INDEX(Sheet2!Y:Y,MATCH($B281,Sheet2!$A:$A,0))</f>
        <v>能听到上下课铃声的道路，常常有身穿制服的学生在此往来。</v>
      </c>
      <c r="P281">
        <f t="shared" si="21"/>
        <v>102</v>
      </c>
      <c r="Q281" t="str">
        <f t="shared" si="21"/>
        <v>3,5</v>
      </c>
      <c r="R281" t="str">
        <f t="shared" si="21"/>
        <v>0,60</v>
      </c>
      <c r="S281" t="str">
        <f t="shared" si="21"/>
        <v>1,9|2,9|3,9|4,9|5,8|6,8|7,8|8,8|9,8|10,8|11,8|12,8</v>
      </c>
    </row>
    <row r="282" ht="16.5" customHeight="1" spans="1:19">
      <c r="A282" s="11" t="s">
        <v>44</v>
      </c>
      <c r="B282">
        <v>4243</v>
      </c>
      <c r="C282">
        <f>INDEX(Sheet2!D:D,MATCH(B282,Sheet2!A:A,0))</f>
        <v>4</v>
      </c>
      <c r="D282">
        <v>0</v>
      </c>
      <c r="E282">
        <f>INDEX(Sheet2!O:O,MATCH($B282,Sheet2!$A:$A,0))</f>
        <v>50</v>
      </c>
      <c r="F282" s="12" t="str">
        <f>INDEX(Sheet2!X:X,MATCH($B282,Sheet2!$A:$A,0))</f>
        <v>院校周边</v>
      </c>
      <c r="G282" s="12">
        <f>INDEX(Sheet2!Z:Z,MATCH(B282,Sheet2!A:A,0))</f>
        <v>340140005</v>
      </c>
      <c r="H282">
        <f>INDEX(Sheet2!P:P,MATCH($B282,Sheet2!$A:$A,0))</f>
        <v>74243</v>
      </c>
      <c r="I282" s="15" t="str">
        <f t="shared" ref="I282:I345" si="22">I198</f>
        <v>1120001,1120004</v>
      </c>
      <c r="J282">
        <f>INDEX(Sheet2!K:K,MATCH($B282,Sheet2!$A:$A,0))</f>
        <v>5</v>
      </c>
      <c r="K282">
        <f>INDEX(Sheet2!L:L,MATCH($B282,Sheet2!$A:$A,0))</f>
        <v>86400</v>
      </c>
      <c r="L282">
        <f t="shared" si="20"/>
        <v>74243</v>
      </c>
      <c r="M282">
        <v>10</v>
      </c>
      <c r="N282" t="str">
        <f>INDEX(Sheet2!J:J,MATCH($B282,Sheet2!$A:$A,0))</f>
        <v>35,39</v>
      </c>
      <c r="O282" s="12" t="str">
        <f>INDEX(Sheet2!Y:Y,MATCH($B282,Sheet2!$A:$A,0))</f>
        <v>能听到上下课铃声的道路，常常有身穿制服的学生在此往来。</v>
      </c>
      <c r="P282">
        <f t="shared" si="21"/>
        <v>103</v>
      </c>
      <c r="Q282" t="str">
        <f t="shared" si="21"/>
        <v>3,5</v>
      </c>
      <c r="R282" t="str">
        <f t="shared" si="21"/>
        <v>0,60</v>
      </c>
      <c r="S282" t="str">
        <f t="shared" si="21"/>
        <v>1,9|2,9|3,9|4,9|5,8|6,8|7,8|8,8|9,8|10,8|11,8|12,8</v>
      </c>
    </row>
    <row r="283" ht="16.5" customHeight="1" spans="1:19">
      <c r="A283" s="11" t="s">
        <v>44</v>
      </c>
      <c r="B283">
        <v>4251</v>
      </c>
      <c r="C283">
        <f>INDEX(Sheet2!D:D,MATCH(B283,Sheet2!A:A,0))</f>
        <v>4</v>
      </c>
      <c r="D283">
        <v>0</v>
      </c>
      <c r="E283">
        <f>INDEX(Sheet2!O:O,MATCH($B283,Sheet2!$A:$A,0))</f>
        <v>50</v>
      </c>
      <c r="F283" s="12" t="str">
        <f>INDEX(Sheet2!X:X,MATCH($B283,Sheet2!$A:$A,0))</f>
        <v>院校周边</v>
      </c>
      <c r="G283" s="12">
        <f>INDEX(Sheet2!Z:Z,MATCH(B283,Sheet2!A:A,0))</f>
        <v>340140005</v>
      </c>
      <c r="H283">
        <f>INDEX(Sheet2!P:P,MATCH($B283,Sheet2!$A:$A,0))</f>
        <v>74251</v>
      </c>
      <c r="I283" s="15" t="str">
        <f t="shared" si="22"/>
        <v>1120001,1120004</v>
      </c>
      <c r="J283">
        <f>INDEX(Sheet2!K:K,MATCH($B283,Sheet2!$A:$A,0))</f>
        <v>4</v>
      </c>
      <c r="K283">
        <f>INDEX(Sheet2!L:L,MATCH($B283,Sheet2!$A:$A,0))</f>
        <v>28800</v>
      </c>
      <c r="L283">
        <f t="shared" si="20"/>
        <v>74251</v>
      </c>
      <c r="M283">
        <v>10</v>
      </c>
      <c r="N283" t="str">
        <f>INDEX(Sheet2!J:J,MATCH($B283,Sheet2!$A:$A,0))</f>
        <v>40,80</v>
      </c>
      <c r="O283" s="12" t="str">
        <f>INDEX(Sheet2!Y:Y,MATCH($B283,Sheet2!$A:$A,0))</f>
        <v>能听到上下课铃声的道路，常常有身穿制服的学生在此往来。</v>
      </c>
      <c r="P283">
        <f t="shared" si="21"/>
        <v>103</v>
      </c>
      <c r="Q283" t="str">
        <f t="shared" si="21"/>
        <v>3,5</v>
      </c>
      <c r="R283" t="str">
        <f t="shared" si="21"/>
        <v>0,60</v>
      </c>
      <c r="S283" t="str">
        <f t="shared" si="21"/>
        <v>1,9|2,9|3,9|4,9|5,8|6,8|7,8|8,8|9,8|10,8|11,8|12,8</v>
      </c>
    </row>
    <row r="284" ht="16.5" customHeight="1" spans="1:19">
      <c r="A284" s="11" t="s">
        <v>44</v>
      </c>
      <c r="B284">
        <v>4252</v>
      </c>
      <c r="C284">
        <f>INDEX(Sheet2!D:D,MATCH(B284,Sheet2!A:A,0))</f>
        <v>4</v>
      </c>
      <c r="D284">
        <v>0</v>
      </c>
      <c r="E284">
        <f>INDEX(Sheet2!O:O,MATCH($B284,Sheet2!$A:$A,0))</f>
        <v>50</v>
      </c>
      <c r="F284" s="12" t="str">
        <f>INDEX(Sheet2!X:X,MATCH($B284,Sheet2!$A:$A,0))</f>
        <v>院校周边</v>
      </c>
      <c r="G284" s="12">
        <f>INDEX(Sheet2!Z:Z,MATCH(B284,Sheet2!A:A,0))</f>
        <v>340140005</v>
      </c>
      <c r="H284">
        <f>INDEX(Sheet2!P:P,MATCH($B284,Sheet2!$A:$A,0))</f>
        <v>74252</v>
      </c>
      <c r="I284" s="15" t="str">
        <f t="shared" si="22"/>
        <v>1120001,1120004</v>
      </c>
      <c r="J284">
        <f>INDEX(Sheet2!K:K,MATCH($B284,Sheet2!$A:$A,0))</f>
        <v>5</v>
      </c>
      <c r="K284">
        <f>INDEX(Sheet2!L:L,MATCH($B284,Sheet2!$A:$A,0))</f>
        <v>43200</v>
      </c>
      <c r="L284">
        <f t="shared" si="20"/>
        <v>74252</v>
      </c>
      <c r="M284">
        <v>10</v>
      </c>
      <c r="N284" t="str">
        <f>INDEX(Sheet2!J:J,MATCH($B284,Sheet2!$A:$A,0))</f>
        <v>40,80</v>
      </c>
      <c r="O284" s="12" t="str">
        <f>INDEX(Sheet2!Y:Y,MATCH($B284,Sheet2!$A:$A,0))</f>
        <v>能听到上下课铃声的道路，常常有身穿制服的学生在此往来。</v>
      </c>
      <c r="P284">
        <f t="shared" si="21"/>
        <v>103</v>
      </c>
      <c r="Q284" t="str">
        <f t="shared" si="21"/>
        <v>3,5</v>
      </c>
      <c r="R284" t="str">
        <f t="shared" si="21"/>
        <v>0,60</v>
      </c>
      <c r="S284" t="str">
        <f t="shared" si="21"/>
        <v>1,9|2,9|3,9|4,9|5,8|6,8|7,8|8,8|9,8|10,8|11,8|12,8</v>
      </c>
    </row>
    <row r="285" ht="16.5" customHeight="1" spans="1:19">
      <c r="A285" s="11" t="s">
        <v>44</v>
      </c>
      <c r="B285">
        <v>4253</v>
      </c>
      <c r="C285">
        <f>INDEX(Sheet2!D:D,MATCH(B285,Sheet2!A:A,0))</f>
        <v>4</v>
      </c>
      <c r="D285">
        <v>0</v>
      </c>
      <c r="E285">
        <f>INDEX(Sheet2!O:O,MATCH($B285,Sheet2!$A:$A,0))</f>
        <v>50</v>
      </c>
      <c r="F285" s="12" t="str">
        <f>INDEX(Sheet2!X:X,MATCH($B285,Sheet2!$A:$A,0))</f>
        <v>院校周边</v>
      </c>
      <c r="G285" s="12">
        <f>INDEX(Sheet2!Z:Z,MATCH(B285,Sheet2!A:A,0))</f>
        <v>340140005</v>
      </c>
      <c r="H285">
        <f>INDEX(Sheet2!P:P,MATCH($B285,Sheet2!$A:$A,0))</f>
        <v>74253</v>
      </c>
      <c r="I285" s="15" t="str">
        <f t="shared" si="22"/>
        <v>1120001,1120004</v>
      </c>
      <c r="J285">
        <f>INDEX(Sheet2!K:K,MATCH($B285,Sheet2!$A:$A,0))</f>
        <v>5</v>
      </c>
      <c r="K285">
        <f>INDEX(Sheet2!L:L,MATCH($B285,Sheet2!$A:$A,0))</f>
        <v>86400</v>
      </c>
      <c r="L285">
        <f t="shared" si="20"/>
        <v>74253</v>
      </c>
      <c r="M285">
        <v>10</v>
      </c>
      <c r="N285" t="str">
        <f>INDEX(Sheet2!J:J,MATCH($B285,Sheet2!$A:$A,0))</f>
        <v>40,80</v>
      </c>
      <c r="O285" s="12" t="str">
        <f>INDEX(Sheet2!Y:Y,MATCH($B285,Sheet2!$A:$A,0))</f>
        <v>能听到上下课铃声的道路，常常有身穿制服的学生在此往来。</v>
      </c>
      <c r="P285">
        <f t="shared" si="21"/>
        <v>103</v>
      </c>
      <c r="Q285" t="str">
        <f t="shared" si="21"/>
        <v>3,5</v>
      </c>
      <c r="R285" t="str">
        <f t="shared" si="21"/>
        <v>0,60</v>
      </c>
      <c r="S285" t="str">
        <f t="shared" si="21"/>
        <v>1,9|2,9|3,9|4,9|5,8|6,8|7,8|8,8|9,8|10,8|11,8|12,8</v>
      </c>
    </row>
    <row r="286" ht="16.5" customHeight="1" spans="1:19">
      <c r="A286" s="11" t="s">
        <v>44</v>
      </c>
      <c r="B286">
        <v>4311</v>
      </c>
      <c r="C286">
        <f>INDEX(Sheet2!D:D,MATCH(B286,Sheet2!A:A,0))</f>
        <v>4</v>
      </c>
      <c r="D286">
        <v>0</v>
      </c>
      <c r="E286">
        <f>INDEX(Sheet2!O:O,MATCH($B286,Sheet2!$A:$A,0))</f>
        <v>50</v>
      </c>
      <c r="F286" s="12" t="str">
        <f>INDEX(Sheet2!X:X,MATCH($B286,Sheet2!$A:$A,0))</f>
        <v>居住区</v>
      </c>
      <c r="G286" s="12">
        <f>INDEX(Sheet2!Z:Z,MATCH(B286,Sheet2!A:A,0))</f>
        <v>340140005</v>
      </c>
      <c r="H286">
        <f>INDEX(Sheet2!P:P,MATCH($B286,Sheet2!$A:$A,0))</f>
        <v>74311</v>
      </c>
      <c r="I286" s="15" t="str">
        <f t="shared" si="22"/>
        <v>1120001,2130001</v>
      </c>
      <c r="J286">
        <f>INDEX(Sheet2!K:K,MATCH($B286,Sheet2!$A:$A,0))</f>
        <v>2</v>
      </c>
      <c r="K286">
        <f>INDEX(Sheet2!L:L,MATCH($B286,Sheet2!$A:$A,0))</f>
        <v>14400</v>
      </c>
      <c r="L286">
        <f t="shared" si="20"/>
        <v>74311</v>
      </c>
      <c r="M286">
        <v>10</v>
      </c>
      <c r="N286" t="str">
        <f>INDEX(Sheet2!J:J,MATCH($B286,Sheet2!$A:$A,0))</f>
        <v>1,24</v>
      </c>
      <c r="O286" s="12" t="str">
        <f>INDEX(Sheet2!Y:Y,MATCH($B286,Sheet2!$A:$A,0))</f>
        <v>绿树成荫的社区地带，总能看到不少散步的老人。</v>
      </c>
      <c r="P286">
        <f t="shared" si="21"/>
        <v>101</v>
      </c>
      <c r="Q286" t="str">
        <f t="shared" si="21"/>
        <v>2,4</v>
      </c>
      <c r="R286" t="str">
        <f t="shared" si="21"/>
        <v>0,60</v>
      </c>
      <c r="S286" t="str">
        <f t="shared" si="21"/>
        <v>1,9|2,9|3,9|4,9|5,8|6,8|7,8|8,8|9,8|10,8|11,7|12,9</v>
      </c>
    </row>
    <row r="287" ht="16.5" customHeight="1" spans="1:19">
      <c r="A287" s="11" t="s">
        <v>44</v>
      </c>
      <c r="B287">
        <v>4312</v>
      </c>
      <c r="C287">
        <f>INDEX(Sheet2!D:D,MATCH(B287,Sheet2!A:A,0))</f>
        <v>4</v>
      </c>
      <c r="D287">
        <v>0</v>
      </c>
      <c r="E287">
        <f>INDEX(Sheet2!O:O,MATCH($B287,Sheet2!$A:$A,0))</f>
        <v>50</v>
      </c>
      <c r="F287" s="12" t="str">
        <f>INDEX(Sheet2!X:X,MATCH($B287,Sheet2!$A:$A,0))</f>
        <v>居住区</v>
      </c>
      <c r="G287" s="12">
        <f>INDEX(Sheet2!Z:Z,MATCH(B287,Sheet2!A:A,0))</f>
        <v>340140005</v>
      </c>
      <c r="H287">
        <f>INDEX(Sheet2!P:P,MATCH($B287,Sheet2!$A:$A,0))</f>
        <v>74312</v>
      </c>
      <c r="I287" s="15" t="str">
        <f t="shared" si="22"/>
        <v>1120001,2130001</v>
      </c>
      <c r="J287">
        <f>INDEX(Sheet2!K:K,MATCH($B287,Sheet2!$A:$A,0))</f>
        <v>3</v>
      </c>
      <c r="K287">
        <f>INDEX(Sheet2!L:L,MATCH($B287,Sheet2!$A:$A,0))</f>
        <v>14400</v>
      </c>
      <c r="L287">
        <f t="shared" si="20"/>
        <v>74312</v>
      </c>
      <c r="M287">
        <v>10</v>
      </c>
      <c r="N287" t="str">
        <f>INDEX(Sheet2!J:J,MATCH($B287,Sheet2!$A:$A,0))</f>
        <v>1,24</v>
      </c>
      <c r="O287" s="12" t="str">
        <f>INDEX(Sheet2!Y:Y,MATCH($B287,Sheet2!$A:$A,0))</f>
        <v>绿树成荫的社区地带，总能看到不少散步的老人。</v>
      </c>
      <c r="P287">
        <f t="shared" si="21"/>
        <v>102</v>
      </c>
      <c r="Q287" t="str">
        <f t="shared" si="21"/>
        <v>2,4</v>
      </c>
      <c r="R287" t="str">
        <f t="shared" si="21"/>
        <v>0,60</v>
      </c>
      <c r="S287" t="str">
        <f t="shared" si="21"/>
        <v>1,9|2,9|3,9|4,9|5,8|6,8|7,8|8,8|9,8|10,8|11,8|12,8</v>
      </c>
    </row>
    <row r="288" ht="16.5" customHeight="1" spans="1:19">
      <c r="A288" s="11" t="s">
        <v>44</v>
      </c>
      <c r="B288">
        <v>4321</v>
      </c>
      <c r="C288">
        <f>INDEX(Sheet2!D:D,MATCH(B288,Sheet2!A:A,0))</f>
        <v>4</v>
      </c>
      <c r="D288">
        <v>0</v>
      </c>
      <c r="E288">
        <f>INDEX(Sheet2!O:O,MATCH($B288,Sheet2!$A:$A,0))</f>
        <v>50</v>
      </c>
      <c r="F288" s="12" t="str">
        <f>INDEX(Sheet2!X:X,MATCH($B288,Sheet2!$A:$A,0))</f>
        <v>林荫道</v>
      </c>
      <c r="G288" s="12">
        <f>INDEX(Sheet2!Z:Z,MATCH(B288,Sheet2!A:A,0))</f>
        <v>340140005</v>
      </c>
      <c r="H288">
        <f>INDEX(Sheet2!P:P,MATCH($B288,Sheet2!$A:$A,0))</f>
        <v>74321</v>
      </c>
      <c r="I288" s="15" t="str">
        <f t="shared" si="22"/>
        <v>1120001,2130001</v>
      </c>
      <c r="J288">
        <f>INDEX(Sheet2!K:K,MATCH($B288,Sheet2!$A:$A,0))</f>
        <v>2</v>
      </c>
      <c r="K288">
        <f>INDEX(Sheet2!L:L,MATCH($B288,Sheet2!$A:$A,0))</f>
        <v>14400</v>
      </c>
      <c r="L288">
        <f t="shared" si="20"/>
        <v>74321</v>
      </c>
      <c r="M288">
        <v>10</v>
      </c>
      <c r="N288" t="str">
        <f>INDEX(Sheet2!J:J,MATCH($B288,Sheet2!$A:$A,0))</f>
        <v>25,29</v>
      </c>
      <c r="O288" s="12" t="str">
        <f>INDEX(Sheet2!Y:Y,MATCH($B288,Sheet2!$A:$A,0))</f>
        <v>被树荫所覆盖的窄小街道，即使在夏天也相当凉爽。</v>
      </c>
      <c r="P288">
        <f t="shared" si="21"/>
        <v>101</v>
      </c>
      <c r="Q288" t="str">
        <f t="shared" si="21"/>
        <v>2,4</v>
      </c>
      <c r="R288" t="str">
        <f t="shared" si="21"/>
        <v>0,60</v>
      </c>
      <c r="S288" t="str">
        <f t="shared" si="21"/>
        <v>1,9|2,9|3,9|4,9|5,8|6,8|7,8|8,8|9,8|10,8|11,8|12,8</v>
      </c>
    </row>
    <row r="289" ht="16.5" customHeight="1" spans="1:19">
      <c r="A289" s="11" t="s">
        <v>44</v>
      </c>
      <c r="B289">
        <v>4322</v>
      </c>
      <c r="C289">
        <f>INDEX(Sheet2!D:D,MATCH(B289,Sheet2!A:A,0))</f>
        <v>4</v>
      </c>
      <c r="D289">
        <v>0</v>
      </c>
      <c r="E289">
        <f>INDEX(Sheet2!O:O,MATCH($B289,Sheet2!$A:$A,0))</f>
        <v>50</v>
      </c>
      <c r="F289" s="12" t="str">
        <f>INDEX(Sheet2!X:X,MATCH($B289,Sheet2!$A:$A,0))</f>
        <v>林荫道</v>
      </c>
      <c r="G289" s="12">
        <f>INDEX(Sheet2!Z:Z,MATCH(B289,Sheet2!A:A,0))</f>
        <v>340140005</v>
      </c>
      <c r="H289">
        <f>INDEX(Sheet2!P:P,MATCH($B289,Sheet2!$A:$A,0))</f>
        <v>74322</v>
      </c>
      <c r="I289" s="15" t="str">
        <f t="shared" si="22"/>
        <v>1120001,2130001</v>
      </c>
      <c r="J289">
        <f>INDEX(Sheet2!K:K,MATCH($B289,Sheet2!$A:$A,0))</f>
        <v>3</v>
      </c>
      <c r="K289">
        <f>INDEX(Sheet2!L:L,MATCH($B289,Sheet2!$A:$A,0))</f>
        <v>14400</v>
      </c>
      <c r="L289">
        <f t="shared" si="20"/>
        <v>74322</v>
      </c>
      <c r="M289">
        <v>10</v>
      </c>
      <c r="N289" t="str">
        <f>INDEX(Sheet2!J:J,MATCH($B289,Sheet2!$A:$A,0))</f>
        <v>25,29</v>
      </c>
      <c r="O289" s="12" t="str">
        <f>INDEX(Sheet2!Y:Y,MATCH($B289,Sheet2!$A:$A,0))</f>
        <v>被树荫所覆盖的窄小街道，即使在夏天也相当凉爽。</v>
      </c>
      <c r="P289">
        <f t="shared" si="21"/>
        <v>102</v>
      </c>
      <c r="Q289" t="str">
        <f t="shared" si="21"/>
        <v>2,4</v>
      </c>
      <c r="R289" t="str">
        <f t="shared" si="21"/>
        <v>0,60</v>
      </c>
      <c r="S289" t="str">
        <f t="shared" si="21"/>
        <v>1,9|2,9|3,9|4,9|5,8|6,8|7,8|8,8|9,8|10,8|11,8|12,8</v>
      </c>
    </row>
    <row r="290" ht="16.5" customHeight="1" spans="1:19">
      <c r="A290" s="11" t="s">
        <v>44</v>
      </c>
      <c r="B290">
        <v>4323</v>
      </c>
      <c r="C290">
        <f>INDEX(Sheet2!D:D,MATCH(B290,Sheet2!A:A,0))</f>
        <v>4</v>
      </c>
      <c r="D290">
        <v>0</v>
      </c>
      <c r="E290">
        <f>INDEX(Sheet2!O:O,MATCH($B290,Sheet2!$A:$A,0))</f>
        <v>50</v>
      </c>
      <c r="F290" s="12" t="str">
        <f>INDEX(Sheet2!X:X,MATCH($B290,Sheet2!$A:$A,0))</f>
        <v>林荫道</v>
      </c>
      <c r="G290" s="12">
        <f>INDEX(Sheet2!Z:Z,MATCH(B290,Sheet2!A:A,0))</f>
        <v>340140005</v>
      </c>
      <c r="H290">
        <f>INDEX(Sheet2!P:P,MATCH($B290,Sheet2!$A:$A,0))</f>
        <v>74323</v>
      </c>
      <c r="I290" s="15" t="str">
        <f t="shared" si="22"/>
        <v>1120001,2130001</v>
      </c>
      <c r="J290">
        <f>INDEX(Sheet2!K:K,MATCH($B290,Sheet2!$A:$A,0))</f>
        <v>3</v>
      </c>
      <c r="K290">
        <f>INDEX(Sheet2!L:L,MATCH($B290,Sheet2!$A:$A,0))</f>
        <v>14400</v>
      </c>
      <c r="L290">
        <f t="shared" si="20"/>
        <v>74323</v>
      </c>
      <c r="M290">
        <v>10</v>
      </c>
      <c r="N290" t="str">
        <f>INDEX(Sheet2!J:J,MATCH($B290,Sheet2!$A:$A,0))</f>
        <v>25,29</v>
      </c>
      <c r="O290" s="12" t="str">
        <f>INDEX(Sheet2!Y:Y,MATCH($B290,Sheet2!$A:$A,0))</f>
        <v>被树荫所覆盖的窄小街道，即使在夏天也相当凉爽。</v>
      </c>
      <c r="P290">
        <f t="shared" si="21"/>
        <v>101</v>
      </c>
      <c r="Q290" t="str">
        <f t="shared" si="21"/>
        <v>3,5</v>
      </c>
      <c r="R290" t="str">
        <f t="shared" si="21"/>
        <v>0,60</v>
      </c>
      <c r="S290" t="str">
        <f t="shared" si="21"/>
        <v>1,9|2,9|3,9|4,9|5,8|6,8|7,8|8,8|9,8|10,8|11,8|12,8</v>
      </c>
    </row>
    <row r="291" ht="16.5" customHeight="1" spans="1:19">
      <c r="A291" s="11" t="s">
        <v>44</v>
      </c>
      <c r="B291">
        <v>4331</v>
      </c>
      <c r="C291">
        <f>INDEX(Sheet2!D:D,MATCH(B291,Sheet2!A:A,0))</f>
        <v>4</v>
      </c>
      <c r="D291">
        <v>0</v>
      </c>
      <c r="E291">
        <f>INDEX(Sheet2!O:O,MATCH($B291,Sheet2!$A:$A,0))</f>
        <v>50</v>
      </c>
      <c r="F291" s="12" t="str">
        <f>INDEX(Sheet2!X:X,MATCH($B291,Sheet2!$A:$A,0))</f>
        <v>院校周边</v>
      </c>
      <c r="G291" s="12">
        <f>INDEX(Sheet2!Z:Z,MATCH(B291,Sheet2!A:A,0))</f>
        <v>340140005</v>
      </c>
      <c r="H291">
        <f>INDEX(Sheet2!P:P,MATCH($B291,Sheet2!$A:$A,0))</f>
        <v>74331</v>
      </c>
      <c r="I291" s="15" t="str">
        <f t="shared" si="22"/>
        <v>1120001,2130001</v>
      </c>
      <c r="J291">
        <f>INDEX(Sheet2!K:K,MATCH($B291,Sheet2!$A:$A,0))</f>
        <v>3</v>
      </c>
      <c r="K291">
        <f>INDEX(Sheet2!L:L,MATCH($B291,Sheet2!$A:$A,0))</f>
        <v>14400</v>
      </c>
      <c r="L291">
        <f t="shared" si="20"/>
        <v>74331</v>
      </c>
      <c r="M291">
        <v>10</v>
      </c>
      <c r="N291" t="str">
        <f>INDEX(Sheet2!J:J,MATCH($B291,Sheet2!$A:$A,0))</f>
        <v>30,34</v>
      </c>
      <c r="O291" s="12" t="str">
        <f>INDEX(Sheet2!Y:Y,MATCH($B291,Sheet2!$A:$A,0))</f>
        <v>能听到上下课铃声的道路，常常有身穿制服的学生在此往来。</v>
      </c>
      <c r="P291">
        <f t="shared" si="21"/>
        <v>102</v>
      </c>
      <c r="Q291" t="str">
        <f t="shared" si="21"/>
        <v>3,5</v>
      </c>
      <c r="R291" t="str">
        <f t="shared" si="21"/>
        <v>0,60</v>
      </c>
      <c r="S291" t="str">
        <f t="shared" si="21"/>
        <v>1,9|2,9|3,9|4,9|5,8|6,8|7,8|8,8|9,8|10,8|11,8|12,8</v>
      </c>
    </row>
    <row r="292" ht="16.5" customHeight="1" spans="1:19">
      <c r="A292" s="11" t="s">
        <v>44</v>
      </c>
      <c r="B292">
        <v>4332</v>
      </c>
      <c r="C292">
        <f>INDEX(Sheet2!D:D,MATCH(B292,Sheet2!A:A,0))</f>
        <v>4</v>
      </c>
      <c r="D292">
        <v>0</v>
      </c>
      <c r="E292">
        <f>INDEX(Sheet2!O:O,MATCH($B292,Sheet2!$A:$A,0))</f>
        <v>50</v>
      </c>
      <c r="F292" s="12" t="str">
        <f>INDEX(Sheet2!X:X,MATCH($B292,Sheet2!$A:$A,0))</f>
        <v>院校周边</v>
      </c>
      <c r="G292" s="12">
        <f>INDEX(Sheet2!Z:Z,MATCH(B292,Sheet2!A:A,0))</f>
        <v>340140005</v>
      </c>
      <c r="H292">
        <f>INDEX(Sheet2!P:P,MATCH($B292,Sheet2!$A:$A,0))</f>
        <v>74332</v>
      </c>
      <c r="I292" s="15" t="str">
        <f t="shared" si="22"/>
        <v>1120001,2130001</v>
      </c>
      <c r="J292">
        <f>INDEX(Sheet2!K:K,MATCH($B292,Sheet2!$A:$A,0))</f>
        <v>4</v>
      </c>
      <c r="K292">
        <f>INDEX(Sheet2!L:L,MATCH($B292,Sheet2!$A:$A,0))</f>
        <v>28800</v>
      </c>
      <c r="L292">
        <f t="shared" si="20"/>
        <v>74332</v>
      </c>
      <c r="M292">
        <v>10</v>
      </c>
      <c r="N292" t="str">
        <f>INDEX(Sheet2!J:J,MATCH($B292,Sheet2!$A:$A,0))</f>
        <v>30,34</v>
      </c>
      <c r="O292" s="12" t="str">
        <f>INDEX(Sheet2!Y:Y,MATCH($B292,Sheet2!$A:$A,0))</f>
        <v>能听到上下课铃声的道路，常常有身穿制服的学生在此往来。</v>
      </c>
      <c r="P292">
        <f t="shared" si="21"/>
        <v>103</v>
      </c>
      <c r="Q292" t="str">
        <f t="shared" si="21"/>
        <v>3,5</v>
      </c>
      <c r="R292" t="str">
        <f t="shared" si="21"/>
        <v>0,60</v>
      </c>
      <c r="S292" t="str">
        <f t="shared" si="21"/>
        <v>1,9|2,9|3,9|4,9|5,8|6,8|7,8|8,8|9,8|10,8|11,8|12,8</v>
      </c>
    </row>
    <row r="293" ht="16.5" customHeight="1" spans="1:19">
      <c r="A293" s="11" t="s">
        <v>44</v>
      </c>
      <c r="B293">
        <v>4333</v>
      </c>
      <c r="C293">
        <f>INDEX(Sheet2!D:D,MATCH(B293,Sheet2!A:A,0))</f>
        <v>4</v>
      </c>
      <c r="D293">
        <v>0</v>
      </c>
      <c r="E293">
        <f>INDEX(Sheet2!O:O,MATCH($B293,Sheet2!$A:$A,0))</f>
        <v>50</v>
      </c>
      <c r="F293" s="12" t="str">
        <f>INDEX(Sheet2!X:X,MATCH($B293,Sheet2!$A:$A,0))</f>
        <v>院校周边</v>
      </c>
      <c r="G293" s="12">
        <f>INDEX(Sheet2!Z:Z,MATCH(B293,Sheet2!A:A,0))</f>
        <v>340140005</v>
      </c>
      <c r="H293">
        <f>INDEX(Sheet2!P:P,MATCH($B293,Sheet2!$A:$A,0))</f>
        <v>74333</v>
      </c>
      <c r="I293" s="15" t="str">
        <f t="shared" si="22"/>
        <v>1120001,2130001</v>
      </c>
      <c r="J293">
        <f>INDEX(Sheet2!K:K,MATCH($B293,Sheet2!$A:$A,0))</f>
        <v>4</v>
      </c>
      <c r="K293">
        <f>INDEX(Sheet2!L:L,MATCH($B293,Sheet2!$A:$A,0))</f>
        <v>43200</v>
      </c>
      <c r="L293">
        <f t="shared" si="20"/>
        <v>74333</v>
      </c>
      <c r="M293">
        <v>10</v>
      </c>
      <c r="N293" t="str">
        <f>INDEX(Sheet2!J:J,MATCH($B293,Sheet2!$A:$A,0))</f>
        <v>30,34</v>
      </c>
      <c r="O293" s="12" t="str">
        <f>INDEX(Sheet2!Y:Y,MATCH($B293,Sheet2!$A:$A,0))</f>
        <v>能听到上下课铃声的道路，常常有身穿制服的学生在此往来。</v>
      </c>
      <c r="P293">
        <f t="shared" si="21"/>
        <v>103</v>
      </c>
      <c r="Q293" t="str">
        <f t="shared" si="21"/>
        <v>3,5</v>
      </c>
      <c r="R293" t="str">
        <f t="shared" si="21"/>
        <v>0,60</v>
      </c>
      <c r="S293" t="str">
        <f t="shared" si="21"/>
        <v>1,9|2,9|3,9|4,9|5,8|6,8|7,8|8,8|9,8|10,8|11,8|12,8</v>
      </c>
    </row>
    <row r="294" ht="16.5" customHeight="1" spans="1:19">
      <c r="A294" s="11" t="s">
        <v>44</v>
      </c>
      <c r="B294">
        <v>4341</v>
      </c>
      <c r="C294">
        <f>INDEX(Sheet2!D:D,MATCH(B294,Sheet2!A:A,0))</f>
        <v>4</v>
      </c>
      <c r="D294">
        <v>0</v>
      </c>
      <c r="E294">
        <f>INDEX(Sheet2!O:O,MATCH($B294,Sheet2!$A:$A,0))</f>
        <v>50</v>
      </c>
      <c r="F294" s="12" t="str">
        <f>INDEX(Sheet2!X:X,MATCH($B294,Sheet2!$A:$A,0))</f>
        <v>院校周边</v>
      </c>
      <c r="G294" s="12">
        <f>INDEX(Sheet2!Z:Z,MATCH(B294,Sheet2!A:A,0))</f>
        <v>340140005</v>
      </c>
      <c r="H294">
        <f>INDEX(Sheet2!P:P,MATCH($B294,Sheet2!$A:$A,0))</f>
        <v>74341</v>
      </c>
      <c r="I294" s="15" t="str">
        <f t="shared" si="22"/>
        <v>1120001,2130001</v>
      </c>
      <c r="J294">
        <f>INDEX(Sheet2!K:K,MATCH($B294,Sheet2!$A:$A,0))</f>
        <v>4</v>
      </c>
      <c r="K294">
        <f>INDEX(Sheet2!L:L,MATCH($B294,Sheet2!$A:$A,0))</f>
        <v>28800</v>
      </c>
      <c r="L294">
        <f t="shared" si="20"/>
        <v>74341</v>
      </c>
      <c r="M294">
        <v>10</v>
      </c>
      <c r="N294" t="str">
        <f>INDEX(Sheet2!J:J,MATCH($B294,Sheet2!$A:$A,0))</f>
        <v>35,39</v>
      </c>
      <c r="O294" s="12" t="str">
        <f>INDEX(Sheet2!Y:Y,MATCH($B294,Sheet2!$A:$A,0))</f>
        <v>能听到上下课铃声的道路，常常有身穿制服的学生在此往来。</v>
      </c>
      <c r="P294">
        <f t="shared" si="21"/>
        <v>103</v>
      </c>
      <c r="Q294" t="str">
        <f t="shared" si="21"/>
        <v>3,5</v>
      </c>
      <c r="R294" t="str">
        <f t="shared" si="21"/>
        <v>0,60</v>
      </c>
      <c r="S294" t="str">
        <f t="shared" si="21"/>
        <v>1,9|2,9|3,9|4,9|5,8|6,8|7,8|8,8|9,8|10,8|11,8|12,8</v>
      </c>
    </row>
    <row r="295" ht="16.5" customHeight="1" spans="1:19">
      <c r="A295" s="11" t="s">
        <v>44</v>
      </c>
      <c r="B295">
        <v>4342</v>
      </c>
      <c r="C295">
        <f>INDEX(Sheet2!D:D,MATCH(B295,Sheet2!A:A,0))</f>
        <v>4</v>
      </c>
      <c r="D295">
        <v>0</v>
      </c>
      <c r="E295">
        <f>INDEX(Sheet2!O:O,MATCH($B295,Sheet2!$A:$A,0))</f>
        <v>50</v>
      </c>
      <c r="F295" s="12" t="str">
        <f>INDEX(Sheet2!X:X,MATCH($B295,Sheet2!$A:$A,0))</f>
        <v>院校周边</v>
      </c>
      <c r="G295" s="12">
        <f>INDEX(Sheet2!Z:Z,MATCH(B295,Sheet2!A:A,0))</f>
        <v>340140005</v>
      </c>
      <c r="H295">
        <f>INDEX(Sheet2!P:P,MATCH($B295,Sheet2!$A:$A,0))</f>
        <v>74342</v>
      </c>
      <c r="I295" s="15" t="str">
        <f t="shared" si="22"/>
        <v>1120001,2130001</v>
      </c>
      <c r="J295">
        <f>INDEX(Sheet2!K:K,MATCH($B295,Sheet2!$A:$A,0))</f>
        <v>5</v>
      </c>
      <c r="K295">
        <f>INDEX(Sheet2!L:L,MATCH($B295,Sheet2!$A:$A,0))</f>
        <v>43200</v>
      </c>
      <c r="L295">
        <f t="shared" si="20"/>
        <v>74342</v>
      </c>
      <c r="M295">
        <v>10</v>
      </c>
      <c r="N295" t="str">
        <f>INDEX(Sheet2!J:J,MATCH($B295,Sheet2!$A:$A,0))</f>
        <v>35,39</v>
      </c>
      <c r="O295" s="12" t="str">
        <f>INDEX(Sheet2!Y:Y,MATCH($B295,Sheet2!$A:$A,0))</f>
        <v>能听到上下课铃声的道路，常常有身穿制服的学生在此往来。</v>
      </c>
      <c r="P295">
        <f t="shared" si="21"/>
        <v>103</v>
      </c>
      <c r="Q295" t="str">
        <f t="shared" si="21"/>
        <v>3,5</v>
      </c>
      <c r="R295" t="str">
        <f t="shared" si="21"/>
        <v>0,60</v>
      </c>
      <c r="S295" t="str">
        <f t="shared" si="21"/>
        <v>1,9|2,9|3,9|4,9|5,8|6,8|7,8|8,8|9,8|10,8|11,8|12,8</v>
      </c>
    </row>
    <row r="296" ht="16.5" customHeight="1" spans="1:19">
      <c r="A296" s="11" t="s">
        <v>44</v>
      </c>
      <c r="B296">
        <v>4343</v>
      </c>
      <c r="C296">
        <f>INDEX(Sheet2!D:D,MATCH(B296,Sheet2!A:A,0))</f>
        <v>4</v>
      </c>
      <c r="D296">
        <v>0</v>
      </c>
      <c r="E296">
        <f>INDEX(Sheet2!O:O,MATCH($B296,Sheet2!$A:$A,0))</f>
        <v>50</v>
      </c>
      <c r="F296" s="12" t="str">
        <f>INDEX(Sheet2!X:X,MATCH($B296,Sheet2!$A:$A,0))</f>
        <v>院校周边</v>
      </c>
      <c r="G296" s="12">
        <f>INDEX(Sheet2!Z:Z,MATCH(B296,Sheet2!A:A,0))</f>
        <v>340140005</v>
      </c>
      <c r="H296">
        <f>INDEX(Sheet2!P:P,MATCH($B296,Sheet2!$A:$A,0))</f>
        <v>74343</v>
      </c>
      <c r="I296" s="15" t="str">
        <f t="shared" si="22"/>
        <v>1120001,2130001</v>
      </c>
      <c r="J296">
        <f>INDEX(Sheet2!K:K,MATCH($B296,Sheet2!$A:$A,0))</f>
        <v>5</v>
      </c>
      <c r="K296">
        <f>INDEX(Sheet2!L:L,MATCH($B296,Sheet2!$A:$A,0))</f>
        <v>86400</v>
      </c>
      <c r="L296">
        <f t="shared" si="20"/>
        <v>74343</v>
      </c>
      <c r="M296">
        <v>10</v>
      </c>
      <c r="N296" t="str">
        <f>INDEX(Sheet2!J:J,MATCH($B296,Sheet2!$A:$A,0))</f>
        <v>35,39</v>
      </c>
      <c r="O296" s="12" t="str">
        <f>INDEX(Sheet2!Y:Y,MATCH($B296,Sheet2!$A:$A,0))</f>
        <v>能听到上下课铃声的道路，常常有身穿制服的学生在此往来。</v>
      </c>
      <c r="P296">
        <f t="shared" ref="P296:S315" si="23">P286</f>
        <v>101</v>
      </c>
      <c r="Q296" t="str">
        <f t="shared" si="23"/>
        <v>2,4</v>
      </c>
      <c r="R296" t="str">
        <f t="shared" si="23"/>
        <v>0,60</v>
      </c>
      <c r="S296" t="str">
        <f t="shared" si="23"/>
        <v>1,9|2,9|3,9|4,9|5,8|6,8|7,8|8,8|9,8|10,8|11,7|12,9</v>
      </c>
    </row>
    <row r="297" ht="16.5" customHeight="1" spans="1:19">
      <c r="A297" s="11" t="s">
        <v>44</v>
      </c>
      <c r="B297">
        <v>4351</v>
      </c>
      <c r="C297">
        <f>INDEX(Sheet2!D:D,MATCH(B297,Sheet2!A:A,0))</f>
        <v>4</v>
      </c>
      <c r="D297">
        <v>0</v>
      </c>
      <c r="E297">
        <f>INDEX(Sheet2!O:O,MATCH($B297,Sheet2!$A:$A,0))</f>
        <v>50</v>
      </c>
      <c r="F297" s="12" t="str">
        <f>INDEX(Sheet2!X:X,MATCH($B297,Sheet2!$A:$A,0))</f>
        <v>院校周边</v>
      </c>
      <c r="G297" s="12">
        <f>INDEX(Sheet2!Z:Z,MATCH(B297,Sheet2!A:A,0))</f>
        <v>340140005</v>
      </c>
      <c r="H297">
        <f>INDEX(Sheet2!P:P,MATCH($B297,Sheet2!$A:$A,0))</f>
        <v>74351</v>
      </c>
      <c r="I297" s="15" t="str">
        <f t="shared" si="22"/>
        <v>1120001,2130001</v>
      </c>
      <c r="J297">
        <f>INDEX(Sheet2!K:K,MATCH($B297,Sheet2!$A:$A,0))</f>
        <v>4</v>
      </c>
      <c r="K297">
        <f>INDEX(Sheet2!L:L,MATCH($B297,Sheet2!$A:$A,0))</f>
        <v>28800</v>
      </c>
      <c r="L297">
        <f t="shared" si="20"/>
        <v>74351</v>
      </c>
      <c r="M297">
        <v>10</v>
      </c>
      <c r="N297" t="str">
        <f>INDEX(Sheet2!J:J,MATCH($B297,Sheet2!$A:$A,0))</f>
        <v>40,80</v>
      </c>
      <c r="O297" s="12" t="str">
        <f>INDEX(Sheet2!Y:Y,MATCH($B297,Sheet2!$A:$A,0))</f>
        <v>能听到上下课铃声的道路，常常有身穿制服的学生在此往来。</v>
      </c>
      <c r="P297">
        <f t="shared" si="23"/>
        <v>102</v>
      </c>
      <c r="Q297" t="str">
        <f t="shared" si="23"/>
        <v>2,4</v>
      </c>
      <c r="R297" t="str">
        <f t="shared" si="23"/>
        <v>0,60</v>
      </c>
      <c r="S297" t="str">
        <f t="shared" si="23"/>
        <v>1,9|2,9|3,9|4,9|5,8|6,8|7,8|8,8|9,8|10,8|11,8|12,8</v>
      </c>
    </row>
    <row r="298" ht="16.5" customHeight="1" spans="1:19">
      <c r="A298" s="11" t="s">
        <v>44</v>
      </c>
      <c r="B298">
        <v>4352</v>
      </c>
      <c r="C298">
        <f>INDEX(Sheet2!D:D,MATCH(B298,Sheet2!A:A,0))</f>
        <v>4</v>
      </c>
      <c r="D298">
        <v>0</v>
      </c>
      <c r="E298">
        <f>INDEX(Sheet2!O:O,MATCH($B298,Sheet2!$A:$A,0))</f>
        <v>50</v>
      </c>
      <c r="F298" s="12" t="str">
        <f>INDEX(Sheet2!X:X,MATCH($B298,Sheet2!$A:$A,0))</f>
        <v>院校周边</v>
      </c>
      <c r="G298" s="12">
        <f>INDEX(Sheet2!Z:Z,MATCH(B298,Sheet2!A:A,0))</f>
        <v>340140005</v>
      </c>
      <c r="H298">
        <f>INDEX(Sheet2!P:P,MATCH($B298,Sheet2!$A:$A,0))</f>
        <v>74352</v>
      </c>
      <c r="I298" s="15" t="str">
        <f t="shared" si="22"/>
        <v>1120001,2130001</v>
      </c>
      <c r="J298">
        <f>INDEX(Sheet2!K:K,MATCH($B298,Sheet2!$A:$A,0))</f>
        <v>5</v>
      </c>
      <c r="K298">
        <f>INDEX(Sheet2!L:L,MATCH($B298,Sheet2!$A:$A,0))</f>
        <v>43200</v>
      </c>
      <c r="L298">
        <f t="shared" si="20"/>
        <v>74352</v>
      </c>
      <c r="M298">
        <v>10</v>
      </c>
      <c r="N298" t="str">
        <f>INDEX(Sheet2!J:J,MATCH($B298,Sheet2!$A:$A,0))</f>
        <v>40,80</v>
      </c>
      <c r="O298" s="12" t="str">
        <f>INDEX(Sheet2!Y:Y,MATCH($B298,Sheet2!$A:$A,0))</f>
        <v>能听到上下课铃声的道路，常常有身穿制服的学生在此往来。</v>
      </c>
      <c r="P298">
        <f t="shared" si="23"/>
        <v>101</v>
      </c>
      <c r="Q298" t="str">
        <f t="shared" si="23"/>
        <v>2,4</v>
      </c>
      <c r="R298" t="str">
        <f t="shared" si="23"/>
        <v>0,60</v>
      </c>
      <c r="S298" t="str">
        <f t="shared" si="23"/>
        <v>1,9|2,9|3,9|4,9|5,8|6,8|7,8|8,8|9,8|10,8|11,8|12,8</v>
      </c>
    </row>
    <row r="299" ht="16.5" customHeight="1" spans="1:19">
      <c r="A299" s="11" t="s">
        <v>44</v>
      </c>
      <c r="B299">
        <v>4353</v>
      </c>
      <c r="C299">
        <f>INDEX(Sheet2!D:D,MATCH(B299,Sheet2!A:A,0))</f>
        <v>4</v>
      </c>
      <c r="D299">
        <v>0</v>
      </c>
      <c r="E299">
        <f>INDEX(Sheet2!O:O,MATCH($B299,Sheet2!$A:$A,0))</f>
        <v>50</v>
      </c>
      <c r="F299" s="12" t="str">
        <f>INDEX(Sheet2!X:X,MATCH($B299,Sheet2!$A:$A,0))</f>
        <v>院校周边</v>
      </c>
      <c r="G299" s="12">
        <f>INDEX(Sheet2!Z:Z,MATCH(B299,Sheet2!A:A,0))</f>
        <v>340140005</v>
      </c>
      <c r="H299">
        <f>INDEX(Sheet2!P:P,MATCH($B299,Sheet2!$A:$A,0))</f>
        <v>74353</v>
      </c>
      <c r="I299" s="15" t="str">
        <f t="shared" si="22"/>
        <v>1120001,2130001</v>
      </c>
      <c r="J299">
        <f>INDEX(Sheet2!K:K,MATCH($B299,Sheet2!$A:$A,0))</f>
        <v>5</v>
      </c>
      <c r="K299">
        <f>INDEX(Sheet2!L:L,MATCH($B299,Sheet2!$A:$A,0))</f>
        <v>86400</v>
      </c>
      <c r="L299">
        <f t="shared" si="20"/>
        <v>74353</v>
      </c>
      <c r="M299">
        <v>10</v>
      </c>
      <c r="N299" t="str">
        <f>INDEX(Sheet2!J:J,MATCH($B299,Sheet2!$A:$A,0))</f>
        <v>40,80</v>
      </c>
      <c r="O299" s="12" t="str">
        <f>INDEX(Sheet2!Y:Y,MATCH($B299,Sheet2!$A:$A,0))</f>
        <v>能听到上下课铃声的道路，常常有身穿制服的学生在此往来。</v>
      </c>
      <c r="P299">
        <f t="shared" si="23"/>
        <v>102</v>
      </c>
      <c r="Q299" t="str">
        <f t="shared" si="23"/>
        <v>2,4</v>
      </c>
      <c r="R299" t="str">
        <f t="shared" si="23"/>
        <v>0,60</v>
      </c>
      <c r="S299" t="str">
        <f t="shared" si="23"/>
        <v>1,9|2,9|3,9|4,9|5,8|6,8|7,8|8,8|9,8|10,8|11,8|12,8</v>
      </c>
    </row>
    <row r="300" ht="16.5" customHeight="1" spans="1:19">
      <c r="A300" s="11" t="s">
        <v>44</v>
      </c>
      <c r="B300">
        <v>4411</v>
      </c>
      <c r="C300">
        <f>INDEX(Sheet2!D:D,MATCH(B300,Sheet2!A:A,0))</f>
        <v>4</v>
      </c>
      <c r="D300">
        <v>0</v>
      </c>
      <c r="E300">
        <f>INDEX(Sheet2!O:O,MATCH($B300,Sheet2!$A:$A,0))</f>
        <v>50</v>
      </c>
      <c r="F300" s="12" t="str">
        <f>INDEX(Sheet2!X:X,MATCH($B300,Sheet2!$A:$A,0))</f>
        <v>河畔堤岸</v>
      </c>
      <c r="G300" s="12">
        <f>INDEX(Sheet2!Z:Z,MATCH(B300,Sheet2!A:A,0))</f>
        <v>340140006</v>
      </c>
      <c r="H300">
        <f>INDEX(Sheet2!P:P,MATCH($B300,Sheet2!$A:$A,0))</f>
        <v>74411</v>
      </c>
      <c r="I300" s="15" t="str">
        <f t="shared" si="22"/>
        <v>1120001,2110005</v>
      </c>
      <c r="J300">
        <f>INDEX(Sheet2!K:K,MATCH($B300,Sheet2!$A:$A,0))</f>
        <v>2</v>
      </c>
      <c r="K300">
        <f>INDEX(Sheet2!L:L,MATCH($B300,Sheet2!$A:$A,0))</f>
        <v>14400</v>
      </c>
      <c r="L300">
        <f t="shared" si="20"/>
        <v>74411</v>
      </c>
      <c r="M300">
        <v>10</v>
      </c>
      <c r="N300" t="str">
        <f>INDEX(Sheet2!J:J,MATCH($B300,Sheet2!$A:$A,0))</f>
        <v>1,24</v>
      </c>
      <c r="O300" s="12" t="str">
        <f>INDEX(Sheet2!Y:Y,MATCH($B300,Sheet2!$A:$A,0))</f>
        <v>穿城而过的河川的堤岸，对岸就是富豪们的居所。</v>
      </c>
      <c r="P300">
        <f t="shared" si="23"/>
        <v>101</v>
      </c>
      <c r="Q300" t="str">
        <f t="shared" si="23"/>
        <v>3,5</v>
      </c>
      <c r="R300" t="str">
        <f t="shared" si="23"/>
        <v>0,60</v>
      </c>
      <c r="S300" t="str">
        <f t="shared" si="23"/>
        <v>1,9|2,9|3,9|4,9|5,8|6,8|7,8|8,8|9,8|10,8|11,8|12,8</v>
      </c>
    </row>
    <row r="301" ht="16.5" customHeight="1" spans="1:19">
      <c r="A301" s="11" t="s">
        <v>44</v>
      </c>
      <c r="B301">
        <v>4412</v>
      </c>
      <c r="C301">
        <f>INDEX(Sheet2!D:D,MATCH(B301,Sheet2!A:A,0))</f>
        <v>4</v>
      </c>
      <c r="D301">
        <v>0</v>
      </c>
      <c r="E301">
        <f>INDEX(Sheet2!O:O,MATCH($B301,Sheet2!$A:$A,0))</f>
        <v>50</v>
      </c>
      <c r="F301" s="12" t="str">
        <f>INDEX(Sheet2!X:X,MATCH($B301,Sheet2!$A:$A,0))</f>
        <v>河畔堤岸</v>
      </c>
      <c r="G301" s="12">
        <f>INDEX(Sheet2!Z:Z,MATCH(B301,Sheet2!A:A,0))</f>
        <v>340140006</v>
      </c>
      <c r="H301">
        <f>INDEX(Sheet2!P:P,MATCH($B301,Sheet2!$A:$A,0))</f>
        <v>74412</v>
      </c>
      <c r="I301" s="15" t="str">
        <f t="shared" si="22"/>
        <v>1120001,2110005</v>
      </c>
      <c r="J301">
        <f>INDEX(Sheet2!K:K,MATCH($B301,Sheet2!$A:$A,0))</f>
        <v>3</v>
      </c>
      <c r="K301">
        <f>INDEX(Sheet2!L:L,MATCH($B301,Sheet2!$A:$A,0))</f>
        <v>14400</v>
      </c>
      <c r="L301">
        <f t="shared" si="20"/>
        <v>74412</v>
      </c>
      <c r="M301">
        <v>10</v>
      </c>
      <c r="N301" t="str">
        <f>INDEX(Sheet2!J:J,MATCH($B301,Sheet2!$A:$A,0))</f>
        <v>1,24</v>
      </c>
      <c r="O301" s="12" t="str">
        <f>INDEX(Sheet2!Y:Y,MATCH($B301,Sheet2!$A:$A,0))</f>
        <v>穿城而过的河川的堤岸，对岸就是富豪们的居所。</v>
      </c>
      <c r="P301">
        <f t="shared" si="23"/>
        <v>102</v>
      </c>
      <c r="Q301" t="str">
        <f t="shared" si="23"/>
        <v>3,5</v>
      </c>
      <c r="R301" t="str">
        <f t="shared" si="23"/>
        <v>0,60</v>
      </c>
      <c r="S301" t="str">
        <f t="shared" si="23"/>
        <v>1,9|2,9|3,9|4,9|5,8|6,8|7,8|8,8|9,8|10,8|11,8|12,8</v>
      </c>
    </row>
    <row r="302" ht="16.5" customHeight="1" spans="1:19">
      <c r="A302" s="11" t="s">
        <v>44</v>
      </c>
      <c r="B302">
        <v>4421</v>
      </c>
      <c r="C302">
        <f>INDEX(Sheet2!D:D,MATCH(B302,Sheet2!A:A,0))</f>
        <v>4</v>
      </c>
      <c r="D302">
        <v>0</v>
      </c>
      <c r="E302">
        <f>INDEX(Sheet2!O:O,MATCH($B302,Sheet2!$A:$A,0))</f>
        <v>50</v>
      </c>
      <c r="F302" s="12" t="str">
        <f>INDEX(Sheet2!X:X,MATCH($B302,Sheet2!$A:$A,0))</f>
        <v>滨河路</v>
      </c>
      <c r="G302" s="12">
        <f>INDEX(Sheet2!Z:Z,MATCH(B302,Sheet2!A:A,0))</f>
        <v>340140006</v>
      </c>
      <c r="H302">
        <f>INDEX(Sheet2!P:P,MATCH($B302,Sheet2!$A:$A,0))</f>
        <v>74421</v>
      </c>
      <c r="I302" s="15" t="str">
        <f t="shared" si="22"/>
        <v>1120001,2110005</v>
      </c>
      <c r="J302">
        <f>INDEX(Sheet2!K:K,MATCH($B302,Sheet2!$A:$A,0))</f>
        <v>2</v>
      </c>
      <c r="K302">
        <f>INDEX(Sheet2!L:L,MATCH($B302,Sheet2!$A:$A,0))</f>
        <v>14400</v>
      </c>
      <c r="L302">
        <f t="shared" si="20"/>
        <v>74421</v>
      </c>
      <c r="M302">
        <v>10</v>
      </c>
      <c r="N302" t="str">
        <f>INDEX(Sheet2!J:J,MATCH($B302,Sheet2!$A:$A,0))</f>
        <v>25,29</v>
      </c>
      <c r="O302" s="12" t="str">
        <f>INDEX(Sheet2!Y:Y,MATCH($B302,Sheet2!$A:$A,0))</f>
        <v>有些年头了的道路，不少人从小到大都在这条路上奔波。</v>
      </c>
      <c r="P302">
        <f t="shared" si="23"/>
        <v>103</v>
      </c>
      <c r="Q302" t="str">
        <f t="shared" si="23"/>
        <v>3,5</v>
      </c>
      <c r="R302" t="str">
        <f t="shared" si="23"/>
        <v>0,60</v>
      </c>
      <c r="S302" t="str">
        <f t="shared" si="23"/>
        <v>1,9|2,9|3,9|4,9|5,8|6,8|7,8|8,8|9,8|10,8|11,8|12,8</v>
      </c>
    </row>
    <row r="303" ht="16.5" customHeight="1" spans="1:19">
      <c r="A303" s="11" t="s">
        <v>44</v>
      </c>
      <c r="B303">
        <v>4422</v>
      </c>
      <c r="C303">
        <f>INDEX(Sheet2!D:D,MATCH(B303,Sheet2!A:A,0))</f>
        <v>4</v>
      </c>
      <c r="D303">
        <v>0</v>
      </c>
      <c r="E303">
        <f>INDEX(Sheet2!O:O,MATCH($B303,Sheet2!$A:$A,0))</f>
        <v>50</v>
      </c>
      <c r="F303" s="12" t="str">
        <f>INDEX(Sheet2!X:X,MATCH($B303,Sheet2!$A:$A,0))</f>
        <v>滨河路</v>
      </c>
      <c r="G303" s="12">
        <f>INDEX(Sheet2!Z:Z,MATCH(B303,Sheet2!A:A,0))</f>
        <v>340140006</v>
      </c>
      <c r="H303">
        <f>INDEX(Sheet2!P:P,MATCH($B303,Sheet2!$A:$A,0))</f>
        <v>74422</v>
      </c>
      <c r="I303" s="15" t="str">
        <f t="shared" si="22"/>
        <v>1120001,2110005</v>
      </c>
      <c r="J303">
        <f>INDEX(Sheet2!K:K,MATCH($B303,Sheet2!$A:$A,0))</f>
        <v>3</v>
      </c>
      <c r="K303">
        <f>INDEX(Sheet2!L:L,MATCH($B303,Sheet2!$A:$A,0))</f>
        <v>14400</v>
      </c>
      <c r="L303">
        <f t="shared" si="20"/>
        <v>74422</v>
      </c>
      <c r="M303">
        <v>10</v>
      </c>
      <c r="N303" t="str">
        <f>INDEX(Sheet2!J:J,MATCH($B303,Sheet2!$A:$A,0))</f>
        <v>25,29</v>
      </c>
      <c r="O303" s="12" t="str">
        <f>INDEX(Sheet2!Y:Y,MATCH($B303,Sheet2!$A:$A,0))</f>
        <v>有些年头了的道路，不少人从小到大都在这条路上奔波。</v>
      </c>
      <c r="P303">
        <f t="shared" si="23"/>
        <v>103</v>
      </c>
      <c r="Q303" t="str">
        <f t="shared" si="23"/>
        <v>3,5</v>
      </c>
      <c r="R303" t="str">
        <f t="shared" si="23"/>
        <v>0,60</v>
      </c>
      <c r="S303" t="str">
        <f t="shared" si="23"/>
        <v>1,9|2,9|3,9|4,9|5,8|6,8|7,8|8,8|9,8|10,8|11,8|12,8</v>
      </c>
    </row>
    <row r="304" ht="16.5" customHeight="1" spans="1:19">
      <c r="A304" s="11" t="s">
        <v>44</v>
      </c>
      <c r="B304">
        <v>4423</v>
      </c>
      <c r="C304">
        <f>INDEX(Sheet2!D:D,MATCH(B304,Sheet2!A:A,0))</f>
        <v>4</v>
      </c>
      <c r="D304">
        <v>0</v>
      </c>
      <c r="E304">
        <f>INDEX(Sheet2!O:O,MATCH($B304,Sheet2!$A:$A,0))</f>
        <v>50</v>
      </c>
      <c r="F304" s="12" t="str">
        <f>INDEX(Sheet2!X:X,MATCH($B304,Sheet2!$A:$A,0))</f>
        <v>滨河路</v>
      </c>
      <c r="G304" s="12">
        <f>INDEX(Sheet2!Z:Z,MATCH(B304,Sheet2!A:A,0))</f>
        <v>340140006</v>
      </c>
      <c r="H304">
        <f>INDEX(Sheet2!P:P,MATCH($B304,Sheet2!$A:$A,0))</f>
        <v>74423</v>
      </c>
      <c r="I304" s="15" t="str">
        <f t="shared" si="22"/>
        <v>1120001,2110005</v>
      </c>
      <c r="J304">
        <f>INDEX(Sheet2!K:K,MATCH($B304,Sheet2!$A:$A,0))</f>
        <v>3</v>
      </c>
      <c r="K304">
        <f>INDEX(Sheet2!L:L,MATCH($B304,Sheet2!$A:$A,0))</f>
        <v>14400</v>
      </c>
      <c r="L304">
        <f t="shared" si="20"/>
        <v>74423</v>
      </c>
      <c r="M304">
        <v>10</v>
      </c>
      <c r="N304" t="str">
        <f>INDEX(Sheet2!J:J,MATCH($B304,Sheet2!$A:$A,0))</f>
        <v>25,29</v>
      </c>
      <c r="O304" s="12" t="str">
        <f>INDEX(Sheet2!Y:Y,MATCH($B304,Sheet2!$A:$A,0))</f>
        <v>有些年头了的道路，不少人从小到大都在这条路上奔波。</v>
      </c>
      <c r="P304">
        <f t="shared" si="23"/>
        <v>103</v>
      </c>
      <c r="Q304" t="str">
        <f t="shared" si="23"/>
        <v>3,5</v>
      </c>
      <c r="R304" t="str">
        <f t="shared" si="23"/>
        <v>0,60</v>
      </c>
      <c r="S304" t="str">
        <f t="shared" si="23"/>
        <v>1,9|2,9|3,9|4,9|5,8|6,8|7,8|8,8|9,8|10,8|11,8|12,8</v>
      </c>
    </row>
    <row r="305" ht="16.5" customHeight="1" spans="1:19">
      <c r="A305" s="11" t="s">
        <v>44</v>
      </c>
      <c r="B305">
        <v>4431</v>
      </c>
      <c r="C305">
        <f>INDEX(Sheet2!D:D,MATCH(B305,Sheet2!A:A,0))</f>
        <v>4</v>
      </c>
      <c r="D305">
        <v>0</v>
      </c>
      <c r="E305">
        <f>INDEX(Sheet2!O:O,MATCH($B305,Sheet2!$A:$A,0))</f>
        <v>50</v>
      </c>
      <c r="F305" s="12" t="str">
        <f>INDEX(Sheet2!X:X,MATCH($B305,Sheet2!$A:$A,0))</f>
        <v>无名川</v>
      </c>
      <c r="G305" s="12">
        <f>INDEX(Sheet2!Z:Z,MATCH(B305,Sheet2!A:A,0))</f>
        <v>340140006</v>
      </c>
      <c r="H305">
        <f>INDEX(Sheet2!P:P,MATCH($B305,Sheet2!$A:$A,0))</f>
        <v>74431</v>
      </c>
      <c r="I305" s="15" t="str">
        <f t="shared" si="22"/>
        <v>1120001,2110004</v>
      </c>
      <c r="J305">
        <f>INDEX(Sheet2!K:K,MATCH($B305,Sheet2!$A:$A,0))</f>
        <v>3</v>
      </c>
      <c r="K305">
        <f>INDEX(Sheet2!L:L,MATCH($B305,Sheet2!$A:$A,0))</f>
        <v>14400</v>
      </c>
      <c r="L305">
        <f t="shared" si="20"/>
        <v>74431</v>
      </c>
      <c r="M305">
        <v>10</v>
      </c>
      <c r="N305" t="str">
        <f>INDEX(Sheet2!J:J,MATCH($B305,Sheet2!$A:$A,0))</f>
        <v>30,34</v>
      </c>
      <c r="O305" s="12" t="str">
        <f>INDEX(Sheet2!Y:Y,MATCH($B305,Sheet2!$A:$A,0))</f>
        <v>历史悠久的无名之河，曾见证了这座城市的风风雨雨。</v>
      </c>
      <c r="P305">
        <f t="shared" si="23"/>
        <v>103</v>
      </c>
      <c r="Q305" t="str">
        <f t="shared" si="23"/>
        <v>3,5</v>
      </c>
      <c r="R305" t="str">
        <f t="shared" si="23"/>
        <v>0,60</v>
      </c>
      <c r="S305" t="str">
        <f t="shared" si="23"/>
        <v>1,9|2,9|3,9|4,9|5,8|6,8|7,8|8,8|9,8|10,8|11,8|12,8</v>
      </c>
    </row>
    <row r="306" ht="16.5" customHeight="1" spans="1:19">
      <c r="A306" s="11" t="s">
        <v>44</v>
      </c>
      <c r="B306">
        <v>4432</v>
      </c>
      <c r="C306">
        <f>INDEX(Sheet2!D:D,MATCH(B306,Sheet2!A:A,0))</f>
        <v>4</v>
      </c>
      <c r="D306">
        <v>0</v>
      </c>
      <c r="E306">
        <f>INDEX(Sheet2!O:O,MATCH($B306,Sheet2!$A:$A,0))</f>
        <v>50</v>
      </c>
      <c r="F306" s="12" t="str">
        <f>INDEX(Sheet2!X:X,MATCH($B306,Sheet2!$A:$A,0))</f>
        <v>无名川</v>
      </c>
      <c r="G306" s="12">
        <f>INDEX(Sheet2!Z:Z,MATCH(B306,Sheet2!A:A,0))</f>
        <v>340140006</v>
      </c>
      <c r="H306">
        <f>INDEX(Sheet2!P:P,MATCH($B306,Sheet2!$A:$A,0))</f>
        <v>74432</v>
      </c>
      <c r="I306" s="15" t="str">
        <f t="shared" si="22"/>
        <v>1120001,2110004</v>
      </c>
      <c r="J306">
        <f>INDEX(Sheet2!K:K,MATCH($B306,Sheet2!$A:$A,0))</f>
        <v>4</v>
      </c>
      <c r="K306">
        <f>INDEX(Sheet2!L:L,MATCH($B306,Sheet2!$A:$A,0))</f>
        <v>28800</v>
      </c>
      <c r="L306">
        <f t="shared" si="20"/>
        <v>74432</v>
      </c>
      <c r="M306">
        <v>10</v>
      </c>
      <c r="N306" t="str">
        <f>INDEX(Sheet2!J:J,MATCH($B306,Sheet2!$A:$A,0))</f>
        <v>30,34</v>
      </c>
      <c r="O306" s="12" t="str">
        <f>INDEX(Sheet2!Y:Y,MATCH($B306,Sheet2!$A:$A,0))</f>
        <v>历史悠久的无名之河，曾见证了这座城市的风风雨雨。</v>
      </c>
      <c r="P306">
        <f t="shared" si="23"/>
        <v>101</v>
      </c>
      <c r="Q306" t="str">
        <f t="shared" si="23"/>
        <v>2,4</v>
      </c>
      <c r="R306" t="str">
        <f t="shared" si="23"/>
        <v>0,60</v>
      </c>
      <c r="S306" t="str">
        <f t="shared" si="23"/>
        <v>1,9|2,9|3,9|4,9|5,8|6,8|7,8|8,8|9,8|10,8|11,7|12,9</v>
      </c>
    </row>
    <row r="307" ht="16.5" customHeight="1" spans="1:19">
      <c r="A307" s="11" t="s">
        <v>44</v>
      </c>
      <c r="B307">
        <v>4433</v>
      </c>
      <c r="C307">
        <f>INDEX(Sheet2!D:D,MATCH(B307,Sheet2!A:A,0))</f>
        <v>4</v>
      </c>
      <c r="D307">
        <v>0</v>
      </c>
      <c r="E307">
        <f>INDEX(Sheet2!O:O,MATCH($B307,Sheet2!$A:$A,0))</f>
        <v>50</v>
      </c>
      <c r="F307" s="12" t="str">
        <f>INDEX(Sheet2!X:X,MATCH($B307,Sheet2!$A:$A,0))</f>
        <v>无名川</v>
      </c>
      <c r="G307" s="12">
        <f>INDEX(Sheet2!Z:Z,MATCH(B307,Sheet2!A:A,0))</f>
        <v>340140006</v>
      </c>
      <c r="H307">
        <f>INDEX(Sheet2!P:P,MATCH($B307,Sheet2!$A:$A,0))</f>
        <v>74433</v>
      </c>
      <c r="I307" s="15" t="str">
        <f t="shared" si="22"/>
        <v>1120001,2110004</v>
      </c>
      <c r="J307">
        <f>INDEX(Sheet2!K:K,MATCH($B307,Sheet2!$A:$A,0))</f>
        <v>4</v>
      </c>
      <c r="K307">
        <f>INDEX(Sheet2!L:L,MATCH($B307,Sheet2!$A:$A,0))</f>
        <v>43200</v>
      </c>
      <c r="L307">
        <f t="shared" si="20"/>
        <v>74433</v>
      </c>
      <c r="M307">
        <v>10</v>
      </c>
      <c r="N307" t="str">
        <f>INDEX(Sheet2!J:J,MATCH($B307,Sheet2!$A:$A,0))</f>
        <v>30,34</v>
      </c>
      <c r="O307" s="12" t="str">
        <f>INDEX(Sheet2!Y:Y,MATCH($B307,Sheet2!$A:$A,0))</f>
        <v>历史悠久的无名之河，曾见证了这座城市的风风雨雨。</v>
      </c>
      <c r="P307">
        <f t="shared" si="23"/>
        <v>102</v>
      </c>
      <c r="Q307" t="str">
        <f t="shared" si="23"/>
        <v>2,4</v>
      </c>
      <c r="R307" t="str">
        <f t="shared" si="23"/>
        <v>0,60</v>
      </c>
      <c r="S307" t="str">
        <f t="shared" si="23"/>
        <v>1,9|2,9|3,9|4,9|5,8|6,8|7,8|8,8|9,8|10,8|11,8|12,8</v>
      </c>
    </row>
    <row r="308" ht="16.5" customHeight="1" spans="1:19">
      <c r="A308" s="11" t="s">
        <v>44</v>
      </c>
      <c r="B308">
        <v>4441</v>
      </c>
      <c r="C308">
        <f>INDEX(Sheet2!D:D,MATCH(B308,Sheet2!A:A,0))</f>
        <v>4</v>
      </c>
      <c r="D308">
        <v>0</v>
      </c>
      <c r="E308">
        <f>INDEX(Sheet2!O:O,MATCH($B308,Sheet2!$A:$A,0))</f>
        <v>50</v>
      </c>
      <c r="F308" s="12" t="str">
        <f>INDEX(Sheet2!X:X,MATCH($B308,Sheet2!$A:$A,0))</f>
        <v>无名川</v>
      </c>
      <c r="G308" s="12">
        <f>INDEX(Sheet2!Z:Z,MATCH(B308,Sheet2!A:A,0))</f>
        <v>340140006</v>
      </c>
      <c r="H308">
        <f>INDEX(Sheet2!P:P,MATCH($B308,Sheet2!$A:$A,0))</f>
        <v>74441</v>
      </c>
      <c r="I308" s="15" t="str">
        <f t="shared" si="22"/>
        <v>1120001,2110004</v>
      </c>
      <c r="J308">
        <f>INDEX(Sheet2!K:K,MATCH($B308,Sheet2!$A:$A,0))</f>
        <v>4</v>
      </c>
      <c r="K308">
        <f>INDEX(Sheet2!L:L,MATCH($B308,Sheet2!$A:$A,0))</f>
        <v>28800</v>
      </c>
      <c r="L308">
        <f t="shared" si="20"/>
        <v>74441</v>
      </c>
      <c r="M308">
        <v>10</v>
      </c>
      <c r="N308" t="str">
        <f>INDEX(Sheet2!J:J,MATCH($B308,Sheet2!$A:$A,0))</f>
        <v>35,39</v>
      </c>
      <c r="O308" s="12" t="str">
        <f>INDEX(Sheet2!Y:Y,MATCH($B308,Sheet2!$A:$A,0))</f>
        <v>历史悠久的无名之河，曾见证了这座城市的风风雨雨。</v>
      </c>
      <c r="P308">
        <f t="shared" si="23"/>
        <v>101</v>
      </c>
      <c r="Q308" t="str">
        <f t="shared" si="23"/>
        <v>2,4</v>
      </c>
      <c r="R308" t="str">
        <f t="shared" si="23"/>
        <v>0,60</v>
      </c>
      <c r="S308" t="str">
        <f t="shared" si="23"/>
        <v>1,9|2,9|3,9|4,9|5,8|6,8|7,8|8,8|9,8|10,8|11,8|12,8</v>
      </c>
    </row>
    <row r="309" ht="16.5" customHeight="1" spans="1:19">
      <c r="A309" s="11" t="s">
        <v>44</v>
      </c>
      <c r="B309">
        <v>4442</v>
      </c>
      <c r="C309">
        <f>INDEX(Sheet2!D:D,MATCH(B309,Sheet2!A:A,0))</f>
        <v>4</v>
      </c>
      <c r="D309">
        <v>0</v>
      </c>
      <c r="E309">
        <f>INDEX(Sheet2!O:O,MATCH($B309,Sheet2!$A:$A,0))</f>
        <v>50</v>
      </c>
      <c r="F309" s="12" t="str">
        <f>INDEX(Sheet2!X:X,MATCH($B309,Sheet2!$A:$A,0))</f>
        <v>无名川</v>
      </c>
      <c r="G309" s="12">
        <f>INDEX(Sheet2!Z:Z,MATCH(B309,Sheet2!A:A,0))</f>
        <v>340140006</v>
      </c>
      <c r="H309">
        <f>INDEX(Sheet2!P:P,MATCH($B309,Sheet2!$A:$A,0))</f>
        <v>74442</v>
      </c>
      <c r="I309" s="15" t="str">
        <f t="shared" si="22"/>
        <v>1120001,2110004,2110003</v>
      </c>
      <c r="J309">
        <f>INDEX(Sheet2!K:K,MATCH($B309,Sheet2!$A:$A,0))</f>
        <v>5</v>
      </c>
      <c r="K309">
        <f>INDEX(Sheet2!L:L,MATCH($B309,Sheet2!$A:$A,0))</f>
        <v>43200</v>
      </c>
      <c r="L309">
        <f t="shared" si="20"/>
        <v>74442</v>
      </c>
      <c r="M309">
        <v>10</v>
      </c>
      <c r="N309" t="str">
        <f>INDEX(Sheet2!J:J,MATCH($B309,Sheet2!$A:$A,0))</f>
        <v>35,39</v>
      </c>
      <c r="O309" s="12" t="str">
        <f>INDEX(Sheet2!Y:Y,MATCH($B309,Sheet2!$A:$A,0))</f>
        <v>历史悠久的无名之河，曾见证了这座城市的风风雨雨。</v>
      </c>
      <c r="P309">
        <f t="shared" si="23"/>
        <v>102</v>
      </c>
      <c r="Q309" t="str">
        <f t="shared" si="23"/>
        <v>2,4</v>
      </c>
      <c r="R309" t="str">
        <f t="shared" si="23"/>
        <v>0,60</v>
      </c>
      <c r="S309" t="str">
        <f t="shared" si="23"/>
        <v>1,9|2,9|3,9|4,9|5,8|6,8|7,8|8,8|9,8|10,8|11,8|12,8</v>
      </c>
    </row>
    <row r="310" ht="16.5" customHeight="1" spans="1:19">
      <c r="A310" s="11" t="s">
        <v>44</v>
      </c>
      <c r="B310">
        <v>4443</v>
      </c>
      <c r="C310">
        <f>INDEX(Sheet2!D:D,MATCH(B310,Sheet2!A:A,0))</f>
        <v>4</v>
      </c>
      <c r="D310">
        <v>0</v>
      </c>
      <c r="E310">
        <f>INDEX(Sheet2!O:O,MATCH($B310,Sheet2!$A:$A,0))</f>
        <v>50</v>
      </c>
      <c r="F310" s="12" t="str">
        <f>INDEX(Sheet2!X:X,MATCH($B310,Sheet2!$A:$A,0))</f>
        <v>无名川</v>
      </c>
      <c r="G310" s="12">
        <f>INDEX(Sheet2!Z:Z,MATCH(B310,Sheet2!A:A,0))</f>
        <v>340140006</v>
      </c>
      <c r="H310">
        <f>INDEX(Sheet2!P:P,MATCH($B310,Sheet2!$A:$A,0))</f>
        <v>74443</v>
      </c>
      <c r="I310" s="15" t="str">
        <f t="shared" si="22"/>
        <v>1120001,2110004,2110003</v>
      </c>
      <c r="J310">
        <f>INDEX(Sheet2!K:K,MATCH($B310,Sheet2!$A:$A,0))</f>
        <v>5</v>
      </c>
      <c r="K310">
        <f>INDEX(Sheet2!L:L,MATCH($B310,Sheet2!$A:$A,0))</f>
        <v>86400</v>
      </c>
      <c r="L310">
        <f t="shared" si="20"/>
        <v>74443</v>
      </c>
      <c r="M310">
        <v>10</v>
      </c>
      <c r="N310" t="str">
        <f>INDEX(Sheet2!J:J,MATCH($B310,Sheet2!$A:$A,0))</f>
        <v>35,39</v>
      </c>
      <c r="O310" s="12" t="str">
        <f>INDEX(Sheet2!Y:Y,MATCH($B310,Sheet2!$A:$A,0))</f>
        <v>历史悠久的无名之河，曾见证了这座城市的风风雨雨。</v>
      </c>
      <c r="P310">
        <f t="shared" si="23"/>
        <v>101</v>
      </c>
      <c r="Q310" t="str">
        <f t="shared" si="23"/>
        <v>3,5</v>
      </c>
      <c r="R310" t="str">
        <f t="shared" si="23"/>
        <v>0,60</v>
      </c>
      <c r="S310" t="str">
        <f t="shared" si="23"/>
        <v>1,9|2,9|3,9|4,9|5,8|6,8|7,8|8,8|9,8|10,8|11,8|12,8</v>
      </c>
    </row>
    <row r="311" ht="16.5" customHeight="1" spans="1:19">
      <c r="A311" s="11" t="s">
        <v>44</v>
      </c>
      <c r="B311">
        <v>4451</v>
      </c>
      <c r="C311">
        <f>INDEX(Sheet2!D:D,MATCH(B311,Sheet2!A:A,0))</f>
        <v>4</v>
      </c>
      <c r="D311">
        <v>0</v>
      </c>
      <c r="E311">
        <f>INDEX(Sheet2!O:O,MATCH($B311,Sheet2!$A:$A,0))</f>
        <v>50</v>
      </c>
      <c r="F311" s="12" t="str">
        <f>INDEX(Sheet2!X:X,MATCH($B311,Sheet2!$A:$A,0))</f>
        <v>无名川</v>
      </c>
      <c r="G311" s="12">
        <f>INDEX(Sheet2!Z:Z,MATCH(B311,Sheet2!A:A,0))</f>
        <v>340140006</v>
      </c>
      <c r="H311">
        <f>INDEX(Sheet2!P:P,MATCH($B311,Sheet2!$A:$A,0))</f>
        <v>74451</v>
      </c>
      <c r="I311" s="15" t="str">
        <f t="shared" si="22"/>
        <v>1120001,2110004</v>
      </c>
      <c r="J311">
        <f>INDEX(Sheet2!K:K,MATCH($B311,Sheet2!$A:$A,0))</f>
        <v>4</v>
      </c>
      <c r="K311">
        <f>INDEX(Sheet2!L:L,MATCH($B311,Sheet2!$A:$A,0))</f>
        <v>28800</v>
      </c>
      <c r="L311">
        <f t="shared" si="20"/>
        <v>74451</v>
      </c>
      <c r="M311">
        <v>10</v>
      </c>
      <c r="N311" t="str">
        <f>INDEX(Sheet2!J:J,MATCH($B311,Sheet2!$A:$A,0))</f>
        <v>40,80</v>
      </c>
      <c r="O311" s="12" t="str">
        <f>INDEX(Sheet2!Y:Y,MATCH($B311,Sheet2!$A:$A,0))</f>
        <v>历史悠久的无名之河，曾见证了这座城市的风风雨雨。</v>
      </c>
      <c r="P311">
        <f t="shared" si="23"/>
        <v>102</v>
      </c>
      <c r="Q311" t="str">
        <f t="shared" si="23"/>
        <v>3,5</v>
      </c>
      <c r="R311" t="str">
        <f t="shared" si="23"/>
        <v>0,60</v>
      </c>
      <c r="S311" t="str">
        <f t="shared" si="23"/>
        <v>1,9|2,9|3,9|4,9|5,8|6,8|7,8|8,8|9,8|10,8|11,8|12,8</v>
      </c>
    </row>
    <row r="312" ht="16.5" customHeight="1" spans="1:19">
      <c r="A312" s="11" t="s">
        <v>44</v>
      </c>
      <c r="B312">
        <v>4452</v>
      </c>
      <c r="C312">
        <f>INDEX(Sheet2!D:D,MATCH(B312,Sheet2!A:A,0))</f>
        <v>4</v>
      </c>
      <c r="D312">
        <v>0</v>
      </c>
      <c r="E312">
        <f>INDEX(Sheet2!O:O,MATCH($B312,Sheet2!$A:$A,0))</f>
        <v>50</v>
      </c>
      <c r="F312" s="12" t="str">
        <f>INDEX(Sheet2!X:X,MATCH($B312,Sheet2!$A:$A,0))</f>
        <v>无名川</v>
      </c>
      <c r="G312" s="12">
        <f>INDEX(Sheet2!Z:Z,MATCH(B312,Sheet2!A:A,0))</f>
        <v>340140006</v>
      </c>
      <c r="H312">
        <f>INDEX(Sheet2!P:P,MATCH($B312,Sheet2!$A:$A,0))</f>
        <v>74452</v>
      </c>
      <c r="I312" s="15" t="str">
        <f t="shared" si="22"/>
        <v>1120001,2110004,2110003</v>
      </c>
      <c r="J312">
        <f>INDEX(Sheet2!K:K,MATCH($B312,Sheet2!$A:$A,0))</f>
        <v>5</v>
      </c>
      <c r="K312">
        <f>INDEX(Sheet2!L:L,MATCH($B312,Sheet2!$A:$A,0))</f>
        <v>43200</v>
      </c>
      <c r="L312">
        <f t="shared" si="20"/>
        <v>74452</v>
      </c>
      <c r="M312">
        <v>10</v>
      </c>
      <c r="N312" t="str">
        <f>INDEX(Sheet2!J:J,MATCH($B312,Sheet2!$A:$A,0))</f>
        <v>40,80</v>
      </c>
      <c r="O312" s="12" t="str">
        <f>INDEX(Sheet2!Y:Y,MATCH($B312,Sheet2!$A:$A,0))</f>
        <v>历史悠久的无名之河，曾见证了这座城市的风风雨雨。</v>
      </c>
      <c r="P312">
        <f t="shared" si="23"/>
        <v>103</v>
      </c>
      <c r="Q312" t="str">
        <f t="shared" si="23"/>
        <v>3,5</v>
      </c>
      <c r="R312" t="str">
        <f t="shared" si="23"/>
        <v>0,60</v>
      </c>
      <c r="S312" t="str">
        <f t="shared" si="23"/>
        <v>1,9|2,9|3,9|4,9|5,8|6,8|7,8|8,8|9,8|10,8|11,8|12,8</v>
      </c>
    </row>
    <row r="313" ht="16.5" customHeight="1" spans="1:19">
      <c r="A313" s="11" t="s">
        <v>44</v>
      </c>
      <c r="B313">
        <v>4453</v>
      </c>
      <c r="C313">
        <f>INDEX(Sheet2!D:D,MATCH(B313,Sheet2!A:A,0))</f>
        <v>4</v>
      </c>
      <c r="D313">
        <v>0</v>
      </c>
      <c r="E313">
        <f>INDEX(Sheet2!O:O,MATCH($B313,Sheet2!$A:$A,0))</f>
        <v>50</v>
      </c>
      <c r="F313" s="12" t="str">
        <f>INDEX(Sheet2!X:X,MATCH($B313,Sheet2!$A:$A,0))</f>
        <v>无名川</v>
      </c>
      <c r="G313" s="12">
        <f>INDEX(Sheet2!Z:Z,MATCH(B313,Sheet2!A:A,0))</f>
        <v>340140006</v>
      </c>
      <c r="H313">
        <f>INDEX(Sheet2!P:P,MATCH($B313,Sheet2!$A:$A,0))</f>
        <v>74453</v>
      </c>
      <c r="I313" s="15" t="str">
        <f t="shared" si="22"/>
        <v>1120001,2110004,2110003</v>
      </c>
      <c r="J313">
        <f>INDEX(Sheet2!K:K,MATCH($B313,Sheet2!$A:$A,0))</f>
        <v>5</v>
      </c>
      <c r="K313">
        <f>INDEX(Sheet2!L:L,MATCH($B313,Sheet2!$A:$A,0))</f>
        <v>86400</v>
      </c>
      <c r="L313">
        <f t="shared" si="20"/>
        <v>74453</v>
      </c>
      <c r="M313">
        <v>10</v>
      </c>
      <c r="N313" t="str">
        <f>INDEX(Sheet2!J:J,MATCH($B313,Sheet2!$A:$A,0))</f>
        <v>40,80</v>
      </c>
      <c r="O313" s="12" t="str">
        <f>INDEX(Sheet2!Y:Y,MATCH($B313,Sheet2!$A:$A,0))</f>
        <v>历史悠久的无名之河，曾见证了这座城市的风风雨雨。</v>
      </c>
      <c r="P313">
        <f t="shared" si="23"/>
        <v>103</v>
      </c>
      <c r="Q313" t="str">
        <f t="shared" si="23"/>
        <v>3,5</v>
      </c>
      <c r="R313" t="str">
        <f t="shared" si="23"/>
        <v>0,60</v>
      </c>
      <c r="S313" t="str">
        <f t="shared" si="23"/>
        <v>1,9|2,9|3,9|4,9|5,8|6,8|7,8|8,8|9,8|10,8|11,8|12,8</v>
      </c>
    </row>
    <row r="314" ht="16.5" customHeight="1" spans="1:19">
      <c r="A314" s="11" t="s">
        <v>44</v>
      </c>
      <c r="B314">
        <v>4511</v>
      </c>
      <c r="C314">
        <f>INDEX(Sheet2!D:D,MATCH(B314,Sheet2!A:A,0))</f>
        <v>4</v>
      </c>
      <c r="D314">
        <v>0</v>
      </c>
      <c r="E314">
        <f>INDEX(Sheet2!O:O,MATCH($B314,Sheet2!$A:$A,0))</f>
        <v>0</v>
      </c>
      <c r="F314" s="12" t="str">
        <f>INDEX(Sheet2!X:X,MATCH($B314,Sheet2!$A:$A,0))</f>
        <v>河畔堤岸</v>
      </c>
      <c r="G314" s="12">
        <f>INDEX(Sheet2!Z:Z,MATCH(B314,Sheet2!A:A,0))</f>
        <v>340140006</v>
      </c>
      <c r="H314">
        <f>INDEX(Sheet2!P:P,MATCH($B314,Sheet2!$A:$A,0))</f>
        <v>74511</v>
      </c>
      <c r="I314" s="15" t="str">
        <f t="shared" si="22"/>
        <v>1120001,2120001</v>
      </c>
      <c r="J314">
        <f>INDEX(Sheet2!K:K,MATCH($B314,Sheet2!$A:$A,0))</f>
        <v>2</v>
      </c>
      <c r="K314">
        <f>INDEX(Sheet2!L:L,MATCH($B314,Sheet2!$A:$A,0))</f>
        <v>14400</v>
      </c>
      <c r="L314">
        <f t="shared" si="20"/>
        <v>74511</v>
      </c>
      <c r="M314">
        <v>10</v>
      </c>
      <c r="N314" t="str">
        <f>INDEX(Sheet2!J:J,MATCH($B314,Sheet2!$A:$A,0))</f>
        <v>1,24</v>
      </c>
      <c r="O314" s="12" t="str">
        <f>INDEX(Sheet2!Y:Y,MATCH($B314,Sheet2!$A:$A,0))</f>
        <v>穿城而过的河川的堤岸，对岸就是富豪们的居所。</v>
      </c>
      <c r="P314">
        <f t="shared" si="23"/>
        <v>103</v>
      </c>
      <c r="Q314" t="str">
        <f t="shared" si="23"/>
        <v>3,5</v>
      </c>
      <c r="R314" t="str">
        <f t="shared" si="23"/>
        <v>0,60</v>
      </c>
      <c r="S314" t="str">
        <f t="shared" si="23"/>
        <v>1,9|2,9|3,9|4,9|5,8|6,8|7,8|8,8|9,8|10,8|11,8|12,8</v>
      </c>
    </row>
    <row r="315" ht="16.5" customHeight="1" spans="1:19">
      <c r="A315" s="11" t="s">
        <v>44</v>
      </c>
      <c r="B315">
        <v>4512</v>
      </c>
      <c r="C315">
        <f>INDEX(Sheet2!D:D,MATCH(B315,Sheet2!A:A,0))</f>
        <v>4</v>
      </c>
      <c r="D315">
        <v>0</v>
      </c>
      <c r="E315">
        <f>INDEX(Sheet2!O:O,MATCH($B315,Sheet2!$A:$A,0))</f>
        <v>0</v>
      </c>
      <c r="F315" s="12" t="str">
        <f>INDEX(Sheet2!X:X,MATCH($B315,Sheet2!$A:$A,0))</f>
        <v>河畔堤岸</v>
      </c>
      <c r="G315" s="12">
        <f>INDEX(Sheet2!Z:Z,MATCH(B315,Sheet2!A:A,0))</f>
        <v>340140006</v>
      </c>
      <c r="H315">
        <f>INDEX(Sheet2!P:P,MATCH($B315,Sheet2!$A:$A,0))</f>
        <v>74512</v>
      </c>
      <c r="I315" s="15" t="str">
        <f t="shared" si="22"/>
        <v>1120001,2120001</v>
      </c>
      <c r="J315">
        <f>INDEX(Sheet2!K:K,MATCH($B315,Sheet2!$A:$A,0))</f>
        <v>3</v>
      </c>
      <c r="K315">
        <f>INDEX(Sheet2!L:L,MATCH($B315,Sheet2!$A:$A,0))</f>
        <v>14400</v>
      </c>
      <c r="L315">
        <f t="shared" si="20"/>
        <v>74512</v>
      </c>
      <c r="M315">
        <v>10</v>
      </c>
      <c r="N315" t="str">
        <f>INDEX(Sheet2!J:J,MATCH($B315,Sheet2!$A:$A,0))</f>
        <v>1,24</v>
      </c>
      <c r="O315" s="12" t="str">
        <f>INDEX(Sheet2!Y:Y,MATCH($B315,Sheet2!$A:$A,0))</f>
        <v>穿城而过的河川的堤岸，对岸就是富豪们的居所。</v>
      </c>
      <c r="P315">
        <f t="shared" si="23"/>
        <v>103</v>
      </c>
      <c r="Q315" t="str">
        <f t="shared" si="23"/>
        <v>3,5</v>
      </c>
      <c r="R315" t="str">
        <f t="shared" si="23"/>
        <v>0,60</v>
      </c>
      <c r="S315" t="str">
        <f t="shared" si="23"/>
        <v>1,9|2,9|3,9|4,9|5,8|6,8|7,8|8,8|9,8|10,8|11,8|12,8</v>
      </c>
    </row>
    <row r="316" ht="16.5" customHeight="1" spans="1:19">
      <c r="A316" s="11" t="s">
        <v>44</v>
      </c>
      <c r="B316">
        <v>4521</v>
      </c>
      <c r="C316">
        <f>INDEX(Sheet2!D:D,MATCH(B316,Sheet2!A:A,0))</f>
        <v>4</v>
      </c>
      <c r="D316">
        <v>0</v>
      </c>
      <c r="E316">
        <f>INDEX(Sheet2!O:O,MATCH($B316,Sheet2!$A:$A,0))</f>
        <v>50</v>
      </c>
      <c r="F316" s="12" t="str">
        <f>INDEX(Sheet2!X:X,MATCH($B316,Sheet2!$A:$A,0))</f>
        <v>滨河路</v>
      </c>
      <c r="G316" s="12">
        <f>INDEX(Sheet2!Z:Z,MATCH(B316,Sheet2!A:A,0))</f>
        <v>340140006</v>
      </c>
      <c r="H316">
        <f>INDEX(Sheet2!P:P,MATCH($B316,Sheet2!$A:$A,0))</f>
        <v>74521</v>
      </c>
      <c r="I316" s="15" t="str">
        <f t="shared" si="22"/>
        <v>1120001,2120001</v>
      </c>
      <c r="J316">
        <f>INDEX(Sheet2!K:K,MATCH($B316,Sheet2!$A:$A,0))</f>
        <v>2</v>
      </c>
      <c r="K316">
        <f>INDEX(Sheet2!L:L,MATCH($B316,Sheet2!$A:$A,0))</f>
        <v>14400</v>
      </c>
      <c r="L316">
        <f t="shared" si="20"/>
        <v>74521</v>
      </c>
      <c r="M316">
        <v>10</v>
      </c>
      <c r="N316" t="str">
        <f>INDEX(Sheet2!J:J,MATCH($B316,Sheet2!$A:$A,0))</f>
        <v>25,29</v>
      </c>
      <c r="O316" s="12" t="str">
        <f>INDEX(Sheet2!Y:Y,MATCH($B316,Sheet2!$A:$A,0))</f>
        <v>有些年头了的道路，不少人从小到大都在这条路上奔波。</v>
      </c>
      <c r="P316">
        <f t="shared" ref="P316:S335" si="24">P306</f>
        <v>101</v>
      </c>
      <c r="Q316" t="str">
        <f t="shared" si="24"/>
        <v>2,4</v>
      </c>
      <c r="R316" t="str">
        <f t="shared" si="24"/>
        <v>0,60</v>
      </c>
      <c r="S316" t="str">
        <f t="shared" si="24"/>
        <v>1,9|2,9|3,9|4,9|5,8|6,8|7,8|8,8|9,8|10,8|11,7|12,9</v>
      </c>
    </row>
    <row r="317" ht="16.5" customHeight="1" spans="1:19">
      <c r="A317" s="11" t="s">
        <v>44</v>
      </c>
      <c r="B317">
        <v>4522</v>
      </c>
      <c r="C317">
        <f>INDEX(Sheet2!D:D,MATCH(B317,Sheet2!A:A,0))</f>
        <v>4</v>
      </c>
      <c r="D317">
        <v>0</v>
      </c>
      <c r="E317">
        <f>INDEX(Sheet2!O:O,MATCH($B317,Sheet2!$A:$A,0))</f>
        <v>50</v>
      </c>
      <c r="F317" s="12" t="str">
        <f>INDEX(Sheet2!X:X,MATCH($B317,Sheet2!$A:$A,0))</f>
        <v>滨河路</v>
      </c>
      <c r="G317" s="12">
        <f>INDEX(Sheet2!Z:Z,MATCH(B317,Sheet2!A:A,0))</f>
        <v>340140006</v>
      </c>
      <c r="H317">
        <f>INDEX(Sheet2!P:P,MATCH($B317,Sheet2!$A:$A,0))</f>
        <v>74522</v>
      </c>
      <c r="I317" s="15" t="str">
        <f t="shared" si="22"/>
        <v>1120001,2120001</v>
      </c>
      <c r="J317">
        <f>INDEX(Sheet2!K:K,MATCH($B317,Sheet2!$A:$A,0))</f>
        <v>3</v>
      </c>
      <c r="K317">
        <f>INDEX(Sheet2!L:L,MATCH($B317,Sheet2!$A:$A,0))</f>
        <v>14400</v>
      </c>
      <c r="L317">
        <f t="shared" si="20"/>
        <v>74522</v>
      </c>
      <c r="M317">
        <v>10</v>
      </c>
      <c r="N317" t="str">
        <f>INDEX(Sheet2!J:J,MATCH($B317,Sheet2!$A:$A,0))</f>
        <v>25,29</v>
      </c>
      <c r="O317" s="12" t="str">
        <f>INDEX(Sheet2!Y:Y,MATCH($B317,Sheet2!$A:$A,0))</f>
        <v>有些年头了的道路，不少人从小到大都在这条路上奔波。</v>
      </c>
      <c r="P317">
        <f t="shared" si="24"/>
        <v>102</v>
      </c>
      <c r="Q317" t="str">
        <f t="shared" si="24"/>
        <v>2,4</v>
      </c>
      <c r="R317" t="str">
        <f t="shared" si="24"/>
        <v>0,60</v>
      </c>
      <c r="S317" t="str">
        <f t="shared" si="24"/>
        <v>1,9|2,9|3,9|4,9|5,8|6,8|7,8|8,8|9,8|10,8|11,8|12,8</v>
      </c>
    </row>
    <row r="318" ht="16.5" customHeight="1" spans="1:19">
      <c r="A318" s="11" t="s">
        <v>44</v>
      </c>
      <c r="B318">
        <v>4523</v>
      </c>
      <c r="C318">
        <f>INDEX(Sheet2!D:D,MATCH(B318,Sheet2!A:A,0))</f>
        <v>4</v>
      </c>
      <c r="D318">
        <v>0</v>
      </c>
      <c r="E318">
        <f>INDEX(Sheet2!O:O,MATCH($B318,Sheet2!$A:$A,0))</f>
        <v>50</v>
      </c>
      <c r="F318" s="12" t="str">
        <f>INDEX(Sheet2!X:X,MATCH($B318,Sheet2!$A:$A,0))</f>
        <v>滨河路</v>
      </c>
      <c r="G318" s="12">
        <f>INDEX(Sheet2!Z:Z,MATCH(B318,Sheet2!A:A,0))</f>
        <v>340140006</v>
      </c>
      <c r="H318">
        <f>INDEX(Sheet2!P:P,MATCH($B318,Sheet2!$A:$A,0))</f>
        <v>74523</v>
      </c>
      <c r="I318" s="15" t="str">
        <f t="shared" si="22"/>
        <v>1120001,2120001</v>
      </c>
      <c r="J318">
        <f>INDEX(Sheet2!K:K,MATCH($B318,Sheet2!$A:$A,0))</f>
        <v>3</v>
      </c>
      <c r="K318">
        <f>INDEX(Sheet2!L:L,MATCH($B318,Sheet2!$A:$A,0))</f>
        <v>14400</v>
      </c>
      <c r="L318">
        <f t="shared" si="20"/>
        <v>74523</v>
      </c>
      <c r="M318">
        <v>10</v>
      </c>
      <c r="N318" t="str">
        <f>INDEX(Sheet2!J:J,MATCH($B318,Sheet2!$A:$A,0))</f>
        <v>25,29</v>
      </c>
      <c r="O318" s="12" t="str">
        <f>INDEX(Sheet2!Y:Y,MATCH($B318,Sheet2!$A:$A,0))</f>
        <v>有些年头了的道路，不少人从小到大都在这条路上奔波。</v>
      </c>
      <c r="P318">
        <f t="shared" si="24"/>
        <v>101</v>
      </c>
      <c r="Q318" t="str">
        <f t="shared" si="24"/>
        <v>2,4</v>
      </c>
      <c r="R318" t="str">
        <f t="shared" si="24"/>
        <v>0,60</v>
      </c>
      <c r="S318" t="str">
        <f t="shared" si="24"/>
        <v>1,9|2,9|3,9|4,9|5,8|6,8|7,8|8,8|9,8|10,8|11,8|12,8</v>
      </c>
    </row>
    <row r="319" ht="16.5" customHeight="1" spans="1:19">
      <c r="A319" s="11" t="s">
        <v>44</v>
      </c>
      <c r="B319">
        <v>4531</v>
      </c>
      <c r="C319">
        <f>INDEX(Sheet2!D:D,MATCH(B319,Sheet2!A:A,0))</f>
        <v>4</v>
      </c>
      <c r="D319">
        <v>0</v>
      </c>
      <c r="E319">
        <f>INDEX(Sheet2!O:O,MATCH($B319,Sheet2!$A:$A,0))</f>
        <v>50</v>
      </c>
      <c r="F319" s="12" t="str">
        <f>INDEX(Sheet2!X:X,MATCH($B319,Sheet2!$A:$A,0))</f>
        <v>无名川</v>
      </c>
      <c r="G319" s="12">
        <f>INDEX(Sheet2!Z:Z,MATCH(B319,Sheet2!A:A,0))</f>
        <v>340140006</v>
      </c>
      <c r="H319">
        <f>INDEX(Sheet2!P:P,MATCH($B319,Sheet2!$A:$A,0))</f>
        <v>74531</v>
      </c>
      <c r="I319" s="15" t="str">
        <f t="shared" si="22"/>
        <v>1120001,2120002</v>
      </c>
      <c r="J319">
        <f>INDEX(Sheet2!K:K,MATCH($B319,Sheet2!$A:$A,0))</f>
        <v>3</v>
      </c>
      <c r="K319">
        <f>INDEX(Sheet2!L:L,MATCH($B319,Sheet2!$A:$A,0))</f>
        <v>14400</v>
      </c>
      <c r="L319">
        <f t="shared" si="20"/>
        <v>74531</v>
      </c>
      <c r="M319">
        <v>10</v>
      </c>
      <c r="N319" t="str">
        <f>INDEX(Sheet2!J:J,MATCH($B319,Sheet2!$A:$A,0))</f>
        <v>30,34</v>
      </c>
      <c r="O319" s="12" t="str">
        <f>INDEX(Sheet2!Y:Y,MATCH($B319,Sheet2!$A:$A,0))</f>
        <v>历史悠久的无名之河，曾见证了这座城市的风风雨雨。</v>
      </c>
      <c r="P319">
        <f t="shared" si="24"/>
        <v>102</v>
      </c>
      <c r="Q319" t="str">
        <f t="shared" si="24"/>
        <v>2,4</v>
      </c>
      <c r="R319" t="str">
        <f t="shared" si="24"/>
        <v>0,60</v>
      </c>
      <c r="S319" t="str">
        <f t="shared" si="24"/>
        <v>1,9|2,9|3,9|4,9|5,8|6,8|7,8|8,8|9,8|10,8|11,8|12,8</v>
      </c>
    </row>
    <row r="320" ht="16.5" customHeight="1" spans="1:19">
      <c r="A320" s="11" t="s">
        <v>44</v>
      </c>
      <c r="B320">
        <v>4532</v>
      </c>
      <c r="C320">
        <f>INDEX(Sheet2!D:D,MATCH(B320,Sheet2!A:A,0))</f>
        <v>4</v>
      </c>
      <c r="D320">
        <v>0</v>
      </c>
      <c r="E320">
        <f>INDEX(Sheet2!O:O,MATCH($B320,Sheet2!$A:$A,0))</f>
        <v>50</v>
      </c>
      <c r="F320" s="12" t="str">
        <f>INDEX(Sheet2!X:X,MATCH($B320,Sheet2!$A:$A,0))</f>
        <v>无名川</v>
      </c>
      <c r="G320" s="12">
        <f>INDEX(Sheet2!Z:Z,MATCH(B320,Sheet2!A:A,0))</f>
        <v>340140006</v>
      </c>
      <c r="H320">
        <f>INDEX(Sheet2!P:P,MATCH($B320,Sheet2!$A:$A,0))</f>
        <v>74532</v>
      </c>
      <c r="I320" s="15" t="str">
        <f t="shared" si="22"/>
        <v>1120001,2120002</v>
      </c>
      <c r="J320">
        <f>INDEX(Sheet2!K:K,MATCH($B320,Sheet2!$A:$A,0))</f>
        <v>4</v>
      </c>
      <c r="K320">
        <f>INDEX(Sheet2!L:L,MATCH($B320,Sheet2!$A:$A,0))</f>
        <v>28800</v>
      </c>
      <c r="L320">
        <f t="shared" si="20"/>
        <v>74532</v>
      </c>
      <c r="M320">
        <v>10</v>
      </c>
      <c r="N320" t="str">
        <f>INDEX(Sheet2!J:J,MATCH($B320,Sheet2!$A:$A,0))</f>
        <v>30,34</v>
      </c>
      <c r="O320" s="12" t="str">
        <f>INDEX(Sheet2!Y:Y,MATCH($B320,Sheet2!$A:$A,0))</f>
        <v>历史悠久的无名之河，曾见证了这座城市的风风雨雨。</v>
      </c>
      <c r="P320">
        <f t="shared" si="24"/>
        <v>101</v>
      </c>
      <c r="Q320" t="str">
        <f t="shared" si="24"/>
        <v>3,5</v>
      </c>
      <c r="R320" t="str">
        <f t="shared" si="24"/>
        <v>0,60</v>
      </c>
      <c r="S320" t="str">
        <f t="shared" si="24"/>
        <v>1,9|2,9|3,9|4,9|5,8|6,8|7,8|8,8|9,8|10,8|11,8|12,8</v>
      </c>
    </row>
    <row r="321" ht="16.5" customHeight="1" spans="1:19">
      <c r="A321" s="11" t="s">
        <v>44</v>
      </c>
      <c r="B321">
        <v>4533</v>
      </c>
      <c r="C321">
        <f>INDEX(Sheet2!D:D,MATCH(B321,Sheet2!A:A,0))</f>
        <v>4</v>
      </c>
      <c r="D321">
        <v>0</v>
      </c>
      <c r="E321">
        <f>INDEX(Sheet2!O:O,MATCH($B321,Sheet2!$A:$A,0))</f>
        <v>50</v>
      </c>
      <c r="F321" s="12" t="str">
        <f>INDEX(Sheet2!X:X,MATCH($B321,Sheet2!$A:$A,0))</f>
        <v>无名川</v>
      </c>
      <c r="G321" s="12">
        <f>INDEX(Sheet2!Z:Z,MATCH(B321,Sheet2!A:A,0))</f>
        <v>340140006</v>
      </c>
      <c r="H321">
        <f>INDEX(Sheet2!P:P,MATCH($B321,Sheet2!$A:$A,0))</f>
        <v>74533</v>
      </c>
      <c r="I321" s="15" t="str">
        <f t="shared" si="22"/>
        <v>1120001,2120002</v>
      </c>
      <c r="J321">
        <f>INDEX(Sheet2!K:K,MATCH($B321,Sheet2!$A:$A,0))</f>
        <v>4</v>
      </c>
      <c r="K321">
        <f>INDEX(Sheet2!L:L,MATCH($B321,Sheet2!$A:$A,0))</f>
        <v>43200</v>
      </c>
      <c r="L321">
        <f t="shared" si="20"/>
        <v>74533</v>
      </c>
      <c r="M321">
        <v>10</v>
      </c>
      <c r="N321" t="str">
        <f>INDEX(Sheet2!J:J,MATCH($B321,Sheet2!$A:$A,0))</f>
        <v>30,34</v>
      </c>
      <c r="O321" s="12" t="str">
        <f>INDEX(Sheet2!Y:Y,MATCH($B321,Sheet2!$A:$A,0))</f>
        <v>历史悠久的无名之河，曾见证了这座城市的风风雨雨。</v>
      </c>
      <c r="P321">
        <f t="shared" si="24"/>
        <v>102</v>
      </c>
      <c r="Q321" t="str">
        <f t="shared" si="24"/>
        <v>3,5</v>
      </c>
      <c r="R321" t="str">
        <f t="shared" si="24"/>
        <v>0,60</v>
      </c>
      <c r="S321" t="str">
        <f t="shared" si="24"/>
        <v>1,9|2,9|3,9|4,9|5,8|6,8|7,8|8,8|9,8|10,8|11,8|12,8</v>
      </c>
    </row>
    <row r="322" ht="16.5" customHeight="1" spans="1:19">
      <c r="A322" s="11" t="s">
        <v>44</v>
      </c>
      <c r="B322">
        <v>4541</v>
      </c>
      <c r="C322">
        <f>INDEX(Sheet2!D:D,MATCH(B322,Sheet2!A:A,0))</f>
        <v>4</v>
      </c>
      <c r="D322">
        <v>0</v>
      </c>
      <c r="E322">
        <f>INDEX(Sheet2!O:O,MATCH($B322,Sheet2!$A:$A,0))</f>
        <v>50</v>
      </c>
      <c r="F322" s="12" t="str">
        <f>INDEX(Sheet2!X:X,MATCH($B322,Sheet2!$A:$A,0))</f>
        <v>无名川</v>
      </c>
      <c r="G322" s="12">
        <f>INDEX(Sheet2!Z:Z,MATCH(B322,Sheet2!A:A,0))</f>
        <v>340140006</v>
      </c>
      <c r="H322">
        <f>INDEX(Sheet2!P:P,MATCH($B322,Sheet2!$A:$A,0))</f>
        <v>74541</v>
      </c>
      <c r="I322" s="15" t="str">
        <f t="shared" si="22"/>
        <v>1120001,2120003</v>
      </c>
      <c r="J322">
        <f>INDEX(Sheet2!K:K,MATCH($B322,Sheet2!$A:$A,0))</f>
        <v>4</v>
      </c>
      <c r="K322">
        <f>INDEX(Sheet2!L:L,MATCH($B322,Sheet2!$A:$A,0))</f>
        <v>28800</v>
      </c>
      <c r="L322">
        <f t="shared" si="20"/>
        <v>74541</v>
      </c>
      <c r="M322">
        <v>10</v>
      </c>
      <c r="N322" t="str">
        <f>INDEX(Sheet2!J:J,MATCH($B322,Sheet2!$A:$A,0))</f>
        <v>35,39</v>
      </c>
      <c r="O322" s="12" t="str">
        <f>INDEX(Sheet2!Y:Y,MATCH($B322,Sheet2!$A:$A,0))</f>
        <v>历史悠久的无名之河，曾见证了这座城市的风风雨雨。</v>
      </c>
      <c r="P322">
        <f t="shared" si="24"/>
        <v>103</v>
      </c>
      <c r="Q322" t="str">
        <f t="shared" si="24"/>
        <v>3,5</v>
      </c>
      <c r="R322" t="str">
        <f t="shared" si="24"/>
        <v>0,60</v>
      </c>
      <c r="S322" t="str">
        <f t="shared" si="24"/>
        <v>1,9|2,9|3,9|4,9|5,8|6,8|7,8|8,8|9,8|10,8|11,8|12,8</v>
      </c>
    </row>
    <row r="323" ht="16.5" customHeight="1" spans="1:19">
      <c r="A323" s="11" t="s">
        <v>44</v>
      </c>
      <c r="B323">
        <v>4542</v>
      </c>
      <c r="C323">
        <f>INDEX(Sheet2!D:D,MATCH(B323,Sheet2!A:A,0))</f>
        <v>4</v>
      </c>
      <c r="D323">
        <v>0</v>
      </c>
      <c r="E323">
        <f>INDEX(Sheet2!O:O,MATCH($B323,Sheet2!$A:$A,0))</f>
        <v>50</v>
      </c>
      <c r="F323" s="12" t="str">
        <f>INDEX(Sheet2!X:X,MATCH($B323,Sheet2!$A:$A,0))</f>
        <v>无名川</v>
      </c>
      <c r="G323" s="12">
        <f>INDEX(Sheet2!Z:Z,MATCH(B323,Sheet2!A:A,0))</f>
        <v>340140006</v>
      </c>
      <c r="H323">
        <f>INDEX(Sheet2!P:P,MATCH($B323,Sheet2!$A:$A,0))</f>
        <v>74542</v>
      </c>
      <c r="I323" s="15" t="str">
        <f t="shared" si="22"/>
        <v>1120001,2120003</v>
      </c>
      <c r="J323">
        <f>INDEX(Sheet2!K:K,MATCH($B323,Sheet2!$A:$A,0))</f>
        <v>5</v>
      </c>
      <c r="K323">
        <f>INDEX(Sheet2!L:L,MATCH($B323,Sheet2!$A:$A,0))</f>
        <v>43200</v>
      </c>
      <c r="L323">
        <f t="shared" si="20"/>
        <v>74542</v>
      </c>
      <c r="M323">
        <v>10</v>
      </c>
      <c r="N323" t="str">
        <f>INDEX(Sheet2!J:J,MATCH($B323,Sheet2!$A:$A,0))</f>
        <v>35,39</v>
      </c>
      <c r="O323" s="12" t="str">
        <f>INDEX(Sheet2!Y:Y,MATCH($B323,Sheet2!$A:$A,0))</f>
        <v>历史悠久的无名之河，曾见证了这座城市的风风雨雨。</v>
      </c>
      <c r="P323">
        <f t="shared" si="24"/>
        <v>103</v>
      </c>
      <c r="Q323" t="str">
        <f t="shared" si="24"/>
        <v>3,5</v>
      </c>
      <c r="R323" t="str">
        <f t="shared" si="24"/>
        <v>0,60</v>
      </c>
      <c r="S323" t="str">
        <f t="shared" si="24"/>
        <v>1,9|2,9|3,9|4,9|5,8|6,8|7,8|8,8|9,8|10,8|11,8|12,8</v>
      </c>
    </row>
    <row r="324" ht="16.5" customHeight="1" spans="1:19">
      <c r="A324" s="11" t="s">
        <v>44</v>
      </c>
      <c r="B324">
        <v>4543</v>
      </c>
      <c r="C324">
        <f>INDEX(Sheet2!D:D,MATCH(B324,Sheet2!A:A,0))</f>
        <v>4</v>
      </c>
      <c r="D324">
        <v>0</v>
      </c>
      <c r="E324">
        <f>INDEX(Sheet2!O:O,MATCH($B324,Sheet2!$A:$A,0))</f>
        <v>50</v>
      </c>
      <c r="F324" s="12" t="str">
        <f>INDEX(Sheet2!X:X,MATCH($B324,Sheet2!$A:$A,0))</f>
        <v>无名川</v>
      </c>
      <c r="G324" s="12">
        <f>INDEX(Sheet2!Z:Z,MATCH(B324,Sheet2!A:A,0))</f>
        <v>340140006</v>
      </c>
      <c r="H324">
        <f>INDEX(Sheet2!P:P,MATCH($B324,Sheet2!$A:$A,0))</f>
        <v>74543</v>
      </c>
      <c r="I324" s="15" t="str">
        <f t="shared" si="22"/>
        <v>1120001,2120003</v>
      </c>
      <c r="J324">
        <f>INDEX(Sheet2!K:K,MATCH($B324,Sheet2!$A:$A,0))</f>
        <v>5</v>
      </c>
      <c r="K324">
        <f>INDEX(Sheet2!L:L,MATCH($B324,Sheet2!$A:$A,0))</f>
        <v>86400</v>
      </c>
      <c r="L324">
        <f t="shared" si="20"/>
        <v>74543</v>
      </c>
      <c r="M324">
        <v>10</v>
      </c>
      <c r="N324" t="str">
        <f>INDEX(Sheet2!J:J,MATCH($B324,Sheet2!$A:$A,0))</f>
        <v>35,39</v>
      </c>
      <c r="O324" s="12" t="str">
        <f>INDEX(Sheet2!Y:Y,MATCH($B324,Sheet2!$A:$A,0))</f>
        <v>历史悠久的无名之河，曾见证了这座城市的风风雨雨。</v>
      </c>
      <c r="P324">
        <f t="shared" si="24"/>
        <v>103</v>
      </c>
      <c r="Q324" t="str">
        <f t="shared" si="24"/>
        <v>3,5</v>
      </c>
      <c r="R324" t="str">
        <f t="shared" si="24"/>
        <v>0,60</v>
      </c>
      <c r="S324" t="str">
        <f t="shared" si="24"/>
        <v>1,9|2,9|3,9|4,9|5,8|6,8|7,8|8,8|9,8|10,8|11,8|12,8</v>
      </c>
    </row>
    <row r="325" ht="16.5" customHeight="1" spans="1:19">
      <c r="A325" s="11" t="s">
        <v>44</v>
      </c>
      <c r="B325">
        <v>4551</v>
      </c>
      <c r="C325">
        <f>INDEX(Sheet2!D:D,MATCH(B325,Sheet2!A:A,0))</f>
        <v>4</v>
      </c>
      <c r="D325">
        <v>0</v>
      </c>
      <c r="E325">
        <f>INDEX(Sheet2!O:O,MATCH($B325,Sheet2!$A:$A,0))</f>
        <v>50</v>
      </c>
      <c r="F325" s="12" t="str">
        <f>INDEX(Sheet2!X:X,MATCH($B325,Sheet2!$A:$A,0))</f>
        <v>无名川</v>
      </c>
      <c r="G325" s="12">
        <f>INDEX(Sheet2!Z:Z,MATCH(B325,Sheet2!A:A,0))</f>
        <v>340140006</v>
      </c>
      <c r="H325">
        <f>INDEX(Sheet2!P:P,MATCH($B325,Sheet2!$A:$A,0))</f>
        <v>74551</v>
      </c>
      <c r="I325" s="15" t="str">
        <f t="shared" si="22"/>
        <v>1120001,2120004</v>
      </c>
      <c r="J325">
        <f>INDEX(Sheet2!K:K,MATCH($B325,Sheet2!$A:$A,0))</f>
        <v>4</v>
      </c>
      <c r="K325">
        <f>INDEX(Sheet2!L:L,MATCH($B325,Sheet2!$A:$A,0))</f>
        <v>28800</v>
      </c>
      <c r="L325">
        <f t="shared" si="20"/>
        <v>74551</v>
      </c>
      <c r="M325">
        <v>10</v>
      </c>
      <c r="N325" t="str">
        <f>INDEX(Sheet2!J:J,MATCH($B325,Sheet2!$A:$A,0))</f>
        <v>40,80</v>
      </c>
      <c r="O325" s="12" t="str">
        <f>INDEX(Sheet2!Y:Y,MATCH($B325,Sheet2!$A:$A,0))</f>
        <v>历史悠久的无名之河，曾见证了这座城市的风风雨雨。</v>
      </c>
      <c r="P325">
        <f t="shared" si="24"/>
        <v>103</v>
      </c>
      <c r="Q325" t="str">
        <f t="shared" si="24"/>
        <v>3,5</v>
      </c>
      <c r="R325" t="str">
        <f t="shared" si="24"/>
        <v>0,60</v>
      </c>
      <c r="S325" t="str">
        <f t="shared" si="24"/>
        <v>1,9|2,9|3,9|4,9|5,8|6,8|7,8|8,8|9,8|10,8|11,8|12,8</v>
      </c>
    </row>
    <row r="326" ht="16.5" customHeight="1" spans="1:19">
      <c r="A326" s="11" t="s">
        <v>44</v>
      </c>
      <c r="B326">
        <v>4552</v>
      </c>
      <c r="C326">
        <f>INDEX(Sheet2!D:D,MATCH(B326,Sheet2!A:A,0))</f>
        <v>4</v>
      </c>
      <c r="D326">
        <v>0</v>
      </c>
      <c r="E326">
        <f>INDEX(Sheet2!O:O,MATCH($B326,Sheet2!$A:$A,0))</f>
        <v>50</v>
      </c>
      <c r="F326" s="12" t="str">
        <f>INDEX(Sheet2!X:X,MATCH($B326,Sheet2!$A:$A,0))</f>
        <v>无名川</v>
      </c>
      <c r="G326" s="12">
        <f>INDEX(Sheet2!Z:Z,MATCH(B326,Sheet2!A:A,0))</f>
        <v>340140006</v>
      </c>
      <c r="H326">
        <f>INDEX(Sheet2!P:P,MATCH($B326,Sheet2!$A:$A,0))</f>
        <v>74552</v>
      </c>
      <c r="I326" s="15" t="str">
        <f t="shared" si="22"/>
        <v>1120001,2120004</v>
      </c>
      <c r="J326">
        <f>INDEX(Sheet2!K:K,MATCH($B326,Sheet2!$A:$A,0))</f>
        <v>5</v>
      </c>
      <c r="K326">
        <f>INDEX(Sheet2!L:L,MATCH($B326,Sheet2!$A:$A,0))</f>
        <v>43200</v>
      </c>
      <c r="L326">
        <f t="shared" ref="L326:L389" si="25">H326</f>
        <v>74552</v>
      </c>
      <c r="M326">
        <v>10</v>
      </c>
      <c r="N326" t="str">
        <f>INDEX(Sheet2!J:J,MATCH($B326,Sheet2!$A:$A,0))</f>
        <v>40,80</v>
      </c>
      <c r="O326" s="12" t="str">
        <f>INDEX(Sheet2!Y:Y,MATCH($B326,Sheet2!$A:$A,0))</f>
        <v>历史悠久的无名之河，曾见证了这座城市的风风雨雨。</v>
      </c>
      <c r="P326">
        <f t="shared" si="24"/>
        <v>101</v>
      </c>
      <c r="Q326" t="str">
        <f t="shared" si="24"/>
        <v>2,4</v>
      </c>
      <c r="R326" t="str">
        <f t="shared" si="24"/>
        <v>0,60</v>
      </c>
      <c r="S326" t="str">
        <f t="shared" si="24"/>
        <v>1,9|2,9|3,9|4,9|5,8|6,8|7,8|8,8|9,8|10,8|11,7|12,9</v>
      </c>
    </row>
    <row r="327" ht="16.5" customHeight="1" spans="1:19">
      <c r="A327" s="11" t="s">
        <v>44</v>
      </c>
      <c r="B327">
        <v>4553</v>
      </c>
      <c r="C327">
        <f>INDEX(Sheet2!D:D,MATCH(B327,Sheet2!A:A,0))</f>
        <v>4</v>
      </c>
      <c r="D327">
        <v>0</v>
      </c>
      <c r="E327">
        <f>INDEX(Sheet2!O:O,MATCH($B327,Sheet2!$A:$A,0))</f>
        <v>50</v>
      </c>
      <c r="F327" s="12" t="str">
        <f>INDEX(Sheet2!X:X,MATCH($B327,Sheet2!$A:$A,0))</f>
        <v>无名川</v>
      </c>
      <c r="G327" s="12">
        <f>INDEX(Sheet2!Z:Z,MATCH(B327,Sheet2!A:A,0))</f>
        <v>340140006</v>
      </c>
      <c r="H327">
        <f>INDEX(Sheet2!P:P,MATCH($B327,Sheet2!$A:$A,0))</f>
        <v>74553</v>
      </c>
      <c r="I327" s="15" t="str">
        <f t="shared" si="22"/>
        <v>1120001,2120004</v>
      </c>
      <c r="J327">
        <f>INDEX(Sheet2!K:K,MATCH($B327,Sheet2!$A:$A,0))</f>
        <v>5</v>
      </c>
      <c r="K327">
        <f>INDEX(Sheet2!L:L,MATCH($B327,Sheet2!$A:$A,0))</f>
        <v>86400</v>
      </c>
      <c r="L327">
        <f t="shared" si="25"/>
        <v>74553</v>
      </c>
      <c r="M327">
        <v>10</v>
      </c>
      <c r="N327" t="str">
        <f>INDEX(Sheet2!J:J,MATCH($B327,Sheet2!$A:$A,0))</f>
        <v>40,80</v>
      </c>
      <c r="O327" s="12" t="str">
        <f>INDEX(Sheet2!Y:Y,MATCH($B327,Sheet2!$A:$A,0))</f>
        <v>历史悠久的无名之河，曾见证了这座城市的风风雨雨。</v>
      </c>
      <c r="P327">
        <f t="shared" si="24"/>
        <v>102</v>
      </c>
      <c r="Q327" t="str">
        <f t="shared" si="24"/>
        <v>2,4</v>
      </c>
      <c r="R327" t="str">
        <f t="shared" si="24"/>
        <v>0,60</v>
      </c>
      <c r="S327" t="str">
        <f t="shared" si="24"/>
        <v>1,9|2,9|3,9|4,9|5,8|6,8|7,8|8,8|9,8|10,8|11,8|12,8</v>
      </c>
    </row>
    <row r="328" ht="16.5" customHeight="1" spans="1:19">
      <c r="A328" s="11" t="s">
        <v>44</v>
      </c>
      <c r="B328">
        <v>4611</v>
      </c>
      <c r="C328">
        <f>INDEX(Sheet2!D:D,MATCH(B328,Sheet2!A:A,0))</f>
        <v>4</v>
      </c>
      <c r="D328">
        <v>0</v>
      </c>
      <c r="E328">
        <f>INDEX(Sheet2!O:O,MATCH($B328,Sheet2!$A:$A,0))</f>
        <v>10</v>
      </c>
      <c r="F328" s="12" t="str">
        <f>INDEX(Sheet2!X:X,MATCH($B328,Sheet2!$A:$A,0))</f>
        <v>河畔堤岸</v>
      </c>
      <c r="G328" s="12">
        <f>INDEX(Sheet2!Z:Z,MATCH(B328,Sheet2!A:A,0))</f>
        <v>340140006</v>
      </c>
      <c r="H328">
        <f>INDEX(Sheet2!P:P,MATCH($B328,Sheet2!$A:$A,0))</f>
        <v>74611</v>
      </c>
      <c r="I328" s="15" t="str">
        <f t="shared" si="22"/>
        <v>1120001,1120005</v>
      </c>
      <c r="J328">
        <f>INDEX(Sheet2!K:K,MATCH($B328,Sheet2!$A:$A,0))</f>
        <v>2</v>
      </c>
      <c r="K328">
        <f>INDEX(Sheet2!L:L,MATCH($B328,Sheet2!$A:$A,0))</f>
        <v>14400</v>
      </c>
      <c r="L328">
        <f t="shared" si="25"/>
        <v>74611</v>
      </c>
      <c r="M328">
        <v>10</v>
      </c>
      <c r="N328" t="str">
        <f>INDEX(Sheet2!J:J,MATCH($B328,Sheet2!$A:$A,0))</f>
        <v>1,24</v>
      </c>
      <c r="O328" s="12" t="str">
        <f>INDEX(Sheet2!Y:Y,MATCH($B328,Sheet2!$A:$A,0))</f>
        <v>穿城而过的河川的堤岸，对岸就是富豪们的居所。</v>
      </c>
      <c r="P328">
        <f t="shared" si="24"/>
        <v>101</v>
      </c>
      <c r="Q328" t="str">
        <f t="shared" si="24"/>
        <v>2,4</v>
      </c>
      <c r="R328" t="str">
        <f t="shared" si="24"/>
        <v>0,60</v>
      </c>
      <c r="S328" t="str">
        <f t="shared" si="24"/>
        <v>1,9|2,9|3,9|4,9|5,8|6,8|7,8|8,8|9,8|10,8|11,8|12,8</v>
      </c>
    </row>
    <row r="329" ht="16.5" customHeight="1" spans="1:19">
      <c r="A329" s="11" t="s">
        <v>44</v>
      </c>
      <c r="B329">
        <v>4612</v>
      </c>
      <c r="C329">
        <f>INDEX(Sheet2!D:D,MATCH(B329,Sheet2!A:A,0))</f>
        <v>4</v>
      </c>
      <c r="D329">
        <v>0</v>
      </c>
      <c r="E329">
        <f>INDEX(Sheet2!O:O,MATCH($B329,Sheet2!$A:$A,0))</f>
        <v>10</v>
      </c>
      <c r="F329" s="12" t="str">
        <f>INDEX(Sheet2!X:X,MATCH($B329,Sheet2!$A:$A,0))</f>
        <v>河畔堤岸</v>
      </c>
      <c r="G329" s="12">
        <f>INDEX(Sheet2!Z:Z,MATCH(B329,Sheet2!A:A,0))</f>
        <v>340140006</v>
      </c>
      <c r="H329">
        <f>INDEX(Sheet2!P:P,MATCH($B329,Sheet2!$A:$A,0))</f>
        <v>74612</v>
      </c>
      <c r="I329" s="15" t="str">
        <f t="shared" si="22"/>
        <v>1120001,1120005</v>
      </c>
      <c r="J329">
        <f>INDEX(Sheet2!K:K,MATCH($B329,Sheet2!$A:$A,0))</f>
        <v>3</v>
      </c>
      <c r="K329">
        <f>INDEX(Sheet2!L:L,MATCH($B329,Sheet2!$A:$A,0))</f>
        <v>14400</v>
      </c>
      <c r="L329">
        <f t="shared" si="25"/>
        <v>74612</v>
      </c>
      <c r="M329">
        <v>10</v>
      </c>
      <c r="N329" t="str">
        <f>INDEX(Sheet2!J:J,MATCH($B329,Sheet2!$A:$A,0))</f>
        <v>1,24</v>
      </c>
      <c r="O329" s="12" t="str">
        <f>INDEX(Sheet2!Y:Y,MATCH($B329,Sheet2!$A:$A,0))</f>
        <v>穿城而过的河川的堤岸，对岸就是富豪们的居所。</v>
      </c>
      <c r="P329">
        <f t="shared" si="24"/>
        <v>102</v>
      </c>
      <c r="Q329" t="str">
        <f t="shared" si="24"/>
        <v>2,4</v>
      </c>
      <c r="R329" t="str">
        <f t="shared" si="24"/>
        <v>0,60</v>
      </c>
      <c r="S329" t="str">
        <f t="shared" si="24"/>
        <v>1,9|2,9|3,9|4,9|5,8|6,8|7,8|8,8|9,8|10,8|11,8|12,8</v>
      </c>
    </row>
    <row r="330" ht="16.5" customHeight="1" spans="1:19">
      <c r="A330" s="11" t="s">
        <v>44</v>
      </c>
      <c r="B330">
        <v>4621</v>
      </c>
      <c r="C330">
        <f>INDEX(Sheet2!D:D,MATCH(B330,Sheet2!A:A,0))</f>
        <v>4</v>
      </c>
      <c r="D330">
        <v>0</v>
      </c>
      <c r="E330">
        <f>INDEX(Sheet2!O:O,MATCH($B330,Sheet2!$A:$A,0))</f>
        <v>10</v>
      </c>
      <c r="F330" s="12" t="str">
        <f>INDEX(Sheet2!X:X,MATCH($B330,Sheet2!$A:$A,0))</f>
        <v>滨河路</v>
      </c>
      <c r="G330" s="12">
        <f>INDEX(Sheet2!Z:Z,MATCH(B330,Sheet2!A:A,0))</f>
        <v>340140006</v>
      </c>
      <c r="H330">
        <f>INDEX(Sheet2!P:P,MATCH($B330,Sheet2!$A:$A,0))</f>
        <v>74621</v>
      </c>
      <c r="I330" s="15" t="str">
        <f t="shared" si="22"/>
        <v>1120001,1120005</v>
      </c>
      <c r="J330">
        <f>INDEX(Sheet2!K:K,MATCH($B330,Sheet2!$A:$A,0))</f>
        <v>2</v>
      </c>
      <c r="K330">
        <f>INDEX(Sheet2!L:L,MATCH($B330,Sheet2!$A:$A,0))</f>
        <v>14400</v>
      </c>
      <c r="L330">
        <f t="shared" si="25"/>
        <v>74621</v>
      </c>
      <c r="M330">
        <v>10</v>
      </c>
      <c r="N330" t="str">
        <f>INDEX(Sheet2!J:J,MATCH($B330,Sheet2!$A:$A,0))</f>
        <v>25,29</v>
      </c>
      <c r="O330" s="12" t="str">
        <f>INDEX(Sheet2!Y:Y,MATCH($B330,Sheet2!$A:$A,0))</f>
        <v>有些年头了的道路，不少人从小到大都在这条路上奔波。</v>
      </c>
      <c r="P330">
        <f t="shared" si="24"/>
        <v>101</v>
      </c>
      <c r="Q330" t="str">
        <f t="shared" si="24"/>
        <v>3,5</v>
      </c>
      <c r="R330" t="str">
        <f t="shared" si="24"/>
        <v>0,60</v>
      </c>
      <c r="S330" t="str">
        <f t="shared" si="24"/>
        <v>1,9|2,9|3,9|4,9|5,8|6,8|7,8|8,8|9,8|10,8|11,8|12,8</v>
      </c>
    </row>
    <row r="331" ht="16.5" customHeight="1" spans="1:19">
      <c r="A331" s="11" t="s">
        <v>44</v>
      </c>
      <c r="B331">
        <v>4622</v>
      </c>
      <c r="C331">
        <f>INDEX(Sheet2!D:D,MATCH(B331,Sheet2!A:A,0))</f>
        <v>4</v>
      </c>
      <c r="D331">
        <v>0</v>
      </c>
      <c r="E331">
        <f>INDEX(Sheet2!O:O,MATCH($B331,Sheet2!$A:$A,0))</f>
        <v>10</v>
      </c>
      <c r="F331" s="12" t="str">
        <f>INDEX(Sheet2!X:X,MATCH($B331,Sheet2!$A:$A,0))</f>
        <v>滨河路</v>
      </c>
      <c r="G331" s="12">
        <f>INDEX(Sheet2!Z:Z,MATCH(B331,Sheet2!A:A,0))</f>
        <v>340140006</v>
      </c>
      <c r="H331">
        <f>INDEX(Sheet2!P:P,MATCH($B331,Sheet2!$A:$A,0))</f>
        <v>74622</v>
      </c>
      <c r="I331" s="15" t="str">
        <f t="shared" si="22"/>
        <v>1120001,1120005</v>
      </c>
      <c r="J331">
        <f>INDEX(Sheet2!K:K,MATCH($B331,Sheet2!$A:$A,0))</f>
        <v>3</v>
      </c>
      <c r="K331">
        <f>INDEX(Sheet2!L:L,MATCH($B331,Sheet2!$A:$A,0))</f>
        <v>14400</v>
      </c>
      <c r="L331">
        <f t="shared" si="25"/>
        <v>74622</v>
      </c>
      <c r="M331">
        <v>10</v>
      </c>
      <c r="N331" t="str">
        <f>INDEX(Sheet2!J:J,MATCH($B331,Sheet2!$A:$A,0))</f>
        <v>25,29</v>
      </c>
      <c r="O331" s="12" t="str">
        <f>INDEX(Sheet2!Y:Y,MATCH($B331,Sheet2!$A:$A,0))</f>
        <v>有些年头了的道路，不少人从小到大都在这条路上奔波。</v>
      </c>
      <c r="P331">
        <f t="shared" si="24"/>
        <v>102</v>
      </c>
      <c r="Q331" t="str">
        <f t="shared" si="24"/>
        <v>3,5</v>
      </c>
      <c r="R331" t="str">
        <f t="shared" si="24"/>
        <v>0,60</v>
      </c>
      <c r="S331" t="str">
        <f t="shared" si="24"/>
        <v>1,9|2,9|3,9|4,9|5,8|6,8|7,8|8,8|9,8|10,8|11,8|12,8</v>
      </c>
    </row>
    <row r="332" ht="16.5" customHeight="1" spans="1:19">
      <c r="A332" s="11" t="s">
        <v>44</v>
      </c>
      <c r="B332">
        <v>4623</v>
      </c>
      <c r="C332">
        <f>INDEX(Sheet2!D:D,MATCH(B332,Sheet2!A:A,0))</f>
        <v>4</v>
      </c>
      <c r="D332">
        <v>0</v>
      </c>
      <c r="E332">
        <f>INDEX(Sheet2!O:O,MATCH($B332,Sheet2!$A:$A,0))</f>
        <v>10</v>
      </c>
      <c r="F332" s="12" t="str">
        <f>INDEX(Sheet2!X:X,MATCH($B332,Sheet2!$A:$A,0))</f>
        <v>滨河路</v>
      </c>
      <c r="G332" s="12">
        <f>INDEX(Sheet2!Z:Z,MATCH(B332,Sheet2!A:A,0))</f>
        <v>340140006</v>
      </c>
      <c r="H332">
        <f>INDEX(Sheet2!P:P,MATCH($B332,Sheet2!$A:$A,0))</f>
        <v>74623</v>
      </c>
      <c r="I332" s="15" t="str">
        <f t="shared" si="22"/>
        <v>1120001,1120005</v>
      </c>
      <c r="J332">
        <f>INDEX(Sheet2!K:K,MATCH($B332,Sheet2!$A:$A,0))</f>
        <v>3</v>
      </c>
      <c r="K332">
        <f>INDEX(Sheet2!L:L,MATCH($B332,Sheet2!$A:$A,0))</f>
        <v>14400</v>
      </c>
      <c r="L332">
        <f t="shared" si="25"/>
        <v>74623</v>
      </c>
      <c r="M332">
        <v>10</v>
      </c>
      <c r="N332" t="str">
        <f>INDEX(Sheet2!J:J,MATCH($B332,Sheet2!$A:$A,0))</f>
        <v>25,29</v>
      </c>
      <c r="O332" s="12" t="str">
        <f>INDEX(Sheet2!Y:Y,MATCH($B332,Sheet2!$A:$A,0))</f>
        <v>有些年头了的道路，不少人从小到大都在这条路上奔波。</v>
      </c>
      <c r="P332">
        <f t="shared" si="24"/>
        <v>103</v>
      </c>
      <c r="Q332" t="str">
        <f t="shared" si="24"/>
        <v>3,5</v>
      </c>
      <c r="R332" t="str">
        <f t="shared" si="24"/>
        <v>0,60</v>
      </c>
      <c r="S332" t="str">
        <f t="shared" si="24"/>
        <v>1,9|2,9|3,9|4,9|5,8|6,8|7,8|8,8|9,8|10,8|11,8|12,8</v>
      </c>
    </row>
    <row r="333" ht="16.5" customHeight="1" spans="1:19">
      <c r="A333" s="11" t="s">
        <v>44</v>
      </c>
      <c r="B333">
        <v>4631</v>
      </c>
      <c r="C333">
        <f>INDEX(Sheet2!D:D,MATCH(B333,Sheet2!A:A,0))</f>
        <v>4</v>
      </c>
      <c r="D333">
        <v>0</v>
      </c>
      <c r="E333">
        <f>INDEX(Sheet2!O:O,MATCH($B333,Sheet2!$A:$A,0))</f>
        <v>10</v>
      </c>
      <c r="F333" s="12" t="str">
        <f>INDEX(Sheet2!X:X,MATCH($B333,Sheet2!$A:$A,0))</f>
        <v>无名川</v>
      </c>
      <c r="G333" s="12">
        <f>INDEX(Sheet2!Z:Z,MATCH(B333,Sheet2!A:A,0))</f>
        <v>340140006</v>
      </c>
      <c r="H333">
        <f>INDEX(Sheet2!P:P,MATCH($B333,Sheet2!$A:$A,0))</f>
        <v>74631</v>
      </c>
      <c r="I333" s="15" t="str">
        <f t="shared" si="22"/>
        <v>1120001,1120005</v>
      </c>
      <c r="J333">
        <f>INDEX(Sheet2!K:K,MATCH($B333,Sheet2!$A:$A,0))</f>
        <v>3</v>
      </c>
      <c r="K333">
        <f>INDEX(Sheet2!L:L,MATCH($B333,Sheet2!$A:$A,0))</f>
        <v>14400</v>
      </c>
      <c r="L333">
        <f t="shared" si="25"/>
        <v>74631</v>
      </c>
      <c r="M333">
        <v>10</v>
      </c>
      <c r="N333" t="str">
        <f>INDEX(Sheet2!J:J,MATCH($B333,Sheet2!$A:$A,0))</f>
        <v>30,34</v>
      </c>
      <c r="O333" s="12" t="str">
        <f>INDEX(Sheet2!Y:Y,MATCH($B333,Sheet2!$A:$A,0))</f>
        <v>历史悠久的无名之河，曾见证了这座城市的风风雨雨。</v>
      </c>
      <c r="P333">
        <f t="shared" si="24"/>
        <v>103</v>
      </c>
      <c r="Q333" t="str">
        <f t="shared" si="24"/>
        <v>3,5</v>
      </c>
      <c r="R333" t="str">
        <f t="shared" si="24"/>
        <v>0,60</v>
      </c>
      <c r="S333" t="str">
        <f t="shared" si="24"/>
        <v>1,9|2,9|3,9|4,9|5,8|6,8|7,8|8,8|9,8|10,8|11,8|12,8</v>
      </c>
    </row>
    <row r="334" ht="16.5" customHeight="1" spans="1:19">
      <c r="A334" s="11" t="s">
        <v>44</v>
      </c>
      <c r="B334">
        <v>4632</v>
      </c>
      <c r="C334">
        <f>INDEX(Sheet2!D:D,MATCH(B334,Sheet2!A:A,0))</f>
        <v>4</v>
      </c>
      <c r="D334">
        <v>0</v>
      </c>
      <c r="E334">
        <f>INDEX(Sheet2!O:O,MATCH($B334,Sheet2!$A:$A,0))</f>
        <v>10</v>
      </c>
      <c r="F334" s="12" t="str">
        <f>INDEX(Sheet2!X:X,MATCH($B334,Sheet2!$A:$A,0))</f>
        <v>无名川</v>
      </c>
      <c r="G334" s="12">
        <f>INDEX(Sheet2!Z:Z,MATCH(B334,Sheet2!A:A,0))</f>
        <v>340140006</v>
      </c>
      <c r="H334">
        <f>INDEX(Sheet2!P:P,MATCH($B334,Sheet2!$A:$A,0))</f>
        <v>74632</v>
      </c>
      <c r="I334" s="15" t="str">
        <f t="shared" si="22"/>
        <v>1120001,1120005</v>
      </c>
      <c r="J334">
        <f>INDEX(Sheet2!K:K,MATCH($B334,Sheet2!$A:$A,0))</f>
        <v>4</v>
      </c>
      <c r="K334">
        <f>INDEX(Sheet2!L:L,MATCH($B334,Sheet2!$A:$A,0))</f>
        <v>28800</v>
      </c>
      <c r="L334">
        <f t="shared" si="25"/>
        <v>74632</v>
      </c>
      <c r="M334">
        <v>10</v>
      </c>
      <c r="N334" t="str">
        <f>INDEX(Sheet2!J:J,MATCH($B334,Sheet2!$A:$A,0))</f>
        <v>30,34</v>
      </c>
      <c r="O334" s="12" t="str">
        <f>INDEX(Sheet2!Y:Y,MATCH($B334,Sheet2!$A:$A,0))</f>
        <v>历史悠久的无名之河，曾见证了这座城市的风风雨雨。</v>
      </c>
      <c r="P334">
        <f t="shared" si="24"/>
        <v>103</v>
      </c>
      <c r="Q334" t="str">
        <f t="shared" si="24"/>
        <v>3,5</v>
      </c>
      <c r="R334" t="str">
        <f t="shared" si="24"/>
        <v>0,60</v>
      </c>
      <c r="S334" t="str">
        <f t="shared" si="24"/>
        <v>1,9|2,9|3,9|4,9|5,8|6,8|7,8|8,8|9,8|10,8|11,8|12,8</v>
      </c>
    </row>
    <row r="335" ht="16.5" customHeight="1" spans="1:19">
      <c r="A335" s="11" t="s">
        <v>44</v>
      </c>
      <c r="B335">
        <v>4633</v>
      </c>
      <c r="C335">
        <f>INDEX(Sheet2!D:D,MATCH(B335,Sheet2!A:A,0))</f>
        <v>4</v>
      </c>
      <c r="D335">
        <v>0</v>
      </c>
      <c r="E335">
        <f>INDEX(Sheet2!O:O,MATCH($B335,Sheet2!$A:$A,0))</f>
        <v>10</v>
      </c>
      <c r="F335" s="12" t="str">
        <f>INDEX(Sheet2!X:X,MATCH($B335,Sheet2!$A:$A,0))</f>
        <v>无名川</v>
      </c>
      <c r="G335" s="12">
        <f>INDEX(Sheet2!Z:Z,MATCH(B335,Sheet2!A:A,0))</f>
        <v>340140006</v>
      </c>
      <c r="H335">
        <f>INDEX(Sheet2!P:P,MATCH($B335,Sheet2!$A:$A,0))</f>
        <v>74633</v>
      </c>
      <c r="I335" s="15" t="str">
        <f t="shared" si="22"/>
        <v>1120001,1120005</v>
      </c>
      <c r="J335">
        <f>INDEX(Sheet2!K:K,MATCH($B335,Sheet2!$A:$A,0))</f>
        <v>4</v>
      </c>
      <c r="K335">
        <f>INDEX(Sheet2!L:L,MATCH($B335,Sheet2!$A:$A,0))</f>
        <v>43200</v>
      </c>
      <c r="L335">
        <f t="shared" si="25"/>
        <v>74633</v>
      </c>
      <c r="M335">
        <v>10</v>
      </c>
      <c r="N335" t="str">
        <f>INDEX(Sheet2!J:J,MATCH($B335,Sheet2!$A:$A,0))</f>
        <v>30,34</v>
      </c>
      <c r="O335" s="12" t="str">
        <f>INDEX(Sheet2!Y:Y,MATCH($B335,Sheet2!$A:$A,0))</f>
        <v>历史悠久的无名之河，曾见证了这座城市的风风雨雨。</v>
      </c>
      <c r="P335">
        <f t="shared" si="24"/>
        <v>103</v>
      </c>
      <c r="Q335" t="str">
        <f t="shared" si="24"/>
        <v>3,5</v>
      </c>
      <c r="R335" t="str">
        <f t="shared" si="24"/>
        <v>0,60</v>
      </c>
      <c r="S335" t="str">
        <f t="shared" si="24"/>
        <v>1,9|2,9|3,9|4,9|5,8|6,8|7,8|8,8|9,8|10,8|11,8|12,8</v>
      </c>
    </row>
    <row r="336" ht="16.5" customHeight="1" spans="1:19">
      <c r="A336" s="11" t="s">
        <v>44</v>
      </c>
      <c r="B336">
        <v>4641</v>
      </c>
      <c r="C336">
        <f>INDEX(Sheet2!D:D,MATCH(B336,Sheet2!A:A,0))</f>
        <v>4</v>
      </c>
      <c r="D336">
        <v>0</v>
      </c>
      <c r="E336">
        <f>INDEX(Sheet2!O:O,MATCH($B336,Sheet2!$A:$A,0))</f>
        <v>10</v>
      </c>
      <c r="F336" s="12" t="str">
        <f>INDEX(Sheet2!X:X,MATCH($B336,Sheet2!$A:$A,0))</f>
        <v>无名川</v>
      </c>
      <c r="G336" s="12">
        <f>INDEX(Sheet2!Z:Z,MATCH(B336,Sheet2!A:A,0))</f>
        <v>340140006</v>
      </c>
      <c r="H336">
        <f>INDEX(Sheet2!P:P,MATCH($B336,Sheet2!$A:$A,0))</f>
        <v>74641</v>
      </c>
      <c r="I336" s="15" t="str">
        <f t="shared" si="22"/>
        <v>1120001,1120005</v>
      </c>
      <c r="J336">
        <f>INDEX(Sheet2!K:K,MATCH($B336,Sheet2!$A:$A,0))</f>
        <v>4</v>
      </c>
      <c r="K336">
        <f>INDEX(Sheet2!L:L,MATCH($B336,Sheet2!$A:$A,0))</f>
        <v>28800</v>
      </c>
      <c r="L336">
        <f t="shared" si="25"/>
        <v>74641</v>
      </c>
      <c r="M336">
        <v>10</v>
      </c>
      <c r="N336" t="str">
        <f>INDEX(Sheet2!J:J,MATCH($B336,Sheet2!$A:$A,0))</f>
        <v>35,39</v>
      </c>
      <c r="O336" s="12" t="str">
        <f>INDEX(Sheet2!Y:Y,MATCH($B336,Sheet2!$A:$A,0))</f>
        <v>历史悠久的无名之河，曾见证了这座城市的风风雨雨。</v>
      </c>
      <c r="P336">
        <f t="shared" ref="P336:S355" si="26">P326</f>
        <v>101</v>
      </c>
      <c r="Q336" t="str">
        <f t="shared" si="26"/>
        <v>2,4</v>
      </c>
      <c r="R336" t="str">
        <f t="shared" si="26"/>
        <v>0,60</v>
      </c>
      <c r="S336" t="str">
        <f t="shared" si="26"/>
        <v>1,9|2,9|3,9|4,9|5,8|6,8|7,8|8,8|9,8|10,8|11,7|12,9</v>
      </c>
    </row>
    <row r="337" ht="16.5" customHeight="1" spans="1:19">
      <c r="A337" s="11" t="s">
        <v>44</v>
      </c>
      <c r="B337">
        <v>4642</v>
      </c>
      <c r="C337">
        <f>INDEX(Sheet2!D:D,MATCH(B337,Sheet2!A:A,0))</f>
        <v>4</v>
      </c>
      <c r="D337">
        <v>0</v>
      </c>
      <c r="E337">
        <f>INDEX(Sheet2!O:O,MATCH($B337,Sheet2!$A:$A,0))</f>
        <v>10</v>
      </c>
      <c r="F337" s="12" t="str">
        <f>INDEX(Sheet2!X:X,MATCH($B337,Sheet2!$A:$A,0))</f>
        <v>无名川</v>
      </c>
      <c r="G337" s="12">
        <f>INDEX(Sheet2!Z:Z,MATCH(B337,Sheet2!A:A,0))</f>
        <v>340140006</v>
      </c>
      <c r="H337">
        <f>INDEX(Sheet2!P:P,MATCH($B337,Sheet2!$A:$A,0))</f>
        <v>74642</v>
      </c>
      <c r="I337" s="15" t="str">
        <f t="shared" si="22"/>
        <v>1120001,1120005</v>
      </c>
      <c r="J337">
        <f>INDEX(Sheet2!K:K,MATCH($B337,Sheet2!$A:$A,0))</f>
        <v>5</v>
      </c>
      <c r="K337">
        <f>INDEX(Sheet2!L:L,MATCH($B337,Sheet2!$A:$A,0))</f>
        <v>43200</v>
      </c>
      <c r="L337">
        <f t="shared" si="25"/>
        <v>74642</v>
      </c>
      <c r="M337">
        <v>10</v>
      </c>
      <c r="N337" t="str">
        <f>INDEX(Sheet2!J:J,MATCH($B337,Sheet2!$A:$A,0))</f>
        <v>35,39</v>
      </c>
      <c r="O337" s="12" t="str">
        <f>INDEX(Sheet2!Y:Y,MATCH($B337,Sheet2!$A:$A,0))</f>
        <v>历史悠久的无名之河，曾见证了这座城市的风风雨雨。</v>
      </c>
      <c r="P337">
        <f t="shared" si="26"/>
        <v>102</v>
      </c>
      <c r="Q337" t="str">
        <f t="shared" si="26"/>
        <v>2,4</v>
      </c>
      <c r="R337" t="str">
        <f t="shared" si="26"/>
        <v>0,60</v>
      </c>
      <c r="S337" t="str">
        <f t="shared" si="26"/>
        <v>1,9|2,9|3,9|4,9|5,8|6,8|7,8|8,8|9,8|10,8|11,8|12,8</v>
      </c>
    </row>
    <row r="338" ht="16.5" customHeight="1" spans="1:19">
      <c r="A338" s="11" t="s">
        <v>44</v>
      </c>
      <c r="B338">
        <v>4643</v>
      </c>
      <c r="C338">
        <f>INDEX(Sheet2!D:D,MATCH(B338,Sheet2!A:A,0))</f>
        <v>4</v>
      </c>
      <c r="D338">
        <v>0</v>
      </c>
      <c r="E338">
        <f>INDEX(Sheet2!O:O,MATCH($B338,Sheet2!$A:$A,0))</f>
        <v>10</v>
      </c>
      <c r="F338" s="12" t="str">
        <f>INDEX(Sheet2!X:X,MATCH($B338,Sheet2!$A:$A,0))</f>
        <v>无名川</v>
      </c>
      <c r="G338" s="12">
        <f>INDEX(Sheet2!Z:Z,MATCH(B338,Sheet2!A:A,0))</f>
        <v>340140006</v>
      </c>
      <c r="H338">
        <f>INDEX(Sheet2!P:P,MATCH($B338,Sheet2!$A:$A,0))</f>
        <v>74643</v>
      </c>
      <c r="I338" s="15" t="str">
        <f t="shared" si="22"/>
        <v>1120001,1120005</v>
      </c>
      <c r="J338">
        <f>INDEX(Sheet2!K:K,MATCH($B338,Sheet2!$A:$A,0))</f>
        <v>5</v>
      </c>
      <c r="K338">
        <f>INDEX(Sheet2!L:L,MATCH($B338,Sheet2!$A:$A,0))</f>
        <v>86400</v>
      </c>
      <c r="L338">
        <f t="shared" si="25"/>
        <v>74643</v>
      </c>
      <c r="M338">
        <v>10</v>
      </c>
      <c r="N338" t="str">
        <f>INDEX(Sheet2!J:J,MATCH($B338,Sheet2!$A:$A,0))</f>
        <v>35,39</v>
      </c>
      <c r="O338" s="12" t="str">
        <f>INDEX(Sheet2!Y:Y,MATCH($B338,Sheet2!$A:$A,0))</f>
        <v>历史悠久的无名之河，曾见证了这座城市的风风雨雨。</v>
      </c>
      <c r="P338">
        <f t="shared" si="26"/>
        <v>101</v>
      </c>
      <c r="Q338" t="str">
        <f t="shared" si="26"/>
        <v>2,4</v>
      </c>
      <c r="R338" t="str">
        <f t="shared" si="26"/>
        <v>0,60</v>
      </c>
      <c r="S338" t="str">
        <f t="shared" si="26"/>
        <v>1,9|2,9|3,9|4,9|5,8|6,8|7,8|8,8|9,8|10,8|11,8|12,8</v>
      </c>
    </row>
    <row r="339" ht="16.5" customHeight="1" spans="1:19">
      <c r="A339" s="11" t="s">
        <v>44</v>
      </c>
      <c r="B339">
        <v>4651</v>
      </c>
      <c r="C339">
        <f>INDEX(Sheet2!D:D,MATCH(B339,Sheet2!A:A,0))</f>
        <v>4</v>
      </c>
      <c r="D339">
        <v>0</v>
      </c>
      <c r="E339">
        <f>INDEX(Sheet2!O:O,MATCH($B339,Sheet2!$A:$A,0))</f>
        <v>10</v>
      </c>
      <c r="F339" s="12" t="str">
        <f>INDEX(Sheet2!X:X,MATCH($B339,Sheet2!$A:$A,0))</f>
        <v>无名川</v>
      </c>
      <c r="G339" s="12">
        <f>INDEX(Sheet2!Z:Z,MATCH(B339,Sheet2!A:A,0))</f>
        <v>340140006</v>
      </c>
      <c r="H339">
        <f>INDEX(Sheet2!P:P,MATCH($B339,Sheet2!$A:$A,0))</f>
        <v>74651</v>
      </c>
      <c r="I339" s="15" t="str">
        <f t="shared" si="22"/>
        <v>1120001,1120005</v>
      </c>
      <c r="J339">
        <f>INDEX(Sheet2!K:K,MATCH($B339,Sheet2!$A:$A,0))</f>
        <v>4</v>
      </c>
      <c r="K339">
        <f>INDEX(Sheet2!L:L,MATCH($B339,Sheet2!$A:$A,0))</f>
        <v>28800</v>
      </c>
      <c r="L339">
        <f t="shared" si="25"/>
        <v>74651</v>
      </c>
      <c r="M339">
        <v>10</v>
      </c>
      <c r="N339" t="str">
        <f>INDEX(Sheet2!J:J,MATCH($B339,Sheet2!$A:$A,0))</f>
        <v>40,80</v>
      </c>
      <c r="O339" s="12" t="str">
        <f>INDEX(Sheet2!Y:Y,MATCH($B339,Sheet2!$A:$A,0))</f>
        <v>历史悠久的无名之河，曾见证了这座城市的风风雨雨。</v>
      </c>
      <c r="P339">
        <f t="shared" si="26"/>
        <v>102</v>
      </c>
      <c r="Q339" t="str">
        <f t="shared" si="26"/>
        <v>2,4</v>
      </c>
      <c r="R339" t="str">
        <f t="shared" si="26"/>
        <v>0,60</v>
      </c>
      <c r="S339" t="str">
        <f t="shared" si="26"/>
        <v>1,9|2,9|3,9|4,9|5,8|6,8|7,8|8,8|9,8|10,8|11,8|12,8</v>
      </c>
    </row>
    <row r="340" ht="16.5" customHeight="1" spans="1:19">
      <c r="A340" s="11" t="s">
        <v>44</v>
      </c>
      <c r="B340">
        <v>4652</v>
      </c>
      <c r="C340">
        <f>INDEX(Sheet2!D:D,MATCH(B340,Sheet2!A:A,0))</f>
        <v>4</v>
      </c>
      <c r="D340">
        <v>0</v>
      </c>
      <c r="E340">
        <f>INDEX(Sheet2!O:O,MATCH($B340,Sheet2!$A:$A,0))</f>
        <v>10</v>
      </c>
      <c r="F340" s="12" t="str">
        <f>INDEX(Sheet2!X:X,MATCH($B340,Sheet2!$A:$A,0))</f>
        <v>无名川</v>
      </c>
      <c r="G340" s="12">
        <f>INDEX(Sheet2!Z:Z,MATCH(B340,Sheet2!A:A,0))</f>
        <v>340140006</v>
      </c>
      <c r="H340">
        <f>INDEX(Sheet2!P:P,MATCH($B340,Sheet2!$A:$A,0))</f>
        <v>74652</v>
      </c>
      <c r="I340" s="15" t="str">
        <f t="shared" si="22"/>
        <v>1120001,1120005</v>
      </c>
      <c r="J340">
        <f>INDEX(Sheet2!K:K,MATCH($B340,Sheet2!$A:$A,0))</f>
        <v>5</v>
      </c>
      <c r="K340">
        <f>INDEX(Sheet2!L:L,MATCH($B340,Sheet2!$A:$A,0))</f>
        <v>43200</v>
      </c>
      <c r="L340">
        <f t="shared" si="25"/>
        <v>74652</v>
      </c>
      <c r="M340">
        <v>10</v>
      </c>
      <c r="N340" t="str">
        <f>INDEX(Sheet2!J:J,MATCH($B340,Sheet2!$A:$A,0))</f>
        <v>40,80</v>
      </c>
      <c r="O340" s="12" t="str">
        <f>INDEX(Sheet2!Y:Y,MATCH($B340,Sheet2!$A:$A,0))</f>
        <v>历史悠久的无名之河，曾见证了这座城市的风风雨雨。</v>
      </c>
      <c r="P340">
        <f t="shared" si="26"/>
        <v>101</v>
      </c>
      <c r="Q340" t="str">
        <f t="shared" si="26"/>
        <v>3,5</v>
      </c>
      <c r="R340" t="str">
        <f t="shared" si="26"/>
        <v>0,60</v>
      </c>
      <c r="S340" t="str">
        <f t="shared" si="26"/>
        <v>1,9|2,9|3,9|4,9|5,8|6,8|7,8|8,8|9,8|10,8|11,8|12,8</v>
      </c>
    </row>
    <row r="341" ht="16.5" customHeight="1" spans="1:19">
      <c r="A341" s="11" t="s">
        <v>44</v>
      </c>
      <c r="B341">
        <v>4653</v>
      </c>
      <c r="C341">
        <f>INDEX(Sheet2!D:D,MATCH(B341,Sheet2!A:A,0))</f>
        <v>4</v>
      </c>
      <c r="D341">
        <v>0</v>
      </c>
      <c r="E341">
        <f>INDEX(Sheet2!O:O,MATCH($B341,Sheet2!$A:$A,0))</f>
        <v>10</v>
      </c>
      <c r="F341" s="12" t="str">
        <f>INDEX(Sheet2!X:X,MATCH($B341,Sheet2!$A:$A,0))</f>
        <v>无名川</v>
      </c>
      <c r="G341" s="12">
        <f>INDEX(Sheet2!Z:Z,MATCH(B341,Sheet2!A:A,0))</f>
        <v>340140006</v>
      </c>
      <c r="H341">
        <f>INDEX(Sheet2!P:P,MATCH($B341,Sheet2!$A:$A,0))</f>
        <v>74653</v>
      </c>
      <c r="I341" s="15" t="str">
        <f t="shared" si="22"/>
        <v>1120001,1120005</v>
      </c>
      <c r="J341">
        <f>INDEX(Sheet2!K:K,MATCH($B341,Sheet2!$A:$A,0))</f>
        <v>5</v>
      </c>
      <c r="K341">
        <f>INDEX(Sheet2!L:L,MATCH($B341,Sheet2!$A:$A,0))</f>
        <v>86400</v>
      </c>
      <c r="L341">
        <f t="shared" si="25"/>
        <v>74653</v>
      </c>
      <c r="M341">
        <v>10</v>
      </c>
      <c r="N341" t="str">
        <f>INDEX(Sheet2!J:J,MATCH($B341,Sheet2!$A:$A,0))</f>
        <v>40,80</v>
      </c>
      <c r="O341" s="12" t="str">
        <f>INDEX(Sheet2!Y:Y,MATCH($B341,Sheet2!$A:$A,0))</f>
        <v>历史悠久的无名之河，曾见证了这座城市的风风雨雨。</v>
      </c>
      <c r="P341">
        <f t="shared" si="26"/>
        <v>102</v>
      </c>
      <c r="Q341" t="str">
        <f t="shared" si="26"/>
        <v>3,5</v>
      </c>
      <c r="R341" t="str">
        <f t="shared" si="26"/>
        <v>0,60</v>
      </c>
      <c r="S341" t="str">
        <f t="shared" si="26"/>
        <v>1,9|2,9|3,9|4,9|5,8|6,8|7,8|8,8|9,8|10,8|11,8|12,8</v>
      </c>
    </row>
    <row r="342" ht="16.5" customHeight="1" spans="1:19">
      <c r="A342" s="11" t="s">
        <v>44</v>
      </c>
      <c r="B342">
        <v>5111</v>
      </c>
      <c r="C342">
        <f>INDEX(Sheet2!D:D,MATCH(B342,Sheet2!A:A,0))</f>
        <v>5</v>
      </c>
      <c r="D342">
        <v>0</v>
      </c>
      <c r="E342">
        <f>INDEX(Sheet2!O:O,MATCH($B342,Sheet2!$A:$A,0))</f>
        <v>50</v>
      </c>
      <c r="F342" s="12" t="str">
        <f>INDEX(Sheet2!X:X,MATCH($B342,Sheet2!$A:$A,0))</f>
        <v>背街小巷</v>
      </c>
      <c r="G342" s="12">
        <f>INDEX(Sheet2!Z:Z,MATCH(B342,Sheet2!A:A,0))</f>
        <v>340140009</v>
      </c>
      <c r="H342">
        <f>INDEX(Sheet2!P:P,MATCH($B342,Sheet2!$A:$A,0))</f>
        <v>75111</v>
      </c>
      <c r="I342" s="15" t="str">
        <f t="shared" si="22"/>
        <v>1120001,1120002</v>
      </c>
      <c r="J342">
        <f>INDEX(Sheet2!K:K,MATCH($B342,Sheet2!$A:$A,0))</f>
        <v>2</v>
      </c>
      <c r="K342">
        <f>INDEX(Sheet2!L:L,MATCH($B342,Sheet2!$A:$A,0))</f>
        <v>14400</v>
      </c>
      <c r="L342">
        <f t="shared" si="25"/>
        <v>75111</v>
      </c>
      <c r="M342">
        <v>10</v>
      </c>
      <c r="N342" t="str">
        <f>INDEX(Sheet2!J:J,MATCH($B342,Sheet2!$A:$A,0))</f>
        <v>1,24</v>
      </c>
      <c r="O342" s="12" t="str">
        <f>INDEX(Sheet2!Y:Y,MATCH($B342,Sheet2!$A:$A,0))</f>
        <v>被遗忘的背街小巷，背街小巷里从来都没有故事。</v>
      </c>
      <c r="P342">
        <f t="shared" si="26"/>
        <v>103</v>
      </c>
      <c r="Q342" t="str">
        <f t="shared" si="26"/>
        <v>3,5</v>
      </c>
      <c r="R342" t="str">
        <f t="shared" si="26"/>
        <v>0,60</v>
      </c>
      <c r="S342" t="str">
        <f t="shared" si="26"/>
        <v>1,9|2,9|3,9|4,9|5,8|6,8|7,8|8,8|9,8|10,8|11,8|12,8</v>
      </c>
    </row>
    <row r="343" ht="16.5" customHeight="1" spans="1:19">
      <c r="A343" s="11" t="s">
        <v>44</v>
      </c>
      <c r="B343">
        <v>5112</v>
      </c>
      <c r="C343">
        <f>INDEX(Sheet2!D:D,MATCH(B343,Sheet2!A:A,0))</f>
        <v>5</v>
      </c>
      <c r="D343">
        <v>0</v>
      </c>
      <c r="E343">
        <f>INDEX(Sheet2!O:O,MATCH($B343,Sheet2!$A:$A,0))</f>
        <v>50</v>
      </c>
      <c r="F343" s="12" t="str">
        <f>INDEX(Sheet2!X:X,MATCH($B343,Sheet2!$A:$A,0))</f>
        <v>背街小巷</v>
      </c>
      <c r="G343" s="12">
        <f>INDEX(Sheet2!Z:Z,MATCH(B343,Sheet2!A:A,0))</f>
        <v>340140009</v>
      </c>
      <c r="H343">
        <f>INDEX(Sheet2!P:P,MATCH($B343,Sheet2!$A:$A,0))</f>
        <v>75112</v>
      </c>
      <c r="I343" s="15" t="str">
        <f t="shared" si="22"/>
        <v>1120001,1120002</v>
      </c>
      <c r="J343">
        <f>INDEX(Sheet2!K:K,MATCH($B343,Sheet2!$A:$A,0))</f>
        <v>3</v>
      </c>
      <c r="K343">
        <f>INDEX(Sheet2!L:L,MATCH($B343,Sheet2!$A:$A,0))</f>
        <v>14400</v>
      </c>
      <c r="L343">
        <f t="shared" si="25"/>
        <v>75112</v>
      </c>
      <c r="M343">
        <v>10</v>
      </c>
      <c r="N343" t="str">
        <f>INDEX(Sheet2!J:J,MATCH($B343,Sheet2!$A:$A,0))</f>
        <v>1,24</v>
      </c>
      <c r="O343" s="12" t="str">
        <f>INDEX(Sheet2!Y:Y,MATCH($B343,Sheet2!$A:$A,0))</f>
        <v>被遗忘的背街小巷，背街小巷里从来都没有故事。</v>
      </c>
      <c r="P343">
        <f t="shared" si="26"/>
        <v>103</v>
      </c>
      <c r="Q343" t="str">
        <f t="shared" si="26"/>
        <v>3,5</v>
      </c>
      <c r="R343" t="str">
        <f t="shared" si="26"/>
        <v>0,60</v>
      </c>
      <c r="S343" t="str">
        <f t="shared" si="26"/>
        <v>1,9|2,9|3,9|4,9|5,8|6,8|7,8|8,8|9,8|10,8|11,8|12,8</v>
      </c>
    </row>
    <row r="344" ht="16.5" customHeight="1" spans="1:19">
      <c r="A344" s="11" t="s">
        <v>44</v>
      </c>
      <c r="B344">
        <v>5121</v>
      </c>
      <c r="C344">
        <f>INDEX(Sheet2!D:D,MATCH(B344,Sheet2!A:A,0))</f>
        <v>5</v>
      </c>
      <c r="D344">
        <v>0</v>
      </c>
      <c r="E344">
        <f>INDEX(Sheet2!O:O,MATCH($B344,Sheet2!$A:$A,0))</f>
        <v>50</v>
      </c>
      <c r="F344" s="12" t="str">
        <f>INDEX(Sheet2!X:X,MATCH($B344,Sheet2!$A:$A,0))</f>
        <v>售货机前</v>
      </c>
      <c r="G344" s="12">
        <f>INDEX(Sheet2!Z:Z,MATCH(B344,Sheet2!A:A,0))</f>
        <v>340140009</v>
      </c>
      <c r="H344">
        <f>INDEX(Sheet2!P:P,MATCH($B344,Sheet2!$A:$A,0))</f>
        <v>75121</v>
      </c>
      <c r="I344" s="15" t="str">
        <f t="shared" si="22"/>
        <v>1120001,1120002</v>
      </c>
      <c r="J344">
        <f>INDEX(Sheet2!K:K,MATCH($B344,Sheet2!$A:$A,0))</f>
        <v>2</v>
      </c>
      <c r="K344">
        <f>INDEX(Sheet2!L:L,MATCH($B344,Sheet2!$A:$A,0))</f>
        <v>14400</v>
      </c>
      <c r="L344">
        <f t="shared" si="25"/>
        <v>75121</v>
      </c>
      <c r="M344">
        <v>10</v>
      </c>
      <c r="N344" t="str">
        <f>INDEX(Sheet2!J:J,MATCH($B344,Sheet2!$A:$A,0))</f>
        <v>25,29</v>
      </c>
      <c r="O344" s="12" t="str">
        <f>INDEX(Sheet2!Y:Y,MATCH($B344,Sheet2!$A:$A,0))</f>
        <v>不知是谁将自动售货机设在了这里，这个人一定没有商业头脑。</v>
      </c>
      <c r="P344">
        <f t="shared" si="26"/>
        <v>103</v>
      </c>
      <c r="Q344" t="str">
        <f t="shared" si="26"/>
        <v>3,5</v>
      </c>
      <c r="R344" t="str">
        <f t="shared" si="26"/>
        <v>0,60</v>
      </c>
      <c r="S344" t="str">
        <f t="shared" si="26"/>
        <v>1,9|2,9|3,9|4,9|5,8|6,8|7,8|8,8|9,8|10,8|11,8|12,8</v>
      </c>
    </row>
    <row r="345" ht="16.5" customHeight="1" spans="1:19">
      <c r="A345" s="11" t="s">
        <v>44</v>
      </c>
      <c r="B345">
        <v>5122</v>
      </c>
      <c r="C345">
        <f>INDEX(Sheet2!D:D,MATCH(B345,Sheet2!A:A,0))</f>
        <v>5</v>
      </c>
      <c r="D345">
        <v>0</v>
      </c>
      <c r="E345">
        <f>INDEX(Sheet2!O:O,MATCH($B345,Sheet2!$A:$A,0))</f>
        <v>50</v>
      </c>
      <c r="F345" s="12" t="str">
        <f>INDEX(Sheet2!X:X,MATCH($B345,Sheet2!$A:$A,0))</f>
        <v>售货机前</v>
      </c>
      <c r="G345" s="12">
        <f>INDEX(Sheet2!Z:Z,MATCH(B345,Sheet2!A:A,0))</f>
        <v>340140009</v>
      </c>
      <c r="H345">
        <f>INDEX(Sheet2!P:P,MATCH($B345,Sheet2!$A:$A,0))</f>
        <v>75122</v>
      </c>
      <c r="I345" s="15" t="str">
        <f t="shared" si="22"/>
        <v>1120001,1120002</v>
      </c>
      <c r="J345">
        <f>INDEX(Sheet2!K:K,MATCH($B345,Sheet2!$A:$A,0))</f>
        <v>3</v>
      </c>
      <c r="K345">
        <f>INDEX(Sheet2!L:L,MATCH($B345,Sheet2!$A:$A,0))</f>
        <v>14400</v>
      </c>
      <c r="L345">
        <f t="shared" si="25"/>
        <v>75122</v>
      </c>
      <c r="M345">
        <v>10</v>
      </c>
      <c r="N345" t="str">
        <f>INDEX(Sheet2!J:J,MATCH($B345,Sheet2!$A:$A,0))</f>
        <v>25,29</v>
      </c>
      <c r="O345" s="12" t="str">
        <f>INDEX(Sheet2!Y:Y,MATCH($B345,Sheet2!$A:$A,0))</f>
        <v>不知是谁将自动售货机设在了这里，这个人一定没有商业头脑。</v>
      </c>
      <c r="P345">
        <f t="shared" si="26"/>
        <v>103</v>
      </c>
      <c r="Q345" t="str">
        <f t="shared" si="26"/>
        <v>3,5</v>
      </c>
      <c r="R345" t="str">
        <f t="shared" si="26"/>
        <v>0,60</v>
      </c>
      <c r="S345" t="str">
        <f t="shared" si="26"/>
        <v>1,9|2,9|3,9|4,9|5,8|6,8|7,8|8,8|9,8|10,8|11,8|12,8</v>
      </c>
    </row>
    <row r="346" ht="16.5" customHeight="1" spans="1:19">
      <c r="A346" s="11" t="s">
        <v>44</v>
      </c>
      <c r="B346">
        <v>5123</v>
      </c>
      <c r="C346">
        <f>INDEX(Sheet2!D:D,MATCH(B346,Sheet2!A:A,0))</f>
        <v>5</v>
      </c>
      <c r="D346">
        <v>0</v>
      </c>
      <c r="E346">
        <f>INDEX(Sheet2!O:O,MATCH($B346,Sheet2!$A:$A,0))</f>
        <v>50</v>
      </c>
      <c r="F346" s="12" t="str">
        <f>INDEX(Sheet2!X:X,MATCH($B346,Sheet2!$A:$A,0))</f>
        <v>售货机前</v>
      </c>
      <c r="G346" s="12">
        <f>INDEX(Sheet2!Z:Z,MATCH(B346,Sheet2!A:A,0))</f>
        <v>340140009</v>
      </c>
      <c r="H346">
        <f>INDEX(Sheet2!P:P,MATCH($B346,Sheet2!$A:$A,0))</f>
        <v>75123</v>
      </c>
      <c r="I346" s="15" t="str">
        <f t="shared" ref="I346:I409" si="27">I262</f>
        <v>1120001,1120002</v>
      </c>
      <c r="J346">
        <f>INDEX(Sheet2!K:K,MATCH($B346,Sheet2!$A:$A,0))</f>
        <v>3</v>
      </c>
      <c r="K346">
        <f>INDEX(Sheet2!L:L,MATCH($B346,Sheet2!$A:$A,0))</f>
        <v>14400</v>
      </c>
      <c r="L346">
        <f t="shared" si="25"/>
        <v>75123</v>
      </c>
      <c r="M346">
        <v>10</v>
      </c>
      <c r="N346" t="str">
        <f>INDEX(Sheet2!J:J,MATCH($B346,Sheet2!$A:$A,0))</f>
        <v>25,29</v>
      </c>
      <c r="O346" s="12" t="str">
        <f>INDEX(Sheet2!Y:Y,MATCH($B346,Sheet2!$A:$A,0))</f>
        <v>不知是谁将自动售货机设在了这里，这个人一定没有商业头脑。</v>
      </c>
      <c r="P346">
        <f t="shared" si="26"/>
        <v>101</v>
      </c>
      <c r="Q346" t="str">
        <f t="shared" si="26"/>
        <v>2,4</v>
      </c>
      <c r="R346" t="str">
        <f t="shared" si="26"/>
        <v>0,60</v>
      </c>
      <c r="S346" t="str">
        <f t="shared" si="26"/>
        <v>1,9|2,9|3,9|4,9|5,8|6,8|7,8|8,8|9,8|10,8|11,7|12,9</v>
      </c>
    </row>
    <row r="347" ht="16.5" customHeight="1" spans="1:19">
      <c r="A347" s="11" t="s">
        <v>44</v>
      </c>
      <c r="B347">
        <v>5131</v>
      </c>
      <c r="C347">
        <f>INDEX(Sheet2!D:D,MATCH(B347,Sheet2!A:A,0))</f>
        <v>5</v>
      </c>
      <c r="D347">
        <v>0</v>
      </c>
      <c r="E347">
        <f>INDEX(Sheet2!O:O,MATCH($B347,Sheet2!$A:$A,0))</f>
        <v>50</v>
      </c>
      <c r="F347" s="12" t="str">
        <f>INDEX(Sheet2!X:X,MATCH($B347,Sheet2!$A:$A,0))</f>
        <v>违章街区</v>
      </c>
      <c r="G347" s="12">
        <f>INDEX(Sheet2!Z:Z,MATCH(B347,Sheet2!A:A,0))</f>
        <v>340140009</v>
      </c>
      <c r="H347">
        <f>INDEX(Sheet2!P:P,MATCH($B347,Sheet2!$A:$A,0))</f>
        <v>75131</v>
      </c>
      <c r="I347" s="15" t="str">
        <f t="shared" si="27"/>
        <v>1120001,1120002</v>
      </c>
      <c r="J347">
        <f>INDEX(Sheet2!K:K,MATCH($B347,Sheet2!$A:$A,0))</f>
        <v>3</v>
      </c>
      <c r="K347">
        <f>INDEX(Sheet2!L:L,MATCH($B347,Sheet2!$A:$A,0))</f>
        <v>14400</v>
      </c>
      <c r="L347">
        <f t="shared" si="25"/>
        <v>75131</v>
      </c>
      <c r="M347">
        <v>10</v>
      </c>
      <c r="N347" t="str">
        <f>INDEX(Sheet2!J:J,MATCH($B347,Sheet2!$A:$A,0))</f>
        <v>30,34</v>
      </c>
      <c r="O347" s="12" t="str">
        <f>INDEX(Sheet2!Y:Y,MATCH($B347,Sheet2!$A:$A,0))</f>
        <v>原应拆掉的废弃街区，附近的废弃民宅中似乎还有人居住。</v>
      </c>
      <c r="P347">
        <f t="shared" si="26"/>
        <v>102</v>
      </c>
      <c r="Q347" t="str">
        <f t="shared" si="26"/>
        <v>2,4</v>
      </c>
      <c r="R347" t="str">
        <f t="shared" si="26"/>
        <v>0,60</v>
      </c>
      <c r="S347" t="str">
        <f t="shared" si="26"/>
        <v>1,9|2,9|3,9|4,9|5,8|6,8|7,8|8,8|9,8|10,8|11,8|12,8</v>
      </c>
    </row>
    <row r="348" ht="16.5" customHeight="1" spans="1:19">
      <c r="A348" s="11" t="s">
        <v>44</v>
      </c>
      <c r="B348">
        <v>5132</v>
      </c>
      <c r="C348">
        <f>INDEX(Sheet2!D:D,MATCH(B348,Sheet2!A:A,0))</f>
        <v>5</v>
      </c>
      <c r="D348">
        <v>0</v>
      </c>
      <c r="E348">
        <f>INDEX(Sheet2!O:O,MATCH($B348,Sheet2!$A:$A,0))</f>
        <v>50</v>
      </c>
      <c r="F348" s="12" t="str">
        <f>INDEX(Sheet2!X:X,MATCH($B348,Sheet2!$A:$A,0))</f>
        <v>违章街区</v>
      </c>
      <c r="G348" s="12">
        <f>INDEX(Sheet2!Z:Z,MATCH(B348,Sheet2!A:A,0))</f>
        <v>340140009</v>
      </c>
      <c r="H348">
        <f>INDEX(Sheet2!P:P,MATCH($B348,Sheet2!$A:$A,0))</f>
        <v>75132</v>
      </c>
      <c r="I348" s="15" t="str">
        <f t="shared" si="27"/>
        <v>1120001,1120002</v>
      </c>
      <c r="J348">
        <f>INDEX(Sheet2!K:K,MATCH($B348,Sheet2!$A:$A,0))</f>
        <v>4</v>
      </c>
      <c r="K348">
        <f>INDEX(Sheet2!L:L,MATCH($B348,Sheet2!$A:$A,0))</f>
        <v>28800</v>
      </c>
      <c r="L348">
        <f t="shared" si="25"/>
        <v>75132</v>
      </c>
      <c r="M348">
        <v>10</v>
      </c>
      <c r="N348" t="str">
        <f>INDEX(Sheet2!J:J,MATCH($B348,Sheet2!$A:$A,0))</f>
        <v>30,34</v>
      </c>
      <c r="O348" s="12" t="str">
        <f>INDEX(Sheet2!Y:Y,MATCH($B348,Sheet2!$A:$A,0))</f>
        <v>原应拆掉的废弃街区，附近的废弃民宅中似乎还有人居住。</v>
      </c>
      <c r="P348">
        <f t="shared" si="26"/>
        <v>101</v>
      </c>
      <c r="Q348" t="str">
        <f t="shared" si="26"/>
        <v>2,4</v>
      </c>
      <c r="R348" t="str">
        <f t="shared" si="26"/>
        <v>0,60</v>
      </c>
      <c r="S348" t="str">
        <f t="shared" si="26"/>
        <v>1,9|2,9|3,9|4,9|5,8|6,8|7,8|8,8|9,8|10,8|11,8|12,8</v>
      </c>
    </row>
    <row r="349" ht="16.5" customHeight="1" spans="1:19">
      <c r="A349" s="11" t="s">
        <v>44</v>
      </c>
      <c r="B349">
        <v>5133</v>
      </c>
      <c r="C349">
        <f>INDEX(Sheet2!D:D,MATCH(B349,Sheet2!A:A,0))</f>
        <v>5</v>
      </c>
      <c r="D349">
        <v>0</v>
      </c>
      <c r="E349">
        <f>INDEX(Sheet2!O:O,MATCH($B349,Sheet2!$A:$A,0))</f>
        <v>50</v>
      </c>
      <c r="F349" s="12" t="str">
        <f>INDEX(Sheet2!X:X,MATCH($B349,Sheet2!$A:$A,0))</f>
        <v>违章街区</v>
      </c>
      <c r="G349" s="12">
        <f>INDEX(Sheet2!Z:Z,MATCH(B349,Sheet2!A:A,0))</f>
        <v>340140009</v>
      </c>
      <c r="H349">
        <f>INDEX(Sheet2!P:P,MATCH($B349,Sheet2!$A:$A,0))</f>
        <v>75133</v>
      </c>
      <c r="I349" s="15" t="str">
        <f t="shared" si="27"/>
        <v>1120001,1120002</v>
      </c>
      <c r="J349">
        <f>INDEX(Sheet2!K:K,MATCH($B349,Sheet2!$A:$A,0))</f>
        <v>4</v>
      </c>
      <c r="K349">
        <f>INDEX(Sheet2!L:L,MATCH($B349,Sheet2!$A:$A,0))</f>
        <v>43200</v>
      </c>
      <c r="L349">
        <f t="shared" si="25"/>
        <v>75133</v>
      </c>
      <c r="M349">
        <v>10</v>
      </c>
      <c r="N349" t="str">
        <f>INDEX(Sheet2!J:J,MATCH($B349,Sheet2!$A:$A,0))</f>
        <v>30,34</v>
      </c>
      <c r="O349" s="12" t="str">
        <f>INDEX(Sheet2!Y:Y,MATCH($B349,Sheet2!$A:$A,0))</f>
        <v>原应拆掉的废弃街区，附近的废弃民宅中似乎还有人居住。</v>
      </c>
      <c r="P349">
        <f t="shared" si="26"/>
        <v>102</v>
      </c>
      <c r="Q349" t="str">
        <f t="shared" si="26"/>
        <v>2,4</v>
      </c>
      <c r="R349" t="str">
        <f t="shared" si="26"/>
        <v>0,60</v>
      </c>
      <c r="S349" t="str">
        <f t="shared" si="26"/>
        <v>1,9|2,9|3,9|4,9|5,8|6,8|7,8|8,8|9,8|10,8|11,8|12,8</v>
      </c>
    </row>
    <row r="350" ht="16.5" customHeight="1" spans="1:19">
      <c r="A350" s="11" t="s">
        <v>44</v>
      </c>
      <c r="B350">
        <v>5141</v>
      </c>
      <c r="C350">
        <f>INDEX(Sheet2!D:D,MATCH(B350,Sheet2!A:A,0))</f>
        <v>5</v>
      </c>
      <c r="D350">
        <v>0</v>
      </c>
      <c r="E350">
        <f>INDEX(Sheet2!O:O,MATCH($B350,Sheet2!$A:$A,0))</f>
        <v>50</v>
      </c>
      <c r="F350" s="12" t="str">
        <f>INDEX(Sheet2!X:X,MATCH($B350,Sheet2!$A:$A,0))</f>
        <v>违章街区</v>
      </c>
      <c r="G350" s="12">
        <f>INDEX(Sheet2!Z:Z,MATCH(B350,Sheet2!A:A,0))</f>
        <v>340140009</v>
      </c>
      <c r="H350">
        <f>INDEX(Sheet2!P:P,MATCH($B350,Sheet2!$A:$A,0))</f>
        <v>75141</v>
      </c>
      <c r="I350" s="15" t="str">
        <f t="shared" si="27"/>
        <v>1120001,1120002</v>
      </c>
      <c r="J350">
        <f>INDEX(Sheet2!K:K,MATCH($B350,Sheet2!$A:$A,0))</f>
        <v>4</v>
      </c>
      <c r="K350">
        <f>INDEX(Sheet2!L:L,MATCH($B350,Sheet2!$A:$A,0))</f>
        <v>28800</v>
      </c>
      <c r="L350">
        <f t="shared" si="25"/>
        <v>75141</v>
      </c>
      <c r="M350">
        <v>10</v>
      </c>
      <c r="N350" t="str">
        <f>INDEX(Sheet2!J:J,MATCH($B350,Sheet2!$A:$A,0))</f>
        <v>35,39</v>
      </c>
      <c r="O350" s="12" t="str">
        <f>INDEX(Sheet2!Y:Y,MATCH($B350,Sheet2!$A:$A,0))</f>
        <v>原应拆掉的废弃街区，附近的废弃民宅中似乎还有人居住。</v>
      </c>
      <c r="P350">
        <f t="shared" si="26"/>
        <v>101</v>
      </c>
      <c r="Q350" t="str">
        <f t="shared" si="26"/>
        <v>3,5</v>
      </c>
      <c r="R350" t="str">
        <f t="shared" si="26"/>
        <v>0,60</v>
      </c>
      <c r="S350" t="str">
        <f t="shared" si="26"/>
        <v>1,9|2,9|3,9|4,9|5,8|6,8|7,8|8,8|9,8|10,8|11,8|12,8</v>
      </c>
    </row>
    <row r="351" ht="16.5" customHeight="1" spans="1:19">
      <c r="A351" s="11" t="s">
        <v>44</v>
      </c>
      <c r="B351">
        <v>5142</v>
      </c>
      <c r="C351">
        <f>INDEX(Sheet2!D:D,MATCH(B351,Sheet2!A:A,0))</f>
        <v>5</v>
      </c>
      <c r="D351">
        <v>0</v>
      </c>
      <c r="E351">
        <f>INDEX(Sheet2!O:O,MATCH($B351,Sheet2!$A:$A,0))</f>
        <v>50</v>
      </c>
      <c r="F351" s="12" t="str">
        <f>INDEX(Sheet2!X:X,MATCH($B351,Sheet2!$A:$A,0))</f>
        <v>违章街区</v>
      </c>
      <c r="G351" s="12">
        <f>INDEX(Sheet2!Z:Z,MATCH(B351,Sheet2!A:A,0))</f>
        <v>340140009</v>
      </c>
      <c r="H351">
        <f>INDEX(Sheet2!P:P,MATCH($B351,Sheet2!$A:$A,0))</f>
        <v>75142</v>
      </c>
      <c r="I351" s="15" t="str">
        <f t="shared" si="27"/>
        <v>1120001,1120002</v>
      </c>
      <c r="J351">
        <f>INDEX(Sheet2!K:K,MATCH($B351,Sheet2!$A:$A,0))</f>
        <v>5</v>
      </c>
      <c r="K351">
        <f>INDEX(Sheet2!L:L,MATCH($B351,Sheet2!$A:$A,0))</f>
        <v>43200</v>
      </c>
      <c r="L351">
        <f t="shared" si="25"/>
        <v>75142</v>
      </c>
      <c r="M351">
        <v>10</v>
      </c>
      <c r="N351" t="str">
        <f>INDEX(Sheet2!J:J,MATCH($B351,Sheet2!$A:$A,0))</f>
        <v>35,39</v>
      </c>
      <c r="O351" s="12" t="str">
        <f>INDEX(Sheet2!Y:Y,MATCH($B351,Sheet2!$A:$A,0))</f>
        <v>原应拆掉的废弃街区，附近的废弃民宅中似乎还有人居住。</v>
      </c>
      <c r="P351">
        <f t="shared" si="26"/>
        <v>102</v>
      </c>
      <c r="Q351" t="str">
        <f t="shared" si="26"/>
        <v>3,5</v>
      </c>
      <c r="R351" t="str">
        <f t="shared" si="26"/>
        <v>0,60</v>
      </c>
      <c r="S351" t="str">
        <f t="shared" si="26"/>
        <v>1,9|2,9|3,9|4,9|5,8|6,8|7,8|8,8|9,8|10,8|11,8|12,8</v>
      </c>
    </row>
    <row r="352" ht="16.5" customHeight="1" spans="1:19">
      <c r="A352" s="11" t="s">
        <v>44</v>
      </c>
      <c r="B352">
        <v>5143</v>
      </c>
      <c r="C352">
        <f>INDEX(Sheet2!D:D,MATCH(B352,Sheet2!A:A,0))</f>
        <v>5</v>
      </c>
      <c r="D352">
        <v>0</v>
      </c>
      <c r="E352">
        <f>INDEX(Sheet2!O:O,MATCH($B352,Sheet2!$A:$A,0))</f>
        <v>50</v>
      </c>
      <c r="F352" s="12" t="str">
        <f>INDEX(Sheet2!X:X,MATCH($B352,Sheet2!$A:$A,0))</f>
        <v>违章街区</v>
      </c>
      <c r="G352" s="12">
        <f>INDEX(Sheet2!Z:Z,MATCH(B352,Sheet2!A:A,0))</f>
        <v>340140009</v>
      </c>
      <c r="H352">
        <f>INDEX(Sheet2!P:P,MATCH($B352,Sheet2!$A:$A,0))</f>
        <v>75143</v>
      </c>
      <c r="I352" s="15" t="str">
        <f t="shared" si="27"/>
        <v>1120001,1120002</v>
      </c>
      <c r="J352">
        <f>INDEX(Sheet2!K:K,MATCH($B352,Sheet2!$A:$A,0))</f>
        <v>5</v>
      </c>
      <c r="K352">
        <f>INDEX(Sheet2!L:L,MATCH($B352,Sheet2!$A:$A,0))</f>
        <v>86400</v>
      </c>
      <c r="L352">
        <f t="shared" si="25"/>
        <v>75143</v>
      </c>
      <c r="M352">
        <v>10</v>
      </c>
      <c r="N352" t="str">
        <f>INDEX(Sheet2!J:J,MATCH($B352,Sheet2!$A:$A,0))</f>
        <v>35,39</v>
      </c>
      <c r="O352" s="12" t="str">
        <f>INDEX(Sheet2!Y:Y,MATCH($B352,Sheet2!$A:$A,0))</f>
        <v>原应拆掉的废弃街区，附近的废弃民宅中似乎还有人居住。</v>
      </c>
      <c r="P352">
        <f t="shared" si="26"/>
        <v>103</v>
      </c>
      <c r="Q352" t="str">
        <f t="shared" si="26"/>
        <v>3,5</v>
      </c>
      <c r="R352" t="str">
        <f t="shared" si="26"/>
        <v>0,60</v>
      </c>
      <c r="S352" t="str">
        <f t="shared" si="26"/>
        <v>1,9|2,9|3,9|4,9|5,8|6,8|7,8|8,8|9,8|10,8|11,8|12,8</v>
      </c>
    </row>
    <row r="353" ht="16.5" customHeight="1" spans="1:19">
      <c r="A353" s="11" t="s">
        <v>44</v>
      </c>
      <c r="B353">
        <v>5151</v>
      </c>
      <c r="C353">
        <f>INDEX(Sheet2!D:D,MATCH(B353,Sheet2!A:A,0))</f>
        <v>5</v>
      </c>
      <c r="D353">
        <v>0</v>
      </c>
      <c r="E353">
        <f>INDEX(Sheet2!O:O,MATCH($B353,Sheet2!$A:$A,0))</f>
        <v>50</v>
      </c>
      <c r="F353" s="12" t="str">
        <f>INDEX(Sheet2!X:X,MATCH($B353,Sheet2!$A:$A,0))</f>
        <v>违章街区</v>
      </c>
      <c r="G353" s="12">
        <f>INDEX(Sheet2!Z:Z,MATCH(B353,Sheet2!A:A,0))</f>
        <v>340140009</v>
      </c>
      <c r="H353">
        <f>INDEX(Sheet2!P:P,MATCH($B353,Sheet2!$A:$A,0))</f>
        <v>75151</v>
      </c>
      <c r="I353" s="15" t="str">
        <f t="shared" si="27"/>
        <v>1120001,1120002</v>
      </c>
      <c r="J353">
        <f>INDEX(Sheet2!K:K,MATCH($B353,Sheet2!$A:$A,0))</f>
        <v>4</v>
      </c>
      <c r="K353">
        <f>INDEX(Sheet2!L:L,MATCH($B353,Sheet2!$A:$A,0))</f>
        <v>28800</v>
      </c>
      <c r="L353">
        <f t="shared" si="25"/>
        <v>75151</v>
      </c>
      <c r="M353">
        <v>10</v>
      </c>
      <c r="N353" t="str">
        <f>INDEX(Sheet2!J:J,MATCH($B353,Sheet2!$A:$A,0))</f>
        <v>40,80</v>
      </c>
      <c r="O353" s="12" t="str">
        <f>INDEX(Sheet2!Y:Y,MATCH($B353,Sheet2!$A:$A,0))</f>
        <v>原应拆掉的废弃街区，附近的废弃民宅中似乎还有人居住。</v>
      </c>
      <c r="P353">
        <f t="shared" si="26"/>
        <v>103</v>
      </c>
      <c r="Q353" t="str">
        <f t="shared" si="26"/>
        <v>3,5</v>
      </c>
      <c r="R353" t="str">
        <f t="shared" si="26"/>
        <v>0,60</v>
      </c>
      <c r="S353" t="str">
        <f t="shared" si="26"/>
        <v>1,9|2,9|3,9|4,9|5,8|6,8|7,8|8,8|9,8|10,8|11,8|12,8</v>
      </c>
    </row>
    <row r="354" ht="16.5" customHeight="1" spans="1:19">
      <c r="A354" s="11" t="s">
        <v>44</v>
      </c>
      <c r="B354">
        <v>5152</v>
      </c>
      <c r="C354">
        <f>INDEX(Sheet2!D:D,MATCH(B354,Sheet2!A:A,0))</f>
        <v>5</v>
      </c>
      <c r="D354">
        <v>0</v>
      </c>
      <c r="E354">
        <f>INDEX(Sheet2!O:O,MATCH($B354,Sheet2!$A:$A,0))</f>
        <v>50</v>
      </c>
      <c r="F354" s="12" t="str">
        <f>INDEX(Sheet2!X:X,MATCH($B354,Sheet2!$A:$A,0))</f>
        <v>违章街区</v>
      </c>
      <c r="G354" s="12">
        <f>INDEX(Sheet2!Z:Z,MATCH(B354,Sheet2!A:A,0))</f>
        <v>340140009</v>
      </c>
      <c r="H354">
        <f>INDEX(Sheet2!P:P,MATCH($B354,Sheet2!$A:$A,0))</f>
        <v>75152</v>
      </c>
      <c r="I354" s="15" t="str">
        <f t="shared" si="27"/>
        <v>1120001,1120002</v>
      </c>
      <c r="J354">
        <f>INDEX(Sheet2!K:K,MATCH($B354,Sheet2!$A:$A,0))</f>
        <v>5</v>
      </c>
      <c r="K354">
        <f>INDEX(Sheet2!L:L,MATCH($B354,Sheet2!$A:$A,0))</f>
        <v>43200</v>
      </c>
      <c r="L354">
        <f t="shared" si="25"/>
        <v>75152</v>
      </c>
      <c r="M354">
        <v>10</v>
      </c>
      <c r="N354" t="str">
        <f>INDEX(Sheet2!J:J,MATCH($B354,Sheet2!$A:$A,0))</f>
        <v>40,80</v>
      </c>
      <c r="O354" s="12" t="str">
        <f>INDEX(Sheet2!Y:Y,MATCH($B354,Sheet2!$A:$A,0))</f>
        <v>原应拆掉的废弃街区，附近的废弃民宅中似乎还有人居住。</v>
      </c>
      <c r="P354">
        <f t="shared" si="26"/>
        <v>103</v>
      </c>
      <c r="Q354" t="str">
        <f t="shared" si="26"/>
        <v>3,5</v>
      </c>
      <c r="R354" t="str">
        <f t="shared" si="26"/>
        <v>0,60</v>
      </c>
      <c r="S354" t="str">
        <f t="shared" si="26"/>
        <v>1,9|2,9|3,9|4,9|5,8|6,8|7,8|8,8|9,8|10,8|11,8|12,8</v>
      </c>
    </row>
    <row r="355" ht="16.5" customHeight="1" spans="1:19">
      <c r="A355" s="11" t="s">
        <v>44</v>
      </c>
      <c r="B355">
        <v>5153</v>
      </c>
      <c r="C355">
        <f>INDEX(Sheet2!D:D,MATCH(B355,Sheet2!A:A,0))</f>
        <v>5</v>
      </c>
      <c r="D355">
        <v>0</v>
      </c>
      <c r="E355">
        <f>INDEX(Sheet2!O:O,MATCH($B355,Sheet2!$A:$A,0))</f>
        <v>50</v>
      </c>
      <c r="F355" s="12" t="str">
        <f>INDEX(Sheet2!X:X,MATCH($B355,Sheet2!$A:$A,0))</f>
        <v>违章街区</v>
      </c>
      <c r="G355" s="12">
        <f>INDEX(Sheet2!Z:Z,MATCH(B355,Sheet2!A:A,0))</f>
        <v>340140009</v>
      </c>
      <c r="H355">
        <f>INDEX(Sheet2!P:P,MATCH($B355,Sheet2!$A:$A,0))</f>
        <v>75153</v>
      </c>
      <c r="I355" s="15" t="str">
        <f t="shared" si="27"/>
        <v>1120001,1120002</v>
      </c>
      <c r="J355">
        <f>INDEX(Sheet2!K:K,MATCH($B355,Sheet2!$A:$A,0))</f>
        <v>5</v>
      </c>
      <c r="K355">
        <f>INDEX(Sheet2!L:L,MATCH($B355,Sheet2!$A:$A,0))</f>
        <v>86400</v>
      </c>
      <c r="L355">
        <f t="shared" si="25"/>
        <v>75153</v>
      </c>
      <c r="M355">
        <v>10</v>
      </c>
      <c r="N355" t="str">
        <f>INDEX(Sheet2!J:J,MATCH($B355,Sheet2!$A:$A,0))</f>
        <v>40,80</v>
      </c>
      <c r="O355" s="12" t="str">
        <f>INDEX(Sheet2!Y:Y,MATCH($B355,Sheet2!$A:$A,0))</f>
        <v>原应拆掉的废弃街区，附近的废弃民宅中似乎还有人居住。</v>
      </c>
      <c r="P355">
        <f t="shared" si="26"/>
        <v>103</v>
      </c>
      <c r="Q355" t="str">
        <f t="shared" si="26"/>
        <v>3,5</v>
      </c>
      <c r="R355" t="str">
        <f t="shared" si="26"/>
        <v>0,60</v>
      </c>
      <c r="S355" t="str">
        <f t="shared" si="26"/>
        <v>1,9|2,9|3,9|4,9|5,8|6,8|7,8|8,8|9,8|10,8|11,8|12,8</v>
      </c>
    </row>
    <row r="356" ht="16.5" customHeight="1" spans="1:19">
      <c r="A356" s="11" t="s">
        <v>44</v>
      </c>
      <c r="B356">
        <v>5211</v>
      </c>
      <c r="C356">
        <f>INDEX(Sheet2!D:D,MATCH(B356,Sheet2!A:A,0))</f>
        <v>5</v>
      </c>
      <c r="D356">
        <v>0</v>
      </c>
      <c r="E356">
        <f>INDEX(Sheet2!O:O,MATCH($B356,Sheet2!$A:$A,0))</f>
        <v>50</v>
      </c>
      <c r="F356" s="12" t="str">
        <f>INDEX(Sheet2!X:X,MATCH($B356,Sheet2!$A:$A,0))</f>
        <v>背街小巷</v>
      </c>
      <c r="G356" s="12">
        <f>INDEX(Sheet2!Z:Z,MATCH(B356,Sheet2!A:A,0))</f>
        <v>340140009</v>
      </c>
      <c r="H356">
        <f>INDEX(Sheet2!P:P,MATCH($B356,Sheet2!$A:$A,0))</f>
        <v>75211</v>
      </c>
      <c r="I356" s="15" t="str">
        <f t="shared" si="27"/>
        <v>1120001,1120004</v>
      </c>
      <c r="J356">
        <f>INDEX(Sheet2!K:K,MATCH($B356,Sheet2!$A:$A,0))</f>
        <v>2</v>
      </c>
      <c r="K356">
        <f>INDEX(Sheet2!L:L,MATCH($B356,Sheet2!$A:$A,0))</f>
        <v>14400</v>
      </c>
      <c r="L356">
        <f t="shared" si="25"/>
        <v>75211</v>
      </c>
      <c r="M356">
        <v>10</v>
      </c>
      <c r="N356" t="str">
        <f>INDEX(Sheet2!J:J,MATCH($B356,Sheet2!$A:$A,0))</f>
        <v>1,24</v>
      </c>
      <c r="O356" s="12" t="str">
        <f>INDEX(Sheet2!Y:Y,MATCH($B356,Sheet2!$A:$A,0))</f>
        <v>被遗忘的背街小巷，背街小巷里从来都没有故事。</v>
      </c>
      <c r="P356">
        <f t="shared" ref="P356:S375" si="28">P346</f>
        <v>101</v>
      </c>
      <c r="Q356" t="str">
        <f t="shared" si="28"/>
        <v>2,4</v>
      </c>
      <c r="R356" t="str">
        <f t="shared" si="28"/>
        <v>0,60</v>
      </c>
      <c r="S356" t="str">
        <f t="shared" si="28"/>
        <v>1,9|2,9|3,9|4,9|5,8|6,8|7,8|8,8|9,8|10,8|11,7|12,9</v>
      </c>
    </row>
    <row r="357" ht="16.5" customHeight="1" spans="1:19">
      <c r="A357" s="11" t="s">
        <v>44</v>
      </c>
      <c r="B357">
        <v>5212</v>
      </c>
      <c r="C357">
        <f>INDEX(Sheet2!D:D,MATCH(B357,Sheet2!A:A,0))</f>
        <v>5</v>
      </c>
      <c r="D357">
        <v>0</v>
      </c>
      <c r="E357">
        <f>INDEX(Sheet2!O:O,MATCH($B357,Sheet2!$A:$A,0))</f>
        <v>50</v>
      </c>
      <c r="F357" s="12" t="str">
        <f>INDEX(Sheet2!X:X,MATCH($B357,Sheet2!$A:$A,0))</f>
        <v>背街小巷</v>
      </c>
      <c r="G357" s="12">
        <f>INDEX(Sheet2!Z:Z,MATCH(B357,Sheet2!A:A,0))</f>
        <v>340140009</v>
      </c>
      <c r="H357">
        <f>INDEX(Sheet2!P:P,MATCH($B357,Sheet2!$A:$A,0))</f>
        <v>75212</v>
      </c>
      <c r="I357" s="15" t="str">
        <f t="shared" si="27"/>
        <v>1120001,1120004</v>
      </c>
      <c r="J357">
        <f>INDEX(Sheet2!K:K,MATCH($B357,Sheet2!$A:$A,0))</f>
        <v>3</v>
      </c>
      <c r="K357">
        <f>INDEX(Sheet2!L:L,MATCH($B357,Sheet2!$A:$A,0))</f>
        <v>14400</v>
      </c>
      <c r="L357">
        <f t="shared" si="25"/>
        <v>75212</v>
      </c>
      <c r="M357">
        <v>10</v>
      </c>
      <c r="N357" t="str">
        <f>INDEX(Sheet2!J:J,MATCH($B357,Sheet2!$A:$A,0))</f>
        <v>1,24</v>
      </c>
      <c r="O357" s="12" t="str">
        <f>INDEX(Sheet2!Y:Y,MATCH($B357,Sheet2!$A:$A,0))</f>
        <v>被遗忘的背街小巷，背街小巷里从来都没有故事。</v>
      </c>
      <c r="P357">
        <f t="shared" si="28"/>
        <v>102</v>
      </c>
      <c r="Q357" t="str">
        <f t="shared" si="28"/>
        <v>2,4</v>
      </c>
      <c r="R357" t="str">
        <f t="shared" si="28"/>
        <v>0,60</v>
      </c>
      <c r="S357" t="str">
        <f t="shared" si="28"/>
        <v>1,9|2,9|3,9|4,9|5,8|6,8|7,8|8,8|9,8|10,8|11,8|12,8</v>
      </c>
    </row>
    <row r="358" ht="16.5" customHeight="1" spans="1:19">
      <c r="A358" s="11" t="s">
        <v>44</v>
      </c>
      <c r="B358">
        <v>5221</v>
      </c>
      <c r="C358">
        <f>INDEX(Sheet2!D:D,MATCH(B358,Sheet2!A:A,0))</f>
        <v>5</v>
      </c>
      <c r="D358">
        <v>0</v>
      </c>
      <c r="E358">
        <f>INDEX(Sheet2!O:O,MATCH($B358,Sheet2!$A:$A,0))</f>
        <v>50</v>
      </c>
      <c r="F358" s="12" t="str">
        <f>INDEX(Sheet2!X:X,MATCH($B358,Sheet2!$A:$A,0))</f>
        <v>售货机前</v>
      </c>
      <c r="G358" s="12">
        <f>INDEX(Sheet2!Z:Z,MATCH(B358,Sheet2!A:A,0))</f>
        <v>340140009</v>
      </c>
      <c r="H358">
        <f>INDEX(Sheet2!P:P,MATCH($B358,Sheet2!$A:$A,0))</f>
        <v>75221</v>
      </c>
      <c r="I358" s="15" t="str">
        <f t="shared" si="27"/>
        <v>1120001,1120004</v>
      </c>
      <c r="J358">
        <f>INDEX(Sheet2!K:K,MATCH($B358,Sheet2!$A:$A,0))</f>
        <v>2</v>
      </c>
      <c r="K358">
        <f>INDEX(Sheet2!L:L,MATCH($B358,Sheet2!$A:$A,0))</f>
        <v>14400</v>
      </c>
      <c r="L358">
        <f t="shared" si="25"/>
        <v>75221</v>
      </c>
      <c r="M358">
        <v>10</v>
      </c>
      <c r="N358" t="str">
        <f>INDEX(Sheet2!J:J,MATCH($B358,Sheet2!$A:$A,0))</f>
        <v>25,29</v>
      </c>
      <c r="O358" s="12" t="str">
        <f>INDEX(Sheet2!Y:Y,MATCH($B358,Sheet2!$A:$A,0))</f>
        <v>不知是谁将自动售货机设在了这里，这个人一定没有商业头脑。</v>
      </c>
      <c r="P358">
        <f t="shared" si="28"/>
        <v>101</v>
      </c>
      <c r="Q358" t="str">
        <f t="shared" si="28"/>
        <v>2,4</v>
      </c>
      <c r="R358" t="str">
        <f t="shared" si="28"/>
        <v>0,60</v>
      </c>
      <c r="S358" t="str">
        <f t="shared" si="28"/>
        <v>1,9|2,9|3,9|4,9|5,8|6,8|7,8|8,8|9,8|10,8|11,8|12,8</v>
      </c>
    </row>
    <row r="359" ht="16.5" customHeight="1" spans="1:19">
      <c r="A359" s="11" t="s">
        <v>44</v>
      </c>
      <c r="B359">
        <v>5222</v>
      </c>
      <c r="C359">
        <f>INDEX(Sheet2!D:D,MATCH(B359,Sheet2!A:A,0))</f>
        <v>5</v>
      </c>
      <c r="D359">
        <v>0</v>
      </c>
      <c r="E359">
        <f>INDEX(Sheet2!O:O,MATCH($B359,Sheet2!$A:$A,0))</f>
        <v>50</v>
      </c>
      <c r="F359" s="12" t="str">
        <f>INDEX(Sheet2!X:X,MATCH($B359,Sheet2!$A:$A,0))</f>
        <v>售货机前</v>
      </c>
      <c r="G359" s="12">
        <f>INDEX(Sheet2!Z:Z,MATCH(B359,Sheet2!A:A,0))</f>
        <v>340140009</v>
      </c>
      <c r="H359">
        <f>INDEX(Sheet2!P:P,MATCH($B359,Sheet2!$A:$A,0))</f>
        <v>75222</v>
      </c>
      <c r="I359" s="15" t="str">
        <f t="shared" si="27"/>
        <v>1120001,1120004</v>
      </c>
      <c r="J359">
        <f>INDEX(Sheet2!K:K,MATCH($B359,Sheet2!$A:$A,0))</f>
        <v>3</v>
      </c>
      <c r="K359">
        <f>INDEX(Sheet2!L:L,MATCH($B359,Sheet2!$A:$A,0))</f>
        <v>14400</v>
      </c>
      <c r="L359">
        <f t="shared" si="25"/>
        <v>75222</v>
      </c>
      <c r="M359">
        <v>10</v>
      </c>
      <c r="N359" t="str">
        <f>INDEX(Sheet2!J:J,MATCH($B359,Sheet2!$A:$A,0))</f>
        <v>25,29</v>
      </c>
      <c r="O359" s="12" t="str">
        <f>INDEX(Sheet2!Y:Y,MATCH($B359,Sheet2!$A:$A,0))</f>
        <v>不知是谁将自动售货机设在了这里，这个人一定没有商业头脑。</v>
      </c>
      <c r="P359">
        <f t="shared" si="28"/>
        <v>102</v>
      </c>
      <c r="Q359" t="str">
        <f t="shared" si="28"/>
        <v>2,4</v>
      </c>
      <c r="R359" t="str">
        <f t="shared" si="28"/>
        <v>0,60</v>
      </c>
      <c r="S359" t="str">
        <f t="shared" si="28"/>
        <v>1,9|2,9|3,9|4,9|5,8|6,8|7,8|8,8|9,8|10,8|11,8|12,8</v>
      </c>
    </row>
    <row r="360" ht="16.5" customHeight="1" spans="1:19">
      <c r="A360" s="11" t="s">
        <v>44</v>
      </c>
      <c r="B360">
        <v>5223</v>
      </c>
      <c r="C360">
        <f>INDEX(Sheet2!D:D,MATCH(B360,Sheet2!A:A,0))</f>
        <v>5</v>
      </c>
      <c r="D360">
        <v>0</v>
      </c>
      <c r="E360">
        <f>INDEX(Sheet2!O:O,MATCH($B360,Sheet2!$A:$A,0))</f>
        <v>50</v>
      </c>
      <c r="F360" s="12" t="str">
        <f>INDEX(Sheet2!X:X,MATCH($B360,Sheet2!$A:$A,0))</f>
        <v>售货机前</v>
      </c>
      <c r="G360" s="12">
        <f>INDEX(Sheet2!Z:Z,MATCH(B360,Sheet2!A:A,0))</f>
        <v>340140009</v>
      </c>
      <c r="H360">
        <f>INDEX(Sheet2!P:P,MATCH($B360,Sheet2!$A:$A,0))</f>
        <v>75223</v>
      </c>
      <c r="I360" s="15" t="str">
        <f t="shared" si="27"/>
        <v>1120001,1120004</v>
      </c>
      <c r="J360">
        <f>INDEX(Sheet2!K:K,MATCH($B360,Sheet2!$A:$A,0))</f>
        <v>3</v>
      </c>
      <c r="K360">
        <f>INDEX(Sheet2!L:L,MATCH($B360,Sheet2!$A:$A,0))</f>
        <v>14400</v>
      </c>
      <c r="L360">
        <f t="shared" si="25"/>
        <v>75223</v>
      </c>
      <c r="M360">
        <v>10</v>
      </c>
      <c r="N360" t="str">
        <f>INDEX(Sheet2!J:J,MATCH($B360,Sheet2!$A:$A,0))</f>
        <v>25,29</v>
      </c>
      <c r="O360" s="12" t="str">
        <f>INDEX(Sheet2!Y:Y,MATCH($B360,Sheet2!$A:$A,0))</f>
        <v>不知是谁将自动售货机设在了这里，这个人一定没有商业头脑。</v>
      </c>
      <c r="P360">
        <f t="shared" si="28"/>
        <v>101</v>
      </c>
      <c r="Q360" t="str">
        <f t="shared" si="28"/>
        <v>3,5</v>
      </c>
      <c r="R360" t="str">
        <f t="shared" si="28"/>
        <v>0,60</v>
      </c>
      <c r="S360" t="str">
        <f t="shared" si="28"/>
        <v>1,9|2,9|3,9|4,9|5,8|6,8|7,8|8,8|9,8|10,8|11,8|12,8</v>
      </c>
    </row>
    <row r="361" ht="16.5" customHeight="1" spans="1:19">
      <c r="A361" s="11" t="s">
        <v>44</v>
      </c>
      <c r="B361">
        <v>5231</v>
      </c>
      <c r="C361">
        <f>INDEX(Sheet2!D:D,MATCH(B361,Sheet2!A:A,0))</f>
        <v>5</v>
      </c>
      <c r="D361">
        <v>0</v>
      </c>
      <c r="E361">
        <f>INDEX(Sheet2!O:O,MATCH($B361,Sheet2!$A:$A,0))</f>
        <v>50</v>
      </c>
      <c r="F361" s="12" t="str">
        <f>INDEX(Sheet2!X:X,MATCH($B361,Sheet2!$A:$A,0))</f>
        <v>违章街区</v>
      </c>
      <c r="G361" s="12">
        <f>INDEX(Sheet2!Z:Z,MATCH(B361,Sheet2!A:A,0))</f>
        <v>340140009</v>
      </c>
      <c r="H361">
        <f>INDEX(Sheet2!P:P,MATCH($B361,Sheet2!$A:$A,0))</f>
        <v>75231</v>
      </c>
      <c r="I361" s="15" t="str">
        <f t="shared" si="27"/>
        <v>1120001,1120004</v>
      </c>
      <c r="J361">
        <f>INDEX(Sheet2!K:K,MATCH($B361,Sheet2!$A:$A,0))</f>
        <v>3</v>
      </c>
      <c r="K361">
        <f>INDEX(Sheet2!L:L,MATCH($B361,Sheet2!$A:$A,0))</f>
        <v>14400</v>
      </c>
      <c r="L361">
        <f t="shared" si="25"/>
        <v>75231</v>
      </c>
      <c r="M361">
        <v>10</v>
      </c>
      <c r="N361" t="str">
        <f>INDEX(Sheet2!J:J,MATCH($B361,Sheet2!$A:$A,0))</f>
        <v>30,34</v>
      </c>
      <c r="O361" s="12" t="str">
        <f>INDEX(Sheet2!Y:Y,MATCH($B361,Sheet2!$A:$A,0))</f>
        <v>原应拆掉的废弃街区，附近的废弃民宅中似乎还有人居住。</v>
      </c>
      <c r="P361">
        <f t="shared" si="28"/>
        <v>102</v>
      </c>
      <c r="Q361" t="str">
        <f t="shared" si="28"/>
        <v>3,5</v>
      </c>
      <c r="R361" t="str">
        <f t="shared" si="28"/>
        <v>0,60</v>
      </c>
      <c r="S361" t="str">
        <f t="shared" si="28"/>
        <v>1,9|2,9|3,9|4,9|5,8|6,8|7,8|8,8|9,8|10,8|11,8|12,8</v>
      </c>
    </row>
    <row r="362" ht="16.5" customHeight="1" spans="1:19">
      <c r="A362" s="11" t="s">
        <v>44</v>
      </c>
      <c r="B362">
        <v>5232</v>
      </c>
      <c r="C362">
        <f>INDEX(Sheet2!D:D,MATCH(B362,Sheet2!A:A,0))</f>
        <v>5</v>
      </c>
      <c r="D362">
        <v>0</v>
      </c>
      <c r="E362">
        <f>INDEX(Sheet2!O:O,MATCH($B362,Sheet2!$A:$A,0))</f>
        <v>50</v>
      </c>
      <c r="F362" s="12" t="str">
        <f>INDEX(Sheet2!X:X,MATCH($B362,Sheet2!$A:$A,0))</f>
        <v>违章街区</v>
      </c>
      <c r="G362" s="12">
        <f>INDEX(Sheet2!Z:Z,MATCH(B362,Sheet2!A:A,0))</f>
        <v>340140009</v>
      </c>
      <c r="H362">
        <f>INDEX(Sheet2!P:P,MATCH($B362,Sheet2!$A:$A,0))</f>
        <v>75232</v>
      </c>
      <c r="I362" s="15" t="str">
        <f t="shared" si="27"/>
        <v>1120001,1120004</v>
      </c>
      <c r="J362">
        <f>INDEX(Sheet2!K:K,MATCH($B362,Sheet2!$A:$A,0))</f>
        <v>4</v>
      </c>
      <c r="K362">
        <f>INDEX(Sheet2!L:L,MATCH($B362,Sheet2!$A:$A,0))</f>
        <v>28800</v>
      </c>
      <c r="L362">
        <f t="shared" si="25"/>
        <v>75232</v>
      </c>
      <c r="M362">
        <v>10</v>
      </c>
      <c r="N362" t="str">
        <f>INDEX(Sheet2!J:J,MATCH($B362,Sheet2!$A:$A,0))</f>
        <v>30,34</v>
      </c>
      <c r="O362" s="12" t="str">
        <f>INDEX(Sheet2!Y:Y,MATCH($B362,Sheet2!$A:$A,0))</f>
        <v>原应拆掉的废弃街区，附近的废弃民宅中似乎还有人居住。</v>
      </c>
      <c r="P362">
        <f t="shared" si="28"/>
        <v>103</v>
      </c>
      <c r="Q362" t="str">
        <f t="shared" si="28"/>
        <v>3,5</v>
      </c>
      <c r="R362" t="str">
        <f t="shared" si="28"/>
        <v>0,60</v>
      </c>
      <c r="S362" t="str">
        <f t="shared" si="28"/>
        <v>1,9|2,9|3,9|4,9|5,8|6,8|7,8|8,8|9,8|10,8|11,8|12,8</v>
      </c>
    </row>
    <row r="363" ht="16.5" customHeight="1" spans="1:19">
      <c r="A363" s="11" t="s">
        <v>44</v>
      </c>
      <c r="B363">
        <v>5233</v>
      </c>
      <c r="C363">
        <f>INDEX(Sheet2!D:D,MATCH(B363,Sheet2!A:A,0))</f>
        <v>5</v>
      </c>
      <c r="D363">
        <v>0</v>
      </c>
      <c r="E363">
        <f>INDEX(Sheet2!O:O,MATCH($B363,Sheet2!$A:$A,0))</f>
        <v>50</v>
      </c>
      <c r="F363" s="12" t="str">
        <f>INDEX(Sheet2!X:X,MATCH($B363,Sheet2!$A:$A,0))</f>
        <v>违章街区</v>
      </c>
      <c r="G363" s="12">
        <f>INDEX(Sheet2!Z:Z,MATCH(B363,Sheet2!A:A,0))</f>
        <v>340140009</v>
      </c>
      <c r="H363">
        <f>INDEX(Sheet2!P:P,MATCH($B363,Sheet2!$A:$A,0))</f>
        <v>75233</v>
      </c>
      <c r="I363" s="15" t="str">
        <f t="shared" si="27"/>
        <v>1120001,1120004</v>
      </c>
      <c r="J363">
        <f>INDEX(Sheet2!K:K,MATCH($B363,Sheet2!$A:$A,0))</f>
        <v>4</v>
      </c>
      <c r="K363">
        <f>INDEX(Sheet2!L:L,MATCH($B363,Sheet2!$A:$A,0))</f>
        <v>43200</v>
      </c>
      <c r="L363">
        <f t="shared" si="25"/>
        <v>75233</v>
      </c>
      <c r="M363">
        <v>10</v>
      </c>
      <c r="N363" t="str">
        <f>INDEX(Sheet2!J:J,MATCH($B363,Sheet2!$A:$A,0))</f>
        <v>30,34</v>
      </c>
      <c r="O363" s="12" t="str">
        <f>INDEX(Sheet2!Y:Y,MATCH($B363,Sheet2!$A:$A,0))</f>
        <v>原应拆掉的废弃街区，附近的废弃民宅中似乎还有人居住。</v>
      </c>
      <c r="P363">
        <f t="shared" si="28"/>
        <v>103</v>
      </c>
      <c r="Q363" t="str">
        <f t="shared" si="28"/>
        <v>3,5</v>
      </c>
      <c r="R363" t="str">
        <f t="shared" si="28"/>
        <v>0,60</v>
      </c>
      <c r="S363" t="str">
        <f t="shared" si="28"/>
        <v>1,9|2,9|3,9|4,9|5,8|6,8|7,8|8,8|9,8|10,8|11,8|12,8</v>
      </c>
    </row>
    <row r="364" ht="16.5" customHeight="1" spans="1:19">
      <c r="A364" s="11" t="s">
        <v>44</v>
      </c>
      <c r="B364">
        <v>5241</v>
      </c>
      <c r="C364">
        <f>INDEX(Sheet2!D:D,MATCH(B364,Sheet2!A:A,0))</f>
        <v>5</v>
      </c>
      <c r="D364">
        <v>0</v>
      </c>
      <c r="E364">
        <f>INDEX(Sheet2!O:O,MATCH($B364,Sheet2!$A:$A,0))</f>
        <v>50</v>
      </c>
      <c r="F364" s="12" t="str">
        <f>INDEX(Sheet2!X:X,MATCH($B364,Sheet2!$A:$A,0))</f>
        <v>违章街区</v>
      </c>
      <c r="G364" s="12">
        <f>INDEX(Sheet2!Z:Z,MATCH(B364,Sheet2!A:A,0))</f>
        <v>340140009</v>
      </c>
      <c r="H364">
        <f>INDEX(Sheet2!P:P,MATCH($B364,Sheet2!$A:$A,0))</f>
        <v>75241</v>
      </c>
      <c r="I364" s="15" t="str">
        <f t="shared" si="27"/>
        <v>1120001,1120004</v>
      </c>
      <c r="J364">
        <f>INDEX(Sheet2!K:K,MATCH($B364,Sheet2!$A:$A,0))</f>
        <v>4</v>
      </c>
      <c r="K364">
        <f>INDEX(Sheet2!L:L,MATCH($B364,Sheet2!$A:$A,0))</f>
        <v>28800</v>
      </c>
      <c r="L364">
        <f t="shared" si="25"/>
        <v>75241</v>
      </c>
      <c r="M364">
        <v>10</v>
      </c>
      <c r="N364" t="str">
        <f>INDEX(Sheet2!J:J,MATCH($B364,Sheet2!$A:$A,0))</f>
        <v>35,39</v>
      </c>
      <c r="O364" s="12" t="str">
        <f>INDEX(Sheet2!Y:Y,MATCH($B364,Sheet2!$A:$A,0))</f>
        <v>原应拆掉的废弃街区，附近的废弃民宅中似乎还有人居住。</v>
      </c>
      <c r="P364">
        <f t="shared" si="28"/>
        <v>103</v>
      </c>
      <c r="Q364" t="str">
        <f t="shared" si="28"/>
        <v>3,5</v>
      </c>
      <c r="R364" t="str">
        <f t="shared" si="28"/>
        <v>0,60</v>
      </c>
      <c r="S364" t="str">
        <f t="shared" si="28"/>
        <v>1,9|2,9|3,9|4,9|5,8|6,8|7,8|8,8|9,8|10,8|11,8|12,8</v>
      </c>
    </row>
    <row r="365" ht="16.5" customHeight="1" spans="1:19">
      <c r="A365" s="11" t="s">
        <v>44</v>
      </c>
      <c r="B365">
        <v>5242</v>
      </c>
      <c r="C365">
        <f>INDEX(Sheet2!D:D,MATCH(B365,Sheet2!A:A,0))</f>
        <v>5</v>
      </c>
      <c r="D365">
        <v>0</v>
      </c>
      <c r="E365">
        <f>INDEX(Sheet2!O:O,MATCH($B365,Sheet2!$A:$A,0))</f>
        <v>50</v>
      </c>
      <c r="F365" s="12" t="str">
        <f>INDEX(Sheet2!X:X,MATCH($B365,Sheet2!$A:$A,0))</f>
        <v>违章街区</v>
      </c>
      <c r="G365" s="12">
        <f>INDEX(Sheet2!Z:Z,MATCH(B365,Sheet2!A:A,0))</f>
        <v>340140009</v>
      </c>
      <c r="H365">
        <f>INDEX(Sheet2!P:P,MATCH($B365,Sheet2!$A:$A,0))</f>
        <v>75242</v>
      </c>
      <c r="I365" s="15" t="str">
        <f t="shared" si="27"/>
        <v>1120001,1120004</v>
      </c>
      <c r="J365">
        <f>INDEX(Sheet2!K:K,MATCH($B365,Sheet2!$A:$A,0))</f>
        <v>5</v>
      </c>
      <c r="K365">
        <f>INDEX(Sheet2!L:L,MATCH($B365,Sheet2!$A:$A,0))</f>
        <v>43200</v>
      </c>
      <c r="L365">
        <f t="shared" si="25"/>
        <v>75242</v>
      </c>
      <c r="M365">
        <v>10</v>
      </c>
      <c r="N365" t="str">
        <f>INDEX(Sheet2!J:J,MATCH($B365,Sheet2!$A:$A,0))</f>
        <v>35,39</v>
      </c>
      <c r="O365" s="12" t="str">
        <f>INDEX(Sheet2!Y:Y,MATCH($B365,Sheet2!$A:$A,0))</f>
        <v>原应拆掉的废弃街区，附近的废弃民宅中似乎还有人居住。</v>
      </c>
      <c r="P365">
        <f t="shared" si="28"/>
        <v>103</v>
      </c>
      <c r="Q365" t="str">
        <f t="shared" si="28"/>
        <v>3,5</v>
      </c>
      <c r="R365" t="str">
        <f t="shared" si="28"/>
        <v>0,60</v>
      </c>
      <c r="S365" t="str">
        <f t="shared" si="28"/>
        <v>1,9|2,9|3,9|4,9|5,8|6,8|7,8|8,8|9,8|10,8|11,8|12,8</v>
      </c>
    </row>
    <row r="366" ht="16.5" customHeight="1" spans="1:19">
      <c r="A366" s="11" t="s">
        <v>44</v>
      </c>
      <c r="B366">
        <v>5243</v>
      </c>
      <c r="C366">
        <f>INDEX(Sheet2!D:D,MATCH(B366,Sheet2!A:A,0))</f>
        <v>5</v>
      </c>
      <c r="D366">
        <v>0</v>
      </c>
      <c r="E366">
        <f>INDEX(Sheet2!O:O,MATCH($B366,Sheet2!$A:$A,0))</f>
        <v>50</v>
      </c>
      <c r="F366" s="12" t="str">
        <f>INDEX(Sheet2!X:X,MATCH($B366,Sheet2!$A:$A,0))</f>
        <v>违章街区</v>
      </c>
      <c r="G366" s="12">
        <f>INDEX(Sheet2!Z:Z,MATCH(B366,Sheet2!A:A,0))</f>
        <v>340140009</v>
      </c>
      <c r="H366">
        <f>INDEX(Sheet2!P:P,MATCH($B366,Sheet2!$A:$A,0))</f>
        <v>75243</v>
      </c>
      <c r="I366" s="15" t="str">
        <f t="shared" si="27"/>
        <v>1120001,1120004</v>
      </c>
      <c r="J366">
        <f>INDEX(Sheet2!K:K,MATCH($B366,Sheet2!$A:$A,0))</f>
        <v>5</v>
      </c>
      <c r="K366">
        <f>INDEX(Sheet2!L:L,MATCH($B366,Sheet2!$A:$A,0))</f>
        <v>86400</v>
      </c>
      <c r="L366">
        <f t="shared" si="25"/>
        <v>75243</v>
      </c>
      <c r="M366">
        <v>10</v>
      </c>
      <c r="N366" t="str">
        <f>INDEX(Sheet2!J:J,MATCH($B366,Sheet2!$A:$A,0))</f>
        <v>35,39</v>
      </c>
      <c r="O366" s="12" t="str">
        <f>INDEX(Sheet2!Y:Y,MATCH($B366,Sheet2!$A:$A,0))</f>
        <v>原应拆掉的废弃街区，附近的废弃民宅中似乎还有人居住。</v>
      </c>
      <c r="P366">
        <f t="shared" si="28"/>
        <v>101</v>
      </c>
      <c r="Q366" t="str">
        <f t="shared" si="28"/>
        <v>2,4</v>
      </c>
      <c r="R366" t="str">
        <f t="shared" si="28"/>
        <v>0,60</v>
      </c>
      <c r="S366" t="str">
        <f t="shared" si="28"/>
        <v>1,9|2,9|3,9|4,9|5,8|6,8|7,8|8,8|9,8|10,8|11,7|12,9</v>
      </c>
    </row>
    <row r="367" ht="16.5" customHeight="1" spans="1:19">
      <c r="A367" s="11" t="s">
        <v>44</v>
      </c>
      <c r="B367">
        <v>5251</v>
      </c>
      <c r="C367">
        <f>INDEX(Sheet2!D:D,MATCH(B367,Sheet2!A:A,0))</f>
        <v>5</v>
      </c>
      <c r="D367">
        <v>0</v>
      </c>
      <c r="E367">
        <f>INDEX(Sheet2!O:O,MATCH($B367,Sheet2!$A:$A,0))</f>
        <v>50</v>
      </c>
      <c r="F367" s="12" t="str">
        <f>INDEX(Sheet2!X:X,MATCH($B367,Sheet2!$A:$A,0))</f>
        <v>违章街区</v>
      </c>
      <c r="G367" s="12">
        <f>INDEX(Sheet2!Z:Z,MATCH(B367,Sheet2!A:A,0))</f>
        <v>340140009</v>
      </c>
      <c r="H367">
        <f>INDEX(Sheet2!P:P,MATCH($B367,Sheet2!$A:$A,0))</f>
        <v>75251</v>
      </c>
      <c r="I367" s="15" t="str">
        <f t="shared" si="27"/>
        <v>1120001,1120004</v>
      </c>
      <c r="J367">
        <f>INDEX(Sheet2!K:K,MATCH($B367,Sheet2!$A:$A,0))</f>
        <v>4</v>
      </c>
      <c r="K367">
        <f>INDEX(Sheet2!L:L,MATCH($B367,Sheet2!$A:$A,0))</f>
        <v>28800</v>
      </c>
      <c r="L367">
        <f t="shared" si="25"/>
        <v>75251</v>
      </c>
      <c r="M367">
        <v>10</v>
      </c>
      <c r="N367" t="str">
        <f>INDEX(Sheet2!J:J,MATCH($B367,Sheet2!$A:$A,0))</f>
        <v>40,80</v>
      </c>
      <c r="O367" s="12" t="str">
        <f>INDEX(Sheet2!Y:Y,MATCH($B367,Sheet2!$A:$A,0))</f>
        <v>原应拆掉的废弃街区，附近的废弃民宅中似乎还有人居住。</v>
      </c>
      <c r="P367">
        <f t="shared" si="28"/>
        <v>102</v>
      </c>
      <c r="Q367" t="str">
        <f t="shared" si="28"/>
        <v>2,4</v>
      </c>
      <c r="R367" t="str">
        <f t="shared" si="28"/>
        <v>0,60</v>
      </c>
      <c r="S367" t="str">
        <f t="shared" si="28"/>
        <v>1,9|2,9|3,9|4,9|5,8|6,8|7,8|8,8|9,8|10,8|11,8|12,8</v>
      </c>
    </row>
    <row r="368" ht="16.5" customHeight="1" spans="1:19">
      <c r="A368" s="11" t="s">
        <v>44</v>
      </c>
      <c r="B368">
        <v>5252</v>
      </c>
      <c r="C368">
        <f>INDEX(Sheet2!D:D,MATCH(B368,Sheet2!A:A,0))</f>
        <v>5</v>
      </c>
      <c r="D368">
        <v>0</v>
      </c>
      <c r="E368">
        <f>INDEX(Sheet2!O:O,MATCH($B368,Sheet2!$A:$A,0))</f>
        <v>50</v>
      </c>
      <c r="F368" s="12" t="str">
        <f>INDEX(Sheet2!X:X,MATCH($B368,Sheet2!$A:$A,0))</f>
        <v>违章街区</v>
      </c>
      <c r="G368" s="12">
        <f>INDEX(Sheet2!Z:Z,MATCH(B368,Sheet2!A:A,0))</f>
        <v>340140009</v>
      </c>
      <c r="H368">
        <f>INDEX(Sheet2!P:P,MATCH($B368,Sheet2!$A:$A,0))</f>
        <v>75252</v>
      </c>
      <c r="I368" s="15" t="str">
        <f t="shared" si="27"/>
        <v>1120001,1120004</v>
      </c>
      <c r="J368">
        <f>INDEX(Sheet2!K:K,MATCH($B368,Sheet2!$A:$A,0))</f>
        <v>5</v>
      </c>
      <c r="K368">
        <f>INDEX(Sheet2!L:L,MATCH($B368,Sheet2!$A:$A,0))</f>
        <v>43200</v>
      </c>
      <c r="L368">
        <f t="shared" si="25"/>
        <v>75252</v>
      </c>
      <c r="M368">
        <v>10</v>
      </c>
      <c r="N368" t="str">
        <f>INDEX(Sheet2!J:J,MATCH($B368,Sheet2!$A:$A,0))</f>
        <v>40,80</v>
      </c>
      <c r="O368" s="12" t="str">
        <f>INDEX(Sheet2!Y:Y,MATCH($B368,Sheet2!$A:$A,0))</f>
        <v>原应拆掉的废弃街区，附近的废弃民宅中似乎还有人居住。</v>
      </c>
      <c r="P368">
        <f t="shared" si="28"/>
        <v>101</v>
      </c>
      <c r="Q368" t="str">
        <f t="shared" si="28"/>
        <v>2,4</v>
      </c>
      <c r="R368" t="str">
        <f t="shared" si="28"/>
        <v>0,60</v>
      </c>
      <c r="S368" t="str">
        <f t="shared" si="28"/>
        <v>1,9|2,9|3,9|4,9|5,8|6,8|7,8|8,8|9,8|10,8|11,8|12,8</v>
      </c>
    </row>
    <row r="369" ht="16.5" customHeight="1" spans="1:19">
      <c r="A369" s="11" t="s">
        <v>44</v>
      </c>
      <c r="B369">
        <v>5253</v>
      </c>
      <c r="C369">
        <f>INDEX(Sheet2!D:D,MATCH(B369,Sheet2!A:A,0))</f>
        <v>5</v>
      </c>
      <c r="D369">
        <v>0</v>
      </c>
      <c r="E369">
        <f>INDEX(Sheet2!O:O,MATCH($B369,Sheet2!$A:$A,0))</f>
        <v>50</v>
      </c>
      <c r="F369" s="12" t="str">
        <f>INDEX(Sheet2!X:X,MATCH($B369,Sheet2!$A:$A,0))</f>
        <v>违章街区</v>
      </c>
      <c r="G369" s="12">
        <f>INDEX(Sheet2!Z:Z,MATCH(B369,Sheet2!A:A,0))</f>
        <v>340140009</v>
      </c>
      <c r="H369">
        <f>INDEX(Sheet2!P:P,MATCH($B369,Sheet2!$A:$A,0))</f>
        <v>75253</v>
      </c>
      <c r="I369" s="15" t="str">
        <f t="shared" si="27"/>
        <v>1120001,1120004</v>
      </c>
      <c r="J369">
        <f>INDEX(Sheet2!K:K,MATCH($B369,Sheet2!$A:$A,0))</f>
        <v>5</v>
      </c>
      <c r="K369">
        <f>INDEX(Sheet2!L:L,MATCH($B369,Sheet2!$A:$A,0))</f>
        <v>86400</v>
      </c>
      <c r="L369">
        <f t="shared" si="25"/>
        <v>75253</v>
      </c>
      <c r="M369">
        <v>10</v>
      </c>
      <c r="N369" t="str">
        <f>INDEX(Sheet2!J:J,MATCH($B369,Sheet2!$A:$A,0))</f>
        <v>40,80</v>
      </c>
      <c r="O369" s="12" t="str">
        <f>INDEX(Sheet2!Y:Y,MATCH($B369,Sheet2!$A:$A,0))</f>
        <v>原应拆掉的废弃街区，附近的废弃民宅中似乎还有人居住。</v>
      </c>
      <c r="P369">
        <f t="shared" si="28"/>
        <v>102</v>
      </c>
      <c r="Q369" t="str">
        <f t="shared" si="28"/>
        <v>2,4</v>
      </c>
      <c r="R369" t="str">
        <f t="shared" si="28"/>
        <v>0,60</v>
      </c>
      <c r="S369" t="str">
        <f t="shared" si="28"/>
        <v>1,9|2,9|3,9|4,9|5,8|6,8|7,8|8,8|9,8|10,8|11,8|12,8</v>
      </c>
    </row>
    <row r="370" ht="16.5" customHeight="1" spans="1:19">
      <c r="A370" s="11" t="s">
        <v>44</v>
      </c>
      <c r="B370">
        <v>5311</v>
      </c>
      <c r="C370">
        <f>INDEX(Sheet2!D:D,MATCH(B370,Sheet2!A:A,0))</f>
        <v>5</v>
      </c>
      <c r="D370">
        <v>0</v>
      </c>
      <c r="E370">
        <f>INDEX(Sheet2!O:O,MATCH($B370,Sheet2!$A:$A,0))</f>
        <v>50</v>
      </c>
      <c r="F370" s="12" t="str">
        <f>INDEX(Sheet2!X:X,MATCH($B370,Sheet2!$A:$A,0))</f>
        <v>背街小巷</v>
      </c>
      <c r="G370" s="12">
        <f>INDEX(Sheet2!Z:Z,MATCH(B370,Sheet2!A:A,0))</f>
        <v>340140009</v>
      </c>
      <c r="H370">
        <f>INDEX(Sheet2!P:P,MATCH($B370,Sheet2!$A:$A,0))</f>
        <v>75311</v>
      </c>
      <c r="I370" s="15" t="str">
        <f t="shared" si="27"/>
        <v>1120001,2130001</v>
      </c>
      <c r="J370">
        <f>INDEX(Sheet2!K:K,MATCH($B370,Sheet2!$A:$A,0))</f>
        <v>2</v>
      </c>
      <c r="K370">
        <f>INDEX(Sheet2!L:L,MATCH($B370,Sheet2!$A:$A,0))</f>
        <v>14400</v>
      </c>
      <c r="L370">
        <f t="shared" si="25"/>
        <v>75311</v>
      </c>
      <c r="M370">
        <v>10</v>
      </c>
      <c r="N370" t="str">
        <f>INDEX(Sheet2!J:J,MATCH($B370,Sheet2!$A:$A,0))</f>
        <v>1,24</v>
      </c>
      <c r="O370" s="12" t="str">
        <f>INDEX(Sheet2!Y:Y,MATCH($B370,Sheet2!$A:$A,0))</f>
        <v>被遗忘的背街小巷，背街小巷里从来都没有故事。</v>
      </c>
      <c r="P370">
        <f t="shared" si="28"/>
        <v>101</v>
      </c>
      <c r="Q370" t="str">
        <f t="shared" si="28"/>
        <v>3,5</v>
      </c>
      <c r="R370" t="str">
        <f t="shared" si="28"/>
        <v>0,60</v>
      </c>
      <c r="S370" t="str">
        <f t="shared" si="28"/>
        <v>1,9|2,9|3,9|4,9|5,8|6,8|7,8|8,8|9,8|10,8|11,8|12,8</v>
      </c>
    </row>
    <row r="371" ht="16.5" customHeight="1" spans="1:19">
      <c r="A371" s="11" t="s">
        <v>44</v>
      </c>
      <c r="B371">
        <v>5312</v>
      </c>
      <c r="C371">
        <f>INDEX(Sheet2!D:D,MATCH(B371,Sheet2!A:A,0))</f>
        <v>5</v>
      </c>
      <c r="D371">
        <v>0</v>
      </c>
      <c r="E371">
        <f>INDEX(Sheet2!O:O,MATCH($B371,Sheet2!$A:$A,0))</f>
        <v>50</v>
      </c>
      <c r="F371" s="12" t="str">
        <f>INDEX(Sheet2!X:X,MATCH($B371,Sheet2!$A:$A,0))</f>
        <v>背街小巷</v>
      </c>
      <c r="G371" s="12">
        <f>INDEX(Sheet2!Z:Z,MATCH(B371,Sheet2!A:A,0))</f>
        <v>340140009</v>
      </c>
      <c r="H371">
        <f>INDEX(Sheet2!P:P,MATCH($B371,Sheet2!$A:$A,0))</f>
        <v>75312</v>
      </c>
      <c r="I371" s="15" t="str">
        <f t="shared" si="27"/>
        <v>1120001,2130001</v>
      </c>
      <c r="J371">
        <f>INDEX(Sheet2!K:K,MATCH($B371,Sheet2!$A:$A,0))</f>
        <v>3</v>
      </c>
      <c r="K371">
        <f>INDEX(Sheet2!L:L,MATCH($B371,Sheet2!$A:$A,0))</f>
        <v>14400</v>
      </c>
      <c r="L371">
        <f t="shared" si="25"/>
        <v>75312</v>
      </c>
      <c r="M371">
        <v>10</v>
      </c>
      <c r="N371" t="str">
        <f>INDEX(Sheet2!J:J,MATCH($B371,Sheet2!$A:$A,0))</f>
        <v>1,24</v>
      </c>
      <c r="O371" s="12" t="str">
        <f>INDEX(Sheet2!Y:Y,MATCH($B371,Sheet2!$A:$A,0))</f>
        <v>被遗忘的背街小巷，背街小巷里从来都没有故事。</v>
      </c>
      <c r="P371">
        <f t="shared" si="28"/>
        <v>102</v>
      </c>
      <c r="Q371" t="str">
        <f t="shared" si="28"/>
        <v>3,5</v>
      </c>
      <c r="R371" t="str">
        <f t="shared" si="28"/>
        <v>0,60</v>
      </c>
      <c r="S371" t="str">
        <f t="shared" si="28"/>
        <v>1,9|2,9|3,9|4,9|5,8|6,8|7,8|8,8|9,8|10,8|11,8|12,8</v>
      </c>
    </row>
    <row r="372" ht="16.5" customHeight="1" spans="1:19">
      <c r="A372" s="11" t="s">
        <v>44</v>
      </c>
      <c r="B372">
        <v>5321</v>
      </c>
      <c r="C372">
        <f>INDEX(Sheet2!D:D,MATCH(B372,Sheet2!A:A,0))</f>
        <v>5</v>
      </c>
      <c r="D372">
        <v>0</v>
      </c>
      <c r="E372">
        <f>INDEX(Sheet2!O:O,MATCH($B372,Sheet2!$A:$A,0))</f>
        <v>50</v>
      </c>
      <c r="F372" s="12" t="str">
        <f>INDEX(Sheet2!X:X,MATCH($B372,Sheet2!$A:$A,0))</f>
        <v>售货机前</v>
      </c>
      <c r="G372" s="12">
        <f>INDEX(Sheet2!Z:Z,MATCH(B372,Sheet2!A:A,0))</f>
        <v>340140009</v>
      </c>
      <c r="H372">
        <f>INDEX(Sheet2!P:P,MATCH($B372,Sheet2!$A:$A,0))</f>
        <v>75321</v>
      </c>
      <c r="I372" s="15" t="str">
        <f t="shared" si="27"/>
        <v>1120001,2130001</v>
      </c>
      <c r="J372">
        <f>INDEX(Sheet2!K:K,MATCH($B372,Sheet2!$A:$A,0))</f>
        <v>2</v>
      </c>
      <c r="K372">
        <f>INDEX(Sheet2!L:L,MATCH($B372,Sheet2!$A:$A,0))</f>
        <v>14400</v>
      </c>
      <c r="L372">
        <f t="shared" si="25"/>
        <v>75321</v>
      </c>
      <c r="M372">
        <v>10</v>
      </c>
      <c r="N372" t="str">
        <f>INDEX(Sheet2!J:J,MATCH($B372,Sheet2!$A:$A,0))</f>
        <v>25,29</v>
      </c>
      <c r="O372" s="12" t="str">
        <f>INDEX(Sheet2!Y:Y,MATCH($B372,Sheet2!$A:$A,0))</f>
        <v>不知是谁将自动售货机设在了这里，这个人一定没有商业头脑。</v>
      </c>
      <c r="P372">
        <f t="shared" si="28"/>
        <v>103</v>
      </c>
      <c r="Q372" t="str">
        <f t="shared" si="28"/>
        <v>3,5</v>
      </c>
      <c r="R372" t="str">
        <f t="shared" si="28"/>
        <v>0,60</v>
      </c>
      <c r="S372" t="str">
        <f t="shared" si="28"/>
        <v>1,9|2,9|3,9|4,9|5,8|6,8|7,8|8,8|9,8|10,8|11,8|12,8</v>
      </c>
    </row>
    <row r="373" ht="16.5" customHeight="1" spans="1:19">
      <c r="A373" s="11" t="s">
        <v>44</v>
      </c>
      <c r="B373">
        <v>5322</v>
      </c>
      <c r="C373">
        <f>INDEX(Sheet2!D:D,MATCH(B373,Sheet2!A:A,0))</f>
        <v>5</v>
      </c>
      <c r="D373">
        <v>0</v>
      </c>
      <c r="E373">
        <f>INDEX(Sheet2!O:O,MATCH($B373,Sheet2!$A:$A,0))</f>
        <v>50</v>
      </c>
      <c r="F373" s="12" t="str">
        <f>INDEX(Sheet2!X:X,MATCH($B373,Sheet2!$A:$A,0))</f>
        <v>售货机前</v>
      </c>
      <c r="G373" s="12">
        <f>INDEX(Sheet2!Z:Z,MATCH(B373,Sheet2!A:A,0))</f>
        <v>340140009</v>
      </c>
      <c r="H373">
        <f>INDEX(Sheet2!P:P,MATCH($B373,Sheet2!$A:$A,0))</f>
        <v>75322</v>
      </c>
      <c r="I373" s="15" t="str">
        <f t="shared" si="27"/>
        <v>1120001,2130001</v>
      </c>
      <c r="J373">
        <f>INDEX(Sheet2!K:K,MATCH($B373,Sheet2!$A:$A,0))</f>
        <v>3</v>
      </c>
      <c r="K373">
        <f>INDEX(Sheet2!L:L,MATCH($B373,Sheet2!$A:$A,0))</f>
        <v>14400</v>
      </c>
      <c r="L373">
        <f t="shared" si="25"/>
        <v>75322</v>
      </c>
      <c r="M373">
        <v>10</v>
      </c>
      <c r="N373" t="str">
        <f>INDEX(Sheet2!J:J,MATCH($B373,Sheet2!$A:$A,0))</f>
        <v>25,29</v>
      </c>
      <c r="O373" s="12" t="str">
        <f>INDEX(Sheet2!Y:Y,MATCH($B373,Sheet2!$A:$A,0))</f>
        <v>不知是谁将自动售货机设在了这里，这个人一定没有商业头脑。</v>
      </c>
      <c r="P373">
        <f t="shared" si="28"/>
        <v>103</v>
      </c>
      <c r="Q373" t="str">
        <f t="shared" si="28"/>
        <v>3,5</v>
      </c>
      <c r="R373" t="str">
        <f t="shared" si="28"/>
        <v>0,60</v>
      </c>
      <c r="S373" t="str">
        <f t="shared" si="28"/>
        <v>1,9|2,9|3,9|4,9|5,8|6,8|7,8|8,8|9,8|10,8|11,8|12,8</v>
      </c>
    </row>
    <row r="374" ht="16.5" customHeight="1" spans="1:19">
      <c r="A374" s="11" t="s">
        <v>44</v>
      </c>
      <c r="B374">
        <v>5323</v>
      </c>
      <c r="C374">
        <f>INDEX(Sheet2!D:D,MATCH(B374,Sheet2!A:A,0))</f>
        <v>5</v>
      </c>
      <c r="D374">
        <v>0</v>
      </c>
      <c r="E374">
        <f>INDEX(Sheet2!O:O,MATCH($B374,Sheet2!$A:$A,0))</f>
        <v>50</v>
      </c>
      <c r="F374" s="12" t="str">
        <f>INDEX(Sheet2!X:X,MATCH($B374,Sheet2!$A:$A,0))</f>
        <v>售货机前</v>
      </c>
      <c r="G374" s="12">
        <f>INDEX(Sheet2!Z:Z,MATCH(B374,Sheet2!A:A,0))</f>
        <v>340140009</v>
      </c>
      <c r="H374">
        <f>INDEX(Sheet2!P:P,MATCH($B374,Sheet2!$A:$A,0))</f>
        <v>75323</v>
      </c>
      <c r="I374" s="15" t="str">
        <f t="shared" si="27"/>
        <v>1120001,2130001</v>
      </c>
      <c r="J374">
        <f>INDEX(Sheet2!K:K,MATCH($B374,Sheet2!$A:$A,0))</f>
        <v>3</v>
      </c>
      <c r="K374">
        <f>INDEX(Sheet2!L:L,MATCH($B374,Sheet2!$A:$A,0))</f>
        <v>14400</v>
      </c>
      <c r="L374">
        <f t="shared" si="25"/>
        <v>75323</v>
      </c>
      <c r="M374">
        <v>10</v>
      </c>
      <c r="N374" t="str">
        <f>INDEX(Sheet2!J:J,MATCH($B374,Sheet2!$A:$A,0))</f>
        <v>25,29</v>
      </c>
      <c r="O374" s="12" t="str">
        <f>INDEX(Sheet2!Y:Y,MATCH($B374,Sheet2!$A:$A,0))</f>
        <v>不知是谁将自动售货机设在了这里，这个人一定没有商业头脑。</v>
      </c>
      <c r="P374">
        <f t="shared" si="28"/>
        <v>103</v>
      </c>
      <c r="Q374" t="str">
        <f t="shared" si="28"/>
        <v>3,5</v>
      </c>
      <c r="R374" t="str">
        <f t="shared" si="28"/>
        <v>0,60</v>
      </c>
      <c r="S374" t="str">
        <f t="shared" si="28"/>
        <v>1,9|2,9|3,9|4,9|5,8|6,8|7,8|8,8|9,8|10,8|11,8|12,8</v>
      </c>
    </row>
    <row r="375" ht="16.5" customHeight="1" spans="1:19">
      <c r="A375" s="11" t="s">
        <v>44</v>
      </c>
      <c r="B375">
        <v>5331</v>
      </c>
      <c r="C375">
        <f>INDEX(Sheet2!D:D,MATCH(B375,Sheet2!A:A,0))</f>
        <v>5</v>
      </c>
      <c r="D375">
        <v>0</v>
      </c>
      <c r="E375">
        <f>INDEX(Sheet2!O:O,MATCH($B375,Sheet2!$A:$A,0))</f>
        <v>50</v>
      </c>
      <c r="F375" s="12" t="str">
        <f>INDEX(Sheet2!X:X,MATCH($B375,Sheet2!$A:$A,0))</f>
        <v>违章街区</v>
      </c>
      <c r="G375" s="12">
        <f>INDEX(Sheet2!Z:Z,MATCH(B375,Sheet2!A:A,0))</f>
        <v>340140009</v>
      </c>
      <c r="H375">
        <f>INDEX(Sheet2!P:P,MATCH($B375,Sheet2!$A:$A,0))</f>
        <v>75331</v>
      </c>
      <c r="I375" s="15" t="str">
        <f t="shared" si="27"/>
        <v>1120001,2130001</v>
      </c>
      <c r="J375">
        <f>INDEX(Sheet2!K:K,MATCH($B375,Sheet2!$A:$A,0))</f>
        <v>3</v>
      </c>
      <c r="K375">
        <f>INDEX(Sheet2!L:L,MATCH($B375,Sheet2!$A:$A,0))</f>
        <v>14400</v>
      </c>
      <c r="L375">
        <f t="shared" si="25"/>
        <v>75331</v>
      </c>
      <c r="M375">
        <v>10</v>
      </c>
      <c r="N375" t="str">
        <f>INDEX(Sheet2!J:J,MATCH($B375,Sheet2!$A:$A,0))</f>
        <v>30,34</v>
      </c>
      <c r="O375" s="12" t="str">
        <f>INDEX(Sheet2!Y:Y,MATCH($B375,Sheet2!$A:$A,0))</f>
        <v>原应拆掉的废弃街区，附近的废弃民宅中似乎还有人居住。</v>
      </c>
      <c r="P375">
        <f t="shared" si="28"/>
        <v>103</v>
      </c>
      <c r="Q375" t="str">
        <f t="shared" si="28"/>
        <v>3,5</v>
      </c>
      <c r="R375" t="str">
        <f t="shared" si="28"/>
        <v>0,60</v>
      </c>
      <c r="S375" t="str">
        <f t="shared" si="28"/>
        <v>1,9|2,9|3,9|4,9|5,8|6,8|7,8|8,8|9,8|10,8|11,8|12,8</v>
      </c>
    </row>
    <row r="376" ht="16.5" customHeight="1" spans="1:19">
      <c r="A376" s="11" t="s">
        <v>44</v>
      </c>
      <c r="B376">
        <v>5332</v>
      </c>
      <c r="C376">
        <f>INDEX(Sheet2!D:D,MATCH(B376,Sheet2!A:A,0))</f>
        <v>5</v>
      </c>
      <c r="D376">
        <v>0</v>
      </c>
      <c r="E376">
        <f>INDEX(Sheet2!O:O,MATCH($B376,Sheet2!$A:$A,0))</f>
        <v>50</v>
      </c>
      <c r="F376" s="12" t="str">
        <f>INDEX(Sheet2!X:X,MATCH($B376,Sheet2!$A:$A,0))</f>
        <v>违章街区</v>
      </c>
      <c r="G376" s="12">
        <f>INDEX(Sheet2!Z:Z,MATCH(B376,Sheet2!A:A,0))</f>
        <v>340140009</v>
      </c>
      <c r="H376">
        <f>INDEX(Sheet2!P:P,MATCH($B376,Sheet2!$A:$A,0))</f>
        <v>75332</v>
      </c>
      <c r="I376" s="15" t="str">
        <f t="shared" si="27"/>
        <v>1120001,2130001</v>
      </c>
      <c r="J376">
        <f>INDEX(Sheet2!K:K,MATCH($B376,Sheet2!$A:$A,0))</f>
        <v>4</v>
      </c>
      <c r="K376">
        <f>INDEX(Sheet2!L:L,MATCH($B376,Sheet2!$A:$A,0))</f>
        <v>28800</v>
      </c>
      <c r="L376">
        <f t="shared" si="25"/>
        <v>75332</v>
      </c>
      <c r="M376">
        <v>10</v>
      </c>
      <c r="N376" t="str">
        <f>INDEX(Sheet2!J:J,MATCH($B376,Sheet2!$A:$A,0))</f>
        <v>30,34</v>
      </c>
      <c r="O376" s="12" t="str">
        <f>INDEX(Sheet2!Y:Y,MATCH($B376,Sheet2!$A:$A,0))</f>
        <v>原应拆掉的废弃街区，附近的废弃民宅中似乎还有人居住。</v>
      </c>
      <c r="P376">
        <f t="shared" ref="P376:S395" si="29">P366</f>
        <v>101</v>
      </c>
      <c r="Q376" t="str">
        <f t="shared" si="29"/>
        <v>2,4</v>
      </c>
      <c r="R376" t="str">
        <f t="shared" si="29"/>
        <v>0,60</v>
      </c>
      <c r="S376" t="str">
        <f t="shared" si="29"/>
        <v>1,9|2,9|3,9|4,9|5,8|6,8|7,8|8,8|9,8|10,8|11,7|12,9</v>
      </c>
    </row>
    <row r="377" ht="16.5" customHeight="1" spans="1:19">
      <c r="A377" s="11" t="s">
        <v>44</v>
      </c>
      <c r="B377">
        <v>5333</v>
      </c>
      <c r="C377">
        <f>INDEX(Sheet2!D:D,MATCH(B377,Sheet2!A:A,0))</f>
        <v>5</v>
      </c>
      <c r="D377">
        <v>0</v>
      </c>
      <c r="E377">
        <f>INDEX(Sheet2!O:O,MATCH($B377,Sheet2!$A:$A,0))</f>
        <v>50</v>
      </c>
      <c r="F377" s="12" t="str">
        <f>INDEX(Sheet2!X:X,MATCH($B377,Sheet2!$A:$A,0))</f>
        <v>违章街区</v>
      </c>
      <c r="G377" s="12">
        <f>INDEX(Sheet2!Z:Z,MATCH(B377,Sheet2!A:A,0))</f>
        <v>340140009</v>
      </c>
      <c r="H377">
        <f>INDEX(Sheet2!P:P,MATCH($B377,Sheet2!$A:$A,0))</f>
        <v>75333</v>
      </c>
      <c r="I377" s="15" t="str">
        <f t="shared" si="27"/>
        <v>1120001,2130001</v>
      </c>
      <c r="J377">
        <f>INDEX(Sheet2!K:K,MATCH($B377,Sheet2!$A:$A,0))</f>
        <v>4</v>
      </c>
      <c r="K377">
        <f>INDEX(Sheet2!L:L,MATCH($B377,Sheet2!$A:$A,0))</f>
        <v>43200</v>
      </c>
      <c r="L377">
        <f t="shared" si="25"/>
        <v>75333</v>
      </c>
      <c r="M377">
        <v>10</v>
      </c>
      <c r="N377" t="str">
        <f>INDEX(Sheet2!J:J,MATCH($B377,Sheet2!$A:$A,0))</f>
        <v>30,34</v>
      </c>
      <c r="O377" s="12" t="str">
        <f>INDEX(Sheet2!Y:Y,MATCH($B377,Sheet2!$A:$A,0))</f>
        <v>原应拆掉的废弃街区，附近的废弃民宅中似乎还有人居住。</v>
      </c>
      <c r="P377">
        <f t="shared" si="29"/>
        <v>102</v>
      </c>
      <c r="Q377" t="str">
        <f t="shared" si="29"/>
        <v>2,4</v>
      </c>
      <c r="R377" t="str">
        <f t="shared" si="29"/>
        <v>0,60</v>
      </c>
      <c r="S377" t="str">
        <f t="shared" si="29"/>
        <v>1,9|2,9|3,9|4,9|5,8|6,8|7,8|8,8|9,8|10,8|11,8|12,8</v>
      </c>
    </row>
    <row r="378" ht="16.5" customHeight="1" spans="1:19">
      <c r="A378" s="11" t="s">
        <v>44</v>
      </c>
      <c r="B378">
        <v>5341</v>
      </c>
      <c r="C378">
        <f>INDEX(Sheet2!D:D,MATCH(B378,Sheet2!A:A,0))</f>
        <v>5</v>
      </c>
      <c r="D378">
        <v>0</v>
      </c>
      <c r="E378">
        <f>INDEX(Sheet2!O:O,MATCH($B378,Sheet2!$A:$A,0))</f>
        <v>50</v>
      </c>
      <c r="F378" s="12" t="str">
        <f>INDEX(Sheet2!X:X,MATCH($B378,Sheet2!$A:$A,0))</f>
        <v>违章街区</v>
      </c>
      <c r="G378" s="12">
        <f>INDEX(Sheet2!Z:Z,MATCH(B378,Sheet2!A:A,0))</f>
        <v>340140009</v>
      </c>
      <c r="H378">
        <f>INDEX(Sheet2!P:P,MATCH($B378,Sheet2!$A:$A,0))</f>
        <v>75341</v>
      </c>
      <c r="I378" s="15" t="str">
        <f t="shared" si="27"/>
        <v>1120001,2130001</v>
      </c>
      <c r="J378">
        <f>INDEX(Sheet2!K:K,MATCH($B378,Sheet2!$A:$A,0))</f>
        <v>4</v>
      </c>
      <c r="K378">
        <f>INDEX(Sheet2!L:L,MATCH($B378,Sheet2!$A:$A,0))</f>
        <v>28800</v>
      </c>
      <c r="L378">
        <f t="shared" si="25"/>
        <v>75341</v>
      </c>
      <c r="M378">
        <v>10</v>
      </c>
      <c r="N378" t="str">
        <f>INDEX(Sheet2!J:J,MATCH($B378,Sheet2!$A:$A,0))</f>
        <v>35,39</v>
      </c>
      <c r="O378" s="12" t="str">
        <f>INDEX(Sheet2!Y:Y,MATCH($B378,Sheet2!$A:$A,0))</f>
        <v>原应拆掉的废弃街区，附近的废弃民宅中似乎还有人居住。</v>
      </c>
      <c r="P378">
        <f t="shared" si="29"/>
        <v>101</v>
      </c>
      <c r="Q378" t="str">
        <f t="shared" si="29"/>
        <v>2,4</v>
      </c>
      <c r="R378" t="str">
        <f t="shared" si="29"/>
        <v>0,60</v>
      </c>
      <c r="S378" t="str">
        <f t="shared" si="29"/>
        <v>1,9|2,9|3,9|4,9|5,8|6,8|7,8|8,8|9,8|10,8|11,8|12,8</v>
      </c>
    </row>
    <row r="379" ht="16.5" customHeight="1" spans="1:19">
      <c r="A379" s="11" t="s">
        <v>44</v>
      </c>
      <c r="B379">
        <v>5342</v>
      </c>
      <c r="C379">
        <f>INDEX(Sheet2!D:D,MATCH(B379,Sheet2!A:A,0))</f>
        <v>5</v>
      </c>
      <c r="D379">
        <v>0</v>
      </c>
      <c r="E379">
        <f>INDEX(Sheet2!O:O,MATCH($B379,Sheet2!$A:$A,0))</f>
        <v>50</v>
      </c>
      <c r="F379" s="12" t="str">
        <f>INDEX(Sheet2!X:X,MATCH($B379,Sheet2!$A:$A,0))</f>
        <v>违章街区</v>
      </c>
      <c r="G379" s="12">
        <f>INDEX(Sheet2!Z:Z,MATCH(B379,Sheet2!A:A,0))</f>
        <v>340140009</v>
      </c>
      <c r="H379">
        <f>INDEX(Sheet2!P:P,MATCH($B379,Sheet2!$A:$A,0))</f>
        <v>75342</v>
      </c>
      <c r="I379" s="15" t="str">
        <f t="shared" si="27"/>
        <v>1120001,2130001</v>
      </c>
      <c r="J379">
        <f>INDEX(Sheet2!K:K,MATCH($B379,Sheet2!$A:$A,0))</f>
        <v>5</v>
      </c>
      <c r="K379">
        <f>INDEX(Sheet2!L:L,MATCH($B379,Sheet2!$A:$A,0))</f>
        <v>43200</v>
      </c>
      <c r="L379">
        <f t="shared" si="25"/>
        <v>75342</v>
      </c>
      <c r="M379">
        <v>10</v>
      </c>
      <c r="N379" t="str">
        <f>INDEX(Sheet2!J:J,MATCH($B379,Sheet2!$A:$A,0))</f>
        <v>35,39</v>
      </c>
      <c r="O379" s="12" t="str">
        <f>INDEX(Sheet2!Y:Y,MATCH($B379,Sheet2!$A:$A,0))</f>
        <v>原应拆掉的废弃街区，附近的废弃民宅中似乎还有人居住。</v>
      </c>
      <c r="P379">
        <f t="shared" si="29"/>
        <v>102</v>
      </c>
      <c r="Q379" t="str">
        <f t="shared" si="29"/>
        <v>2,4</v>
      </c>
      <c r="R379" t="str">
        <f t="shared" si="29"/>
        <v>0,60</v>
      </c>
      <c r="S379" t="str">
        <f t="shared" si="29"/>
        <v>1,9|2,9|3,9|4,9|5,8|6,8|7,8|8,8|9,8|10,8|11,8|12,8</v>
      </c>
    </row>
    <row r="380" ht="16.5" customHeight="1" spans="1:19">
      <c r="A380" s="11" t="s">
        <v>44</v>
      </c>
      <c r="B380">
        <v>5343</v>
      </c>
      <c r="C380">
        <f>INDEX(Sheet2!D:D,MATCH(B380,Sheet2!A:A,0))</f>
        <v>5</v>
      </c>
      <c r="D380">
        <v>0</v>
      </c>
      <c r="E380">
        <f>INDEX(Sheet2!O:O,MATCH($B380,Sheet2!$A:$A,0))</f>
        <v>50</v>
      </c>
      <c r="F380" s="12" t="str">
        <f>INDEX(Sheet2!X:X,MATCH($B380,Sheet2!$A:$A,0))</f>
        <v>违章街区</v>
      </c>
      <c r="G380" s="12">
        <f>INDEX(Sheet2!Z:Z,MATCH(B380,Sheet2!A:A,0))</f>
        <v>340140009</v>
      </c>
      <c r="H380">
        <f>INDEX(Sheet2!P:P,MATCH($B380,Sheet2!$A:$A,0))</f>
        <v>75343</v>
      </c>
      <c r="I380" s="15" t="str">
        <f t="shared" si="27"/>
        <v>1120001,2130001</v>
      </c>
      <c r="J380">
        <f>INDEX(Sheet2!K:K,MATCH($B380,Sheet2!$A:$A,0))</f>
        <v>5</v>
      </c>
      <c r="K380">
        <f>INDEX(Sheet2!L:L,MATCH($B380,Sheet2!$A:$A,0))</f>
        <v>86400</v>
      </c>
      <c r="L380">
        <f t="shared" si="25"/>
        <v>75343</v>
      </c>
      <c r="M380">
        <v>10</v>
      </c>
      <c r="N380" t="str">
        <f>INDEX(Sheet2!J:J,MATCH($B380,Sheet2!$A:$A,0))</f>
        <v>35,39</v>
      </c>
      <c r="O380" s="12" t="str">
        <f>INDEX(Sheet2!Y:Y,MATCH($B380,Sheet2!$A:$A,0))</f>
        <v>原应拆掉的废弃街区，附近的废弃民宅中似乎还有人居住。</v>
      </c>
      <c r="P380">
        <f t="shared" si="29"/>
        <v>101</v>
      </c>
      <c r="Q380" t="str">
        <f t="shared" si="29"/>
        <v>3,5</v>
      </c>
      <c r="R380" t="str">
        <f t="shared" si="29"/>
        <v>0,60</v>
      </c>
      <c r="S380" t="str">
        <f t="shared" si="29"/>
        <v>1,9|2,9|3,9|4,9|5,8|6,8|7,8|8,8|9,8|10,8|11,8|12,8</v>
      </c>
    </row>
    <row r="381" ht="16.5" customHeight="1" spans="1:19">
      <c r="A381" s="11" t="s">
        <v>44</v>
      </c>
      <c r="B381">
        <v>5351</v>
      </c>
      <c r="C381">
        <f>INDEX(Sheet2!D:D,MATCH(B381,Sheet2!A:A,0))</f>
        <v>5</v>
      </c>
      <c r="D381">
        <v>0</v>
      </c>
      <c r="E381">
        <f>INDEX(Sheet2!O:O,MATCH($B381,Sheet2!$A:$A,0))</f>
        <v>50</v>
      </c>
      <c r="F381" s="12" t="str">
        <f>INDEX(Sheet2!X:X,MATCH($B381,Sheet2!$A:$A,0))</f>
        <v>违章街区</v>
      </c>
      <c r="G381" s="12">
        <f>INDEX(Sheet2!Z:Z,MATCH(B381,Sheet2!A:A,0))</f>
        <v>340140009</v>
      </c>
      <c r="H381">
        <f>INDEX(Sheet2!P:P,MATCH($B381,Sheet2!$A:$A,0))</f>
        <v>75351</v>
      </c>
      <c r="I381" s="15" t="str">
        <f t="shared" si="27"/>
        <v>1120001,2130001</v>
      </c>
      <c r="J381">
        <f>INDEX(Sheet2!K:K,MATCH($B381,Sheet2!$A:$A,0))</f>
        <v>4</v>
      </c>
      <c r="K381">
        <f>INDEX(Sheet2!L:L,MATCH($B381,Sheet2!$A:$A,0))</f>
        <v>28800</v>
      </c>
      <c r="L381">
        <f t="shared" si="25"/>
        <v>75351</v>
      </c>
      <c r="M381">
        <v>10</v>
      </c>
      <c r="N381" t="str">
        <f>INDEX(Sheet2!J:J,MATCH($B381,Sheet2!$A:$A,0))</f>
        <v>40,80</v>
      </c>
      <c r="O381" s="12" t="str">
        <f>INDEX(Sheet2!Y:Y,MATCH($B381,Sheet2!$A:$A,0))</f>
        <v>原应拆掉的废弃街区，附近的废弃民宅中似乎还有人居住。</v>
      </c>
      <c r="P381">
        <f t="shared" si="29"/>
        <v>102</v>
      </c>
      <c r="Q381" t="str">
        <f t="shared" si="29"/>
        <v>3,5</v>
      </c>
      <c r="R381" t="str">
        <f t="shared" si="29"/>
        <v>0,60</v>
      </c>
      <c r="S381" t="str">
        <f t="shared" si="29"/>
        <v>1,9|2,9|3,9|4,9|5,8|6,8|7,8|8,8|9,8|10,8|11,8|12,8</v>
      </c>
    </row>
    <row r="382" ht="16.5" customHeight="1" spans="1:19">
      <c r="A382" s="11" t="s">
        <v>44</v>
      </c>
      <c r="B382">
        <v>5352</v>
      </c>
      <c r="C382">
        <f>INDEX(Sheet2!D:D,MATCH(B382,Sheet2!A:A,0))</f>
        <v>5</v>
      </c>
      <c r="D382">
        <v>0</v>
      </c>
      <c r="E382">
        <f>INDEX(Sheet2!O:O,MATCH($B382,Sheet2!$A:$A,0))</f>
        <v>50</v>
      </c>
      <c r="F382" s="12" t="str">
        <f>INDEX(Sheet2!X:X,MATCH($B382,Sheet2!$A:$A,0))</f>
        <v>违章街区</v>
      </c>
      <c r="G382" s="12">
        <f>INDEX(Sheet2!Z:Z,MATCH(B382,Sheet2!A:A,0))</f>
        <v>340140009</v>
      </c>
      <c r="H382">
        <f>INDEX(Sheet2!P:P,MATCH($B382,Sheet2!$A:$A,0))</f>
        <v>75352</v>
      </c>
      <c r="I382" s="15" t="str">
        <f t="shared" si="27"/>
        <v>1120001,2130001</v>
      </c>
      <c r="J382">
        <f>INDEX(Sheet2!K:K,MATCH($B382,Sheet2!$A:$A,0))</f>
        <v>5</v>
      </c>
      <c r="K382">
        <f>INDEX(Sheet2!L:L,MATCH($B382,Sheet2!$A:$A,0))</f>
        <v>43200</v>
      </c>
      <c r="L382">
        <f t="shared" si="25"/>
        <v>75352</v>
      </c>
      <c r="M382">
        <v>10</v>
      </c>
      <c r="N382" t="str">
        <f>INDEX(Sheet2!J:J,MATCH($B382,Sheet2!$A:$A,0))</f>
        <v>40,80</v>
      </c>
      <c r="O382" s="12" t="str">
        <f>INDEX(Sheet2!Y:Y,MATCH($B382,Sheet2!$A:$A,0))</f>
        <v>原应拆掉的废弃街区，附近的废弃民宅中似乎还有人居住。</v>
      </c>
      <c r="P382">
        <f t="shared" si="29"/>
        <v>103</v>
      </c>
      <c r="Q382" t="str">
        <f t="shared" si="29"/>
        <v>3,5</v>
      </c>
      <c r="R382" t="str">
        <f t="shared" si="29"/>
        <v>0,60</v>
      </c>
      <c r="S382" t="str">
        <f t="shared" si="29"/>
        <v>1,9|2,9|3,9|4,9|5,8|6,8|7,8|8,8|9,8|10,8|11,8|12,8</v>
      </c>
    </row>
    <row r="383" ht="16.5" customHeight="1" spans="1:19">
      <c r="A383" s="11" t="s">
        <v>44</v>
      </c>
      <c r="B383">
        <v>5353</v>
      </c>
      <c r="C383">
        <f>INDEX(Sheet2!D:D,MATCH(B383,Sheet2!A:A,0))</f>
        <v>5</v>
      </c>
      <c r="D383">
        <v>0</v>
      </c>
      <c r="E383">
        <f>INDEX(Sheet2!O:O,MATCH($B383,Sheet2!$A:$A,0))</f>
        <v>50</v>
      </c>
      <c r="F383" s="12" t="str">
        <f>INDEX(Sheet2!X:X,MATCH($B383,Sheet2!$A:$A,0))</f>
        <v>违章街区</v>
      </c>
      <c r="G383" s="12">
        <f>INDEX(Sheet2!Z:Z,MATCH(B383,Sheet2!A:A,0))</f>
        <v>340140009</v>
      </c>
      <c r="H383">
        <f>INDEX(Sheet2!P:P,MATCH($B383,Sheet2!$A:$A,0))</f>
        <v>75353</v>
      </c>
      <c r="I383" s="15" t="str">
        <f t="shared" si="27"/>
        <v>1120001,2130001</v>
      </c>
      <c r="J383">
        <f>INDEX(Sheet2!K:K,MATCH($B383,Sheet2!$A:$A,0))</f>
        <v>5</v>
      </c>
      <c r="K383">
        <f>INDEX(Sheet2!L:L,MATCH($B383,Sheet2!$A:$A,0))</f>
        <v>86400</v>
      </c>
      <c r="L383">
        <f t="shared" si="25"/>
        <v>75353</v>
      </c>
      <c r="M383">
        <v>10</v>
      </c>
      <c r="N383" t="str">
        <f>INDEX(Sheet2!J:J,MATCH($B383,Sheet2!$A:$A,0))</f>
        <v>40,80</v>
      </c>
      <c r="O383" s="12" t="str">
        <f>INDEX(Sheet2!Y:Y,MATCH($B383,Sheet2!$A:$A,0))</f>
        <v>原应拆掉的废弃街区，附近的废弃民宅中似乎还有人居住。</v>
      </c>
      <c r="P383">
        <f t="shared" si="29"/>
        <v>103</v>
      </c>
      <c r="Q383" t="str">
        <f t="shared" si="29"/>
        <v>3,5</v>
      </c>
      <c r="R383" t="str">
        <f t="shared" si="29"/>
        <v>0,60</v>
      </c>
      <c r="S383" t="str">
        <f t="shared" si="29"/>
        <v>1,9|2,9|3,9|4,9|5,8|6,8|7,8|8,8|9,8|10,8|11,8|12,8</v>
      </c>
    </row>
    <row r="384" ht="16.5" customHeight="1" spans="1:19">
      <c r="A384" s="11" t="s">
        <v>44</v>
      </c>
      <c r="B384">
        <v>5411</v>
      </c>
      <c r="C384">
        <f>INDEX(Sheet2!D:D,MATCH(B384,Sheet2!A:A,0))</f>
        <v>5</v>
      </c>
      <c r="D384">
        <v>0</v>
      </c>
      <c r="E384">
        <f>INDEX(Sheet2!O:O,MATCH($B384,Sheet2!$A:$A,0))</f>
        <v>50</v>
      </c>
      <c r="F384" s="12" t="str">
        <f>INDEX(Sheet2!X:X,MATCH($B384,Sheet2!$A:$A,0))</f>
        <v>通勤路</v>
      </c>
      <c r="G384" s="12">
        <f>INDEX(Sheet2!Z:Z,MATCH(B384,Sheet2!A:A,0))</f>
        <v>340140008</v>
      </c>
      <c r="H384">
        <f>INDEX(Sheet2!P:P,MATCH($B384,Sheet2!$A:$A,0))</f>
        <v>75411</v>
      </c>
      <c r="I384" s="15" t="str">
        <f t="shared" si="27"/>
        <v>1120001,2110005</v>
      </c>
      <c r="J384">
        <f>INDEX(Sheet2!K:K,MATCH($B384,Sheet2!$A:$A,0))</f>
        <v>2</v>
      </c>
      <c r="K384">
        <f>INDEX(Sheet2!L:L,MATCH($B384,Sheet2!$A:$A,0))</f>
        <v>14400</v>
      </c>
      <c r="L384">
        <f t="shared" si="25"/>
        <v>75411</v>
      </c>
      <c r="M384">
        <v>10</v>
      </c>
      <c r="N384" t="str">
        <f>INDEX(Sheet2!J:J,MATCH($B384,Sheet2!$A:$A,0))</f>
        <v>1,24</v>
      </c>
      <c r="O384" s="12" t="str">
        <f>INDEX(Sheet2!Y:Y,MATCH($B384,Sheet2!$A:$A,0))</f>
        <v>总是堵车的路口，又似乎总是下雨。</v>
      </c>
      <c r="P384">
        <f t="shared" si="29"/>
        <v>103</v>
      </c>
      <c r="Q384" t="str">
        <f t="shared" si="29"/>
        <v>3,5</v>
      </c>
      <c r="R384" t="str">
        <f t="shared" si="29"/>
        <v>0,60</v>
      </c>
      <c r="S384" t="str">
        <f t="shared" si="29"/>
        <v>1,9|2,9|3,9|4,9|5,8|6,8|7,8|8,8|9,8|10,8|11,8|12,8</v>
      </c>
    </row>
    <row r="385" ht="16.5" customHeight="1" spans="1:19">
      <c r="A385" s="11" t="s">
        <v>44</v>
      </c>
      <c r="B385">
        <v>5412</v>
      </c>
      <c r="C385">
        <f>INDEX(Sheet2!D:D,MATCH(B385,Sheet2!A:A,0))</f>
        <v>5</v>
      </c>
      <c r="D385">
        <v>0</v>
      </c>
      <c r="E385">
        <f>INDEX(Sheet2!O:O,MATCH($B385,Sheet2!$A:$A,0))</f>
        <v>50</v>
      </c>
      <c r="F385" s="12" t="str">
        <f>INDEX(Sheet2!X:X,MATCH($B385,Sheet2!$A:$A,0))</f>
        <v>通勤路</v>
      </c>
      <c r="G385" s="12">
        <f>INDEX(Sheet2!Z:Z,MATCH(B385,Sheet2!A:A,0))</f>
        <v>340140008</v>
      </c>
      <c r="H385">
        <f>INDEX(Sheet2!P:P,MATCH($B385,Sheet2!$A:$A,0))</f>
        <v>75412</v>
      </c>
      <c r="I385" s="15" t="str">
        <f t="shared" si="27"/>
        <v>1120001,2110005</v>
      </c>
      <c r="J385">
        <f>INDEX(Sheet2!K:K,MATCH($B385,Sheet2!$A:$A,0))</f>
        <v>3</v>
      </c>
      <c r="K385">
        <f>INDEX(Sheet2!L:L,MATCH($B385,Sheet2!$A:$A,0))</f>
        <v>14400</v>
      </c>
      <c r="L385">
        <f t="shared" si="25"/>
        <v>75412</v>
      </c>
      <c r="M385">
        <v>10</v>
      </c>
      <c r="N385" t="str">
        <f>INDEX(Sheet2!J:J,MATCH($B385,Sheet2!$A:$A,0))</f>
        <v>1,24</v>
      </c>
      <c r="O385" s="12" t="str">
        <f>INDEX(Sheet2!Y:Y,MATCH($B385,Sheet2!$A:$A,0))</f>
        <v>总是堵车的路口，又似乎总是下雨。</v>
      </c>
      <c r="P385">
        <f t="shared" si="29"/>
        <v>103</v>
      </c>
      <c r="Q385" t="str">
        <f t="shared" si="29"/>
        <v>3,5</v>
      </c>
      <c r="R385" t="str">
        <f t="shared" si="29"/>
        <v>0,60</v>
      </c>
      <c r="S385" t="str">
        <f t="shared" si="29"/>
        <v>1,9|2,9|3,9|4,9|5,8|6,8|7,8|8,8|9,8|10,8|11,8|12,8</v>
      </c>
    </row>
    <row r="386" ht="16.5" customHeight="1" spans="1:19">
      <c r="A386" s="11" t="s">
        <v>44</v>
      </c>
      <c r="B386">
        <v>5421</v>
      </c>
      <c r="C386">
        <f>INDEX(Sheet2!D:D,MATCH(B386,Sheet2!A:A,0))</f>
        <v>5</v>
      </c>
      <c r="D386">
        <v>0</v>
      </c>
      <c r="E386">
        <f>INDEX(Sheet2!O:O,MATCH($B386,Sheet2!$A:$A,0))</f>
        <v>50</v>
      </c>
      <c r="F386" s="12" t="str">
        <f>INDEX(Sheet2!X:X,MATCH($B386,Sheet2!$A:$A,0))</f>
        <v>十字路口</v>
      </c>
      <c r="G386" s="12">
        <f>INDEX(Sheet2!Z:Z,MATCH(B386,Sheet2!A:A,0))</f>
        <v>340140008</v>
      </c>
      <c r="H386">
        <f>INDEX(Sheet2!P:P,MATCH($B386,Sheet2!$A:$A,0))</f>
        <v>75421</v>
      </c>
      <c r="I386" s="15" t="str">
        <f t="shared" si="27"/>
        <v>1120001,2110005</v>
      </c>
      <c r="J386">
        <f>INDEX(Sheet2!K:K,MATCH($B386,Sheet2!$A:$A,0))</f>
        <v>2</v>
      </c>
      <c r="K386">
        <f>INDEX(Sheet2!L:L,MATCH($B386,Sheet2!$A:$A,0))</f>
        <v>14400</v>
      </c>
      <c r="L386">
        <f t="shared" si="25"/>
        <v>75421</v>
      </c>
      <c r="M386">
        <v>10</v>
      </c>
      <c r="N386" t="str">
        <f>INDEX(Sheet2!J:J,MATCH($B386,Sheet2!$A:$A,0))</f>
        <v>25,29</v>
      </c>
      <c r="O386" s="12" t="str">
        <f>INDEX(Sheet2!Y:Y,MATCH($B386,Sheet2!$A:$A,0))</f>
        <v>路口的楼房总是门窗紧闭，人们来去匆匆，无人关心是怎么回事。</v>
      </c>
      <c r="P386">
        <f t="shared" si="29"/>
        <v>101</v>
      </c>
      <c r="Q386" t="str">
        <f t="shared" si="29"/>
        <v>2,4</v>
      </c>
      <c r="R386" t="str">
        <f t="shared" si="29"/>
        <v>0,60</v>
      </c>
      <c r="S386" t="str">
        <f t="shared" si="29"/>
        <v>1,9|2,9|3,9|4,9|5,8|6,8|7,8|8,8|9,8|10,8|11,7|12,9</v>
      </c>
    </row>
    <row r="387" ht="16.5" customHeight="1" spans="1:19">
      <c r="A387" s="11" t="s">
        <v>44</v>
      </c>
      <c r="B387">
        <v>5422</v>
      </c>
      <c r="C387">
        <f>INDEX(Sheet2!D:D,MATCH(B387,Sheet2!A:A,0))</f>
        <v>5</v>
      </c>
      <c r="D387">
        <v>0</v>
      </c>
      <c r="E387">
        <f>INDEX(Sheet2!O:O,MATCH($B387,Sheet2!$A:$A,0))</f>
        <v>50</v>
      </c>
      <c r="F387" s="12" t="str">
        <f>INDEX(Sheet2!X:X,MATCH($B387,Sheet2!$A:$A,0))</f>
        <v>十字路口</v>
      </c>
      <c r="G387" s="12">
        <f>INDEX(Sheet2!Z:Z,MATCH(B387,Sheet2!A:A,0))</f>
        <v>340140008</v>
      </c>
      <c r="H387">
        <f>INDEX(Sheet2!P:P,MATCH($B387,Sheet2!$A:$A,0))</f>
        <v>75422</v>
      </c>
      <c r="I387" s="15" t="str">
        <f t="shared" si="27"/>
        <v>1120001,2110005</v>
      </c>
      <c r="J387">
        <f>INDEX(Sheet2!K:K,MATCH($B387,Sheet2!$A:$A,0))</f>
        <v>3</v>
      </c>
      <c r="K387">
        <f>INDEX(Sheet2!L:L,MATCH($B387,Sheet2!$A:$A,0))</f>
        <v>14400</v>
      </c>
      <c r="L387">
        <f t="shared" si="25"/>
        <v>75422</v>
      </c>
      <c r="M387">
        <v>10</v>
      </c>
      <c r="N387" t="str">
        <f>INDEX(Sheet2!J:J,MATCH($B387,Sheet2!$A:$A,0))</f>
        <v>25,29</v>
      </c>
      <c r="O387" s="12" t="str">
        <f>INDEX(Sheet2!Y:Y,MATCH($B387,Sheet2!$A:$A,0))</f>
        <v>路口的楼房总是门窗紧闭，人们来去匆匆，无人关心是怎么回事。</v>
      </c>
      <c r="P387">
        <f t="shared" si="29"/>
        <v>102</v>
      </c>
      <c r="Q387" t="str">
        <f t="shared" si="29"/>
        <v>2,4</v>
      </c>
      <c r="R387" t="str">
        <f t="shared" si="29"/>
        <v>0,60</v>
      </c>
      <c r="S387" t="str">
        <f t="shared" si="29"/>
        <v>1,9|2,9|3,9|4,9|5,8|6,8|7,8|8,8|9,8|10,8|11,8|12,8</v>
      </c>
    </row>
    <row r="388" ht="16.5" customHeight="1" spans="1:19">
      <c r="A388" s="11" t="s">
        <v>44</v>
      </c>
      <c r="B388">
        <v>5423</v>
      </c>
      <c r="C388">
        <f>INDEX(Sheet2!D:D,MATCH(B388,Sheet2!A:A,0))</f>
        <v>5</v>
      </c>
      <c r="D388">
        <v>0</v>
      </c>
      <c r="E388">
        <f>INDEX(Sheet2!O:O,MATCH($B388,Sheet2!$A:$A,0))</f>
        <v>50</v>
      </c>
      <c r="F388" s="12" t="str">
        <f>INDEX(Sheet2!X:X,MATCH($B388,Sheet2!$A:$A,0))</f>
        <v>十字路口</v>
      </c>
      <c r="G388" s="12">
        <f>INDEX(Sheet2!Z:Z,MATCH(B388,Sheet2!A:A,0))</f>
        <v>340140008</v>
      </c>
      <c r="H388">
        <f>INDEX(Sheet2!P:P,MATCH($B388,Sheet2!$A:$A,0))</f>
        <v>75423</v>
      </c>
      <c r="I388" s="15" t="str">
        <f t="shared" si="27"/>
        <v>1120001,2110005</v>
      </c>
      <c r="J388">
        <f>INDEX(Sheet2!K:K,MATCH($B388,Sheet2!$A:$A,0))</f>
        <v>3</v>
      </c>
      <c r="K388">
        <f>INDEX(Sheet2!L:L,MATCH($B388,Sheet2!$A:$A,0))</f>
        <v>14400</v>
      </c>
      <c r="L388">
        <f t="shared" si="25"/>
        <v>75423</v>
      </c>
      <c r="M388">
        <v>10</v>
      </c>
      <c r="N388" t="str">
        <f>INDEX(Sheet2!J:J,MATCH($B388,Sheet2!$A:$A,0))</f>
        <v>25,29</v>
      </c>
      <c r="O388" s="12" t="str">
        <f>INDEX(Sheet2!Y:Y,MATCH($B388,Sheet2!$A:$A,0))</f>
        <v>路口的楼房总是门窗紧闭，人们来去匆匆，无人关心是怎么回事。</v>
      </c>
      <c r="P388">
        <f t="shared" si="29"/>
        <v>101</v>
      </c>
      <c r="Q388" t="str">
        <f t="shared" si="29"/>
        <v>2,4</v>
      </c>
      <c r="R388" t="str">
        <f t="shared" si="29"/>
        <v>0,60</v>
      </c>
      <c r="S388" t="str">
        <f t="shared" si="29"/>
        <v>1,9|2,9|3,9|4,9|5,8|6,8|7,8|8,8|9,8|10,8|11,8|12,8</v>
      </c>
    </row>
    <row r="389" ht="16.5" customHeight="1" spans="1:19">
      <c r="A389" s="11" t="s">
        <v>44</v>
      </c>
      <c r="B389">
        <v>5431</v>
      </c>
      <c r="C389">
        <f>INDEX(Sheet2!D:D,MATCH(B389,Sheet2!A:A,0))</f>
        <v>5</v>
      </c>
      <c r="D389">
        <v>0</v>
      </c>
      <c r="E389">
        <f>INDEX(Sheet2!O:O,MATCH($B389,Sheet2!$A:$A,0))</f>
        <v>50</v>
      </c>
      <c r="F389" s="12" t="str">
        <f>INDEX(Sheet2!X:X,MATCH($B389,Sheet2!$A:$A,0))</f>
        <v>近海街区</v>
      </c>
      <c r="G389" s="12">
        <f>INDEX(Sheet2!Z:Z,MATCH(B389,Sheet2!A:A,0))</f>
        <v>340140008</v>
      </c>
      <c r="H389">
        <f>INDEX(Sheet2!P:P,MATCH($B389,Sheet2!$A:$A,0))</f>
        <v>75431</v>
      </c>
      <c r="I389" s="15" t="str">
        <f t="shared" si="27"/>
        <v>1120001,2110004</v>
      </c>
      <c r="J389">
        <f>INDEX(Sheet2!K:K,MATCH($B389,Sheet2!$A:$A,0))</f>
        <v>3</v>
      </c>
      <c r="K389">
        <f>INDEX(Sheet2!L:L,MATCH($B389,Sheet2!$A:$A,0))</f>
        <v>14400</v>
      </c>
      <c r="L389">
        <f t="shared" si="25"/>
        <v>75431</v>
      </c>
      <c r="M389">
        <v>10</v>
      </c>
      <c r="N389" t="str">
        <f>INDEX(Sheet2!J:J,MATCH($B389,Sheet2!$A:$A,0))</f>
        <v>30,34</v>
      </c>
      <c r="O389" s="12" t="str">
        <f>INDEX(Sheet2!Y:Y,MATCH($B389,Sheet2!$A:$A,0))</f>
        <v>被海风所笼罩的市区，有时阴冷。</v>
      </c>
      <c r="P389">
        <f t="shared" si="29"/>
        <v>102</v>
      </c>
      <c r="Q389" t="str">
        <f t="shared" si="29"/>
        <v>2,4</v>
      </c>
      <c r="R389" t="str">
        <f t="shared" si="29"/>
        <v>0,60</v>
      </c>
      <c r="S389" t="str">
        <f t="shared" si="29"/>
        <v>1,9|2,9|3,9|4,9|5,8|6,8|7,8|8,8|9,8|10,8|11,8|12,8</v>
      </c>
    </row>
    <row r="390" ht="16.5" customHeight="1" spans="1:19">
      <c r="A390" s="11" t="s">
        <v>44</v>
      </c>
      <c r="B390">
        <v>5432</v>
      </c>
      <c r="C390">
        <f>INDEX(Sheet2!D:D,MATCH(B390,Sheet2!A:A,0))</f>
        <v>5</v>
      </c>
      <c r="D390">
        <v>0</v>
      </c>
      <c r="E390">
        <f>INDEX(Sheet2!O:O,MATCH($B390,Sheet2!$A:$A,0))</f>
        <v>50</v>
      </c>
      <c r="F390" s="12" t="str">
        <f>INDEX(Sheet2!X:X,MATCH($B390,Sheet2!$A:$A,0))</f>
        <v>近海街区</v>
      </c>
      <c r="G390" s="12">
        <f>INDEX(Sheet2!Z:Z,MATCH(B390,Sheet2!A:A,0))</f>
        <v>340140008</v>
      </c>
      <c r="H390">
        <f>INDEX(Sheet2!P:P,MATCH($B390,Sheet2!$A:$A,0))</f>
        <v>75432</v>
      </c>
      <c r="I390" s="15" t="str">
        <f t="shared" si="27"/>
        <v>1120001,2110004</v>
      </c>
      <c r="J390">
        <f>INDEX(Sheet2!K:K,MATCH($B390,Sheet2!$A:$A,0))</f>
        <v>4</v>
      </c>
      <c r="K390">
        <f>INDEX(Sheet2!L:L,MATCH($B390,Sheet2!$A:$A,0))</f>
        <v>28800</v>
      </c>
      <c r="L390">
        <f t="shared" ref="L390:L425" si="30">H390</f>
        <v>75432</v>
      </c>
      <c r="M390">
        <v>10</v>
      </c>
      <c r="N390" t="str">
        <f>INDEX(Sheet2!J:J,MATCH($B390,Sheet2!$A:$A,0))</f>
        <v>30,34</v>
      </c>
      <c r="O390" s="12" t="str">
        <f>INDEX(Sheet2!Y:Y,MATCH($B390,Sheet2!$A:$A,0))</f>
        <v>被海风所笼罩的市区，有时阴冷。</v>
      </c>
      <c r="P390">
        <f t="shared" si="29"/>
        <v>101</v>
      </c>
      <c r="Q390" t="str">
        <f t="shared" si="29"/>
        <v>3,5</v>
      </c>
      <c r="R390" t="str">
        <f t="shared" si="29"/>
        <v>0,60</v>
      </c>
      <c r="S390" t="str">
        <f t="shared" si="29"/>
        <v>1,9|2,9|3,9|4,9|5,8|6,8|7,8|8,8|9,8|10,8|11,8|12,8</v>
      </c>
    </row>
    <row r="391" ht="16.5" customHeight="1" spans="1:19">
      <c r="A391" s="11" t="s">
        <v>44</v>
      </c>
      <c r="B391">
        <v>5433</v>
      </c>
      <c r="C391">
        <f>INDEX(Sheet2!D:D,MATCH(B391,Sheet2!A:A,0))</f>
        <v>5</v>
      </c>
      <c r="D391">
        <v>0</v>
      </c>
      <c r="E391">
        <f>INDEX(Sheet2!O:O,MATCH($B391,Sheet2!$A:$A,0))</f>
        <v>50</v>
      </c>
      <c r="F391" s="12" t="str">
        <f>INDEX(Sheet2!X:X,MATCH($B391,Sheet2!$A:$A,0))</f>
        <v>近海街区</v>
      </c>
      <c r="G391" s="12">
        <f>INDEX(Sheet2!Z:Z,MATCH(B391,Sheet2!A:A,0))</f>
        <v>340140008</v>
      </c>
      <c r="H391">
        <f>INDEX(Sheet2!P:P,MATCH($B391,Sheet2!$A:$A,0))</f>
        <v>75433</v>
      </c>
      <c r="I391" s="15" t="str">
        <f t="shared" si="27"/>
        <v>1120001,2110004</v>
      </c>
      <c r="J391">
        <f>INDEX(Sheet2!K:K,MATCH($B391,Sheet2!$A:$A,0))</f>
        <v>4</v>
      </c>
      <c r="K391">
        <f>INDEX(Sheet2!L:L,MATCH($B391,Sheet2!$A:$A,0))</f>
        <v>43200</v>
      </c>
      <c r="L391">
        <f t="shared" si="30"/>
        <v>75433</v>
      </c>
      <c r="M391">
        <v>10</v>
      </c>
      <c r="N391" t="str">
        <f>INDEX(Sheet2!J:J,MATCH($B391,Sheet2!$A:$A,0))</f>
        <v>30,34</v>
      </c>
      <c r="O391" s="12" t="str">
        <f>INDEX(Sheet2!Y:Y,MATCH($B391,Sheet2!$A:$A,0))</f>
        <v>被海风所笼罩的市区，有时阴冷。</v>
      </c>
      <c r="P391">
        <f t="shared" si="29"/>
        <v>102</v>
      </c>
      <c r="Q391" t="str">
        <f t="shared" si="29"/>
        <v>3,5</v>
      </c>
      <c r="R391" t="str">
        <f t="shared" si="29"/>
        <v>0,60</v>
      </c>
      <c r="S391" t="str">
        <f t="shared" si="29"/>
        <v>1,9|2,9|3,9|4,9|5,8|6,8|7,8|8,8|9,8|10,8|11,8|12,8</v>
      </c>
    </row>
    <row r="392" ht="16.5" customHeight="1" spans="1:19">
      <c r="A392" s="11" t="s">
        <v>44</v>
      </c>
      <c r="B392">
        <v>5441</v>
      </c>
      <c r="C392">
        <f>INDEX(Sheet2!D:D,MATCH(B392,Sheet2!A:A,0))</f>
        <v>5</v>
      </c>
      <c r="D392">
        <v>0</v>
      </c>
      <c r="E392">
        <f>INDEX(Sheet2!O:O,MATCH($B392,Sheet2!$A:$A,0))</f>
        <v>50</v>
      </c>
      <c r="F392" s="12" t="str">
        <f>INDEX(Sheet2!X:X,MATCH($B392,Sheet2!$A:$A,0))</f>
        <v>近海街区</v>
      </c>
      <c r="G392" s="12">
        <f>INDEX(Sheet2!Z:Z,MATCH(B392,Sheet2!A:A,0))</f>
        <v>340140008</v>
      </c>
      <c r="H392">
        <f>INDEX(Sheet2!P:P,MATCH($B392,Sheet2!$A:$A,0))</f>
        <v>75441</v>
      </c>
      <c r="I392" s="15" t="str">
        <f t="shared" si="27"/>
        <v>1120001,2110004</v>
      </c>
      <c r="J392">
        <f>INDEX(Sheet2!K:K,MATCH($B392,Sheet2!$A:$A,0))</f>
        <v>4</v>
      </c>
      <c r="K392">
        <f>INDEX(Sheet2!L:L,MATCH($B392,Sheet2!$A:$A,0))</f>
        <v>28800</v>
      </c>
      <c r="L392">
        <f t="shared" si="30"/>
        <v>75441</v>
      </c>
      <c r="M392">
        <v>10</v>
      </c>
      <c r="N392" t="str">
        <f>INDEX(Sheet2!J:J,MATCH($B392,Sheet2!$A:$A,0))</f>
        <v>35,39</v>
      </c>
      <c r="O392" s="12" t="str">
        <f>INDEX(Sheet2!Y:Y,MATCH($B392,Sheet2!$A:$A,0))</f>
        <v>被海风所笼罩的市区，有时阴冷。</v>
      </c>
      <c r="P392">
        <f t="shared" si="29"/>
        <v>103</v>
      </c>
      <c r="Q392" t="str">
        <f t="shared" si="29"/>
        <v>3,5</v>
      </c>
      <c r="R392" t="str">
        <f t="shared" si="29"/>
        <v>0,60</v>
      </c>
      <c r="S392" t="str">
        <f t="shared" si="29"/>
        <v>1,9|2,9|3,9|4,9|5,8|6,8|7,8|8,8|9,8|10,8|11,8|12,8</v>
      </c>
    </row>
    <row r="393" ht="16.5" customHeight="1" spans="1:19">
      <c r="A393" s="11" t="s">
        <v>44</v>
      </c>
      <c r="B393">
        <v>5442</v>
      </c>
      <c r="C393">
        <f>INDEX(Sheet2!D:D,MATCH(B393,Sheet2!A:A,0))</f>
        <v>5</v>
      </c>
      <c r="D393">
        <v>0</v>
      </c>
      <c r="E393">
        <f>INDEX(Sheet2!O:O,MATCH($B393,Sheet2!$A:$A,0))</f>
        <v>50</v>
      </c>
      <c r="F393" s="12" t="str">
        <f>INDEX(Sheet2!X:X,MATCH($B393,Sheet2!$A:$A,0))</f>
        <v>近海街区</v>
      </c>
      <c r="G393" s="12">
        <f>INDEX(Sheet2!Z:Z,MATCH(B393,Sheet2!A:A,0))</f>
        <v>340140008</v>
      </c>
      <c r="H393">
        <f>INDEX(Sheet2!P:P,MATCH($B393,Sheet2!$A:$A,0))</f>
        <v>75442</v>
      </c>
      <c r="I393" s="15" t="str">
        <f t="shared" si="27"/>
        <v>1120001,2110004,2110003</v>
      </c>
      <c r="J393">
        <f>INDEX(Sheet2!K:K,MATCH($B393,Sheet2!$A:$A,0))</f>
        <v>5</v>
      </c>
      <c r="K393">
        <f>INDEX(Sheet2!L:L,MATCH($B393,Sheet2!$A:$A,0))</f>
        <v>43200</v>
      </c>
      <c r="L393">
        <f t="shared" si="30"/>
        <v>75442</v>
      </c>
      <c r="M393">
        <v>10</v>
      </c>
      <c r="N393" t="str">
        <f>INDEX(Sheet2!J:J,MATCH($B393,Sheet2!$A:$A,0))</f>
        <v>35,39</v>
      </c>
      <c r="O393" s="12" t="str">
        <f>INDEX(Sheet2!Y:Y,MATCH($B393,Sheet2!$A:$A,0))</f>
        <v>被海风所笼罩的市区，有时阴冷。</v>
      </c>
      <c r="P393">
        <f t="shared" si="29"/>
        <v>103</v>
      </c>
      <c r="Q393" t="str">
        <f t="shared" si="29"/>
        <v>3,5</v>
      </c>
      <c r="R393" t="str">
        <f t="shared" si="29"/>
        <v>0,60</v>
      </c>
      <c r="S393" t="str">
        <f t="shared" si="29"/>
        <v>1,9|2,9|3,9|4,9|5,8|6,8|7,8|8,8|9,8|10,8|11,8|12,8</v>
      </c>
    </row>
    <row r="394" ht="16.5" customHeight="1" spans="1:19">
      <c r="A394" s="11" t="s">
        <v>44</v>
      </c>
      <c r="B394">
        <v>5443</v>
      </c>
      <c r="C394">
        <f>INDEX(Sheet2!D:D,MATCH(B394,Sheet2!A:A,0))</f>
        <v>5</v>
      </c>
      <c r="D394">
        <v>0</v>
      </c>
      <c r="E394">
        <f>INDEX(Sheet2!O:O,MATCH($B394,Sheet2!$A:$A,0))</f>
        <v>50</v>
      </c>
      <c r="F394" s="12" t="str">
        <f>INDEX(Sheet2!X:X,MATCH($B394,Sheet2!$A:$A,0))</f>
        <v>近海街区</v>
      </c>
      <c r="G394" s="12">
        <f>INDEX(Sheet2!Z:Z,MATCH(B394,Sheet2!A:A,0))</f>
        <v>340140008</v>
      </c>
      <c r="H394">
        <f>INDEX(Sheet2!P:P,MATCH($B394,Sheet2!$A:$A,0))</f>
        <v>75443</v>
      </c>
      <c r="I394" s="15" t="str">
        <f t="shared" si="27"/>
        <v>1120001,2110004,2110003</v>
      </c>
      <c r="J394">
        <f>INDEX(Sheet2!K:K,MATCH($B394,Sheet2!$A:$A,0))</f>
        <v>5</v>
      </c>
      <c r="K394">
        <f>INDEX(Sheet2!L:L,MATCH($B394,Sheet2!$A:$A,0))</f>
        <v>86400</v>
      </c>
      <c r="L394">
        <f t="shared" si="30"/>
        <v>75443</v>
      </c>
      <c r="M394">
        <v>10</v>
      </c>
      <c r="N394" t="str">
        <f>INDEX(Sheet2!J:J,MATCH($B394,Sheet2!$A:$A,0))</f>
        <v>35,39</v>
      </c>
      <c r="O394" s="12" t="str">
        <f>INDEX(Sheet2!Y:Y,MATCH($B394,Sheet2!$A:$A,0))</f>
        <v>被海风所笼罩的市区，有时阴冷。</v>
      </c>
      <c r="P394">
        <f t="shared" si="29"/>
        <v>103</v>
      </c>
      <c r="Q394" t="str">
        <f t="shared" si="29"/>
        <v>3,5</v>
      </c>
      <c r="R394" t="str">
        <f t="shared" si="29"/>
        <v>0,60</v>
      </c>
      <c r="S394" t="str">
        <f t="shared" si="29"/>
        <v>1,9|2,9|3,9|4,9|5,8|6,8|7,8|8,8|9,8|10,8|11,8|12,8</v>
      </c>
    </row>
    <row r="395" ht="16.5" customHeight="1" spans="1:19">
      <c r="A395" s="11" t="s">
        <v>44</v>
      </c>
      <c r="B395">
        <v>5451</v>
      </c>
      <c r="C395">
        <f>INDEX(Sheet2!D:D,MATCH(B395,Sheet2!A:A,0))</f>
        <v>5</v>
      </c>
      <c r="D395">
        <v>0</v>
      </c>
      <c r="E395">
        <f>INDEX(Sheet2!O:O,MATCH($B395,Sheet2!$A:$A,0))</f>
        <v>50</v>
      </c>
      <c r="F395" s="12" t="str">
        <f>INDEX(Sheet2!X:X,MATCH($B395,Sheet2!$A:$A,0))</f>
        <v>近海街区</v>
      </c>
      <c r="G395" s="12">
        <f>INDEX(Sheet2!Z:Z,MATCH(B395,Sheet2!A:A,0))</f>
        <v>340140008</v>
      </c>
      <c r="H395">
        <f>INDEX(Sheet2!P:P,MATCH($B395,Sheet2!$A:$A,0))</f>
        <v>75451</v>
      </c>
      <c r="I395" s="15" t="str">
        <f t="shared" si="27"/>
        <v>1120001,2110004</v>
      </c>
      <c r="J395">
        <f>INDEX(Sheet2!K:K,MATCH($B395,Sheet2!$A:$A,0))</f>
        <v>4</v>
      </c>
      <c r="K395">
        <f>INDEX(Sheet2!L:L,MATCH($B395,Sheet2!$A:$A,0))</f>
        <v>28800</v>
      </c>
      <c r="L395">
        <f t="shared" si="30"/>
        <v>75451</v>
      </c>
      <c r="M395">
        <v>10</v>
      </c>
      <c r="N395" t="str">
        <f>INDEX(Sheet2!J:J,MATCH($B395,Sheet2!$A:$A,0))</f>
        <v>40,80</v>
      </c>
      <c r="O395" s="12" t="str">
        <f>INDEX(Sheet2!Y:Y,MATCH($B395,Sheet2!$A:$A,0))</f>
        <v>被海风所笼罩的市区，有时阴冷。</v>
      </c>
      <c r="P395">
        <f t="shared" si="29"/>
        <v>103</v>
      </c>
      <c r="Q395" t="str">
        <f t="shared" si="29"/>
        <v>3,5</v>
      </c>
      <c r="R395" t="str">
        <f t="shared" si="29"/>
        <v>0,60</v>
      </c>
      <c r="S395" t="str">
        <f t="shared" si="29"/>
        <v>1,9|2,9|3,9|4,9|5,8|6,8|7,8|8,8|9,8|10,8|11,8|12,8</v>
      </c>
    </row>
    <row r="396" ht="16.5" customHeight="1" spans="1:19">
      <c r="A396" s="11" t="s">
        <v>44</v>
      </c>
      <c r="B396">
        <v>5452</v>
      </c>
      <c r="C396">
        <f>INDEX(Sheet2!D:D,MATCH(B396,Sheet2!A:A,0))</f>
        <v>5</v>
      </c>
      <c r="D396">
        <v>0</v>
      </c>
      <c r="E396">
        <f>INDEX(Sheet2!O:O,MATCH($B396,Sheet2!$A:$A,0))</f>
        <v>50</v>
      </c>
      <c r="F396" s="12" t="str">
        <f>INDEX(Sheet2!X:X,MATCH($B396,Sheet2!$A:$A,0))</f>
        <v>近海街区</v>
      </c>
      <c r="G396" s="12">
        <f>INDEX(Sheet2!Z:Z,MATCH(B396,Sheet2!A:A,0))</f>
        <v>340140008</v>
      </c>
      <c r="H396">
        <f>INDEX(Sheet2!P:P,MATCH($B396,Sheet2!$A:$A,0))</f>
        <v>75452</v>
      </c>
      <c r="I396" s="15" t="str">
        <f t="shared" si="27"/>
        <v>1120001,2110004,2110003</v>
      </c>
      <c r="J396">
        <f>INDEX(Sheet2!K:K,MATCH($B396,Sheet2!$A:$A,0))</f>
        <v>5</v>
      </c>
      <c r="K396">
        <f>INDEX(Sheet2!L:L,MATCH($B396,Sheet2!$A:$A,0))</f>
        <v>43200</v>
      </c>
      <c r="L396">
        <f t="shared" si="30"/>
        <v>75452</v>
      </c>
      <c r="M396">
        <v>10</v>
      </c>
      <c r="N396" t="str">
        <f>INDEX(Sheet2!J:J,MATCH($B396,Sheet2!$A:$A,0))</f>
        <v>40,80</v>
      </c>
      <c r="O396" s="12" t="str">
        <f>INDEX(Sheet2!Y:Y,MATCH($B396,Sheet2!$A:$A,0))</f>
        <v>被海风所笼罩的市区，有时阴冷。</v>
      </c>
      <c r="P396">
        <f t="shared" ref="P396:S415" si="31">P386</f>
        <v>101</v>
      </c>
      <c r="Q396" t="str">
        <f t="shared" si="31"/>
        <v>2,4</v>
      </c>
      <c r="R396" t="str">
        <f t="shared" si="31"/>
        <v>0,60</v>
      </c>
      <c r="S396" t="str">
        <f t="shared" si="31"/>
        <v>1,9|2,9|3,9|4,9|5,8|6,8|7,8|8,8|9,8|10,8|11,7|12,9</v>
      </c>
    </row>
    <row r="397" ht="16.5" customHeight="1" spans="1:19">
      <c r="A397" s="11" t="s">
        <v>44</v>
      </c>
      <c r="B397">
        <v>5453</v>
      </c>
      <c r="C397">
        <f>INDEX(Sheet2!D:D,MATCH(B397,Sheet2!A:A,0))</f>
        <v>5</v>
      </c>
      <c r="D397">
        <v>0</v>
      </c>
      <c r="E397">
        <f>INDEX(Sheet2!O:O,MATCH($B397,Sheet2!$A:$A,0))</f>
        <v>50</v>
      </c>
      <c r="F397" s="12" t="str">
        <f>INDEX(Sheet2!X:X,MATCH($B397,Sheet2!$A:$A,0))</f>
        <v>近海街区</v>
      </c>
      <c r="G397" s="12">
        <f>INDEX(Sheet2!Z:Z,MATCH(B397,Sheet2!A:A,0))</f>
        <v>340140008</v>
      </c>
      <c r="H397">
        <f>INDEX(Sheet2!P:P,MATCH($B397,Sheet2!$A:$A,0))</f>
        <v>75453</v>
      </c>
      <c r="I397" s="15" t="str">
        <f t="shared" si="27"/>
        <v>1120001,2110004,2110003</v>
      </c>
      <c r="J397">
        <f>INDEX(Sheet2!K:K,MATCH($B397,Sheet2!$A:$A,0))</f>
        <v>5</v>
      </c>
      <c r="K397">
        <f>INDEX(Sheet2!L:L,MATCH($B397,Sheet2!$A:$A,0))</f>
        <v>86400</v>
      </c>
      <c r="L397">
        <f t="shared" si="30"/>
        <v>75453</v>
      </c>
      <c r="M397">
        <v>10</v>
      </c>
      <c r="N397" t="str">
        <f>INDEX(Sheet2!J:J,MATCH($B397,Sheet2!$A:$A,0))</f>
        <v>40,80</v>
      </c>
      <c r="O397" s="12" t="str">
        <f>INDEX(Sheet2!Y:Y,MATCH($B397,Sheet2!$A:$A,0))</f>
        <v>被海风所笼罩的市区，有时阴冷。</v>
      </c>
      <c r="P397">
        <f t="shared" si="31"/>
        <v>102</v>
      </c>
      <c r="Q397" t="str">
        <f t="shared" si="31"/>
        <v>2,4</v>
      </c>
      <c r="R397" t="str">
        <f t="shared" si="31"/>
        <v>0,60</v>
      </c>
      <c r="S397" t="str">
        <f t="shared" si="31"/>
        <v>1,9|2,9|3,9|4,9|5,8|6,8|7,8|8,8|9,8|10,8|11,8|12,8</v>
      </c>
    </row>
    <row r="398" ht="16.5" customHeight="1" spans="1:19">
      <c r="A398" s="11" t="s">
        <v>44</v>
      </c>
      <c r="B398">
        <v>5511</v>
      </c>
      <c r="C398">
        <f>INDEX(Sheet2!D:D,MATCH(B398,Sheet2!A:A,0))</f>
        <v>5</v>
      </c>
      <c r="D398">
        <v>0</v>
      </c>
      <c r="E398">
        <f>INDEX(Sheet2!O:O,MATCH($B398,Sheet2!$A:$A,0))</f>
        <v>0</v>
      </c>
      <c r="F398" s="12" t="str">
        <f>INDEX(Sheet2!X:X,MATCH($B398,Sheet2!$A:$A,0))</f>
        <v>通勤路</v>
      </c>
      <c r="G398" s="12">
        <f>INDEX(Sheet2!Z:Z,MATCH(B398,Sheet2!A:A,0))</f>
        <v>340140008</v>
      </c>
      <c r="H398">
        <f>INDEX(Sheet2!P:P,MATCH($B398,Sheet2!$A:$A,0))</f>
        <v>75511</v>
      </c>
      <c r="I398" s="15" t="str">
        <f t="shared" si="27"/>
        <v>1120001,2120001</v>
      </c>
      <c r="J398">
        <f>INDEX(Sheet2!K:K,MATCH($B398,Sheet2!$A:$A,0))</f>
        <v>2</v>
      </c>
      <c r="K398">
        <f>INDEX(Sheet2!L:L,MATCH($B398,Sheet2!$A:$A,0))</f>
        <v>14400</v>
      </c>
      <c r="L398">
        <f t="shared" si="30"/>
        <v>75511</v>
      </c>
      <c r="M398">
        <v>10</v>
      </c>
      <c r="N398" t="str">
        <f>INDEX(Sheet2!J:J,MATCH($B398,Sheet2!$A:$A,0))</f>
        <v>1,24</v>
      </c>
      <c r="O398" s="12" t="str">
        <f>INDEX(Sheet2!Y:Y,MATCH($B398,Sheet2!$A:$A,0))</f>
        <v>总是堵车的路口，又似乎总是下雨。</v>
      </c>
      <c r="P398">
        <f t="shared" si="31"/>
        <v>101</v>
      </c>
      <c r="Q398" t="str">
        <f t="shared" si="31"/>
        <v>2,4</v>
      </c>
      <c r="R398" t="str">
        <f t="shared" si="31"/>
        <v>0,60</v>
      </c>
      <c r="S398" t="str">
        <f t="shared" si="31"/>
        <v>1,9|2,9|3,9|4,9|5,8|6,8|7,8|8,8|9,8|10,8|11,8|12,8</v>
      </c>
    </row>
    <row r="399" ht="16.5" customHeight="1" spans="1:19">
      <c r="A399" s="11" t="s">
        <v>44</v>
      </c>
      <c r="B399">
        <v>5512</v>
      </c>
      <c r="C399">
        <f>INDEX(Sheet2!D:D,MATCH(B399,Sheet2!A:A,0))</f>
        <v>5</v>
      </c>
      <c r="D399">
        <v>0</v>
      </c>
      <c r="E399">
        <f>INDEX(Sheet2!O:O,MATCH($B399,Sheet2!$A:$A,0))</f>
        <v>0</v>
      </c>
      <c r="F399" s="12" t="str">
        <f>INDEX(Sheet2!X:X,MATCH($B399,Sheet2!$A:$A,0))</f>
        <v>通勤路</v>
      </c>
      <c r="G399" s="12">
        <f>INDEX(Sheet2!Z:Z,MATCH(B399,Sheet2!A:A,0))</f>
        <v>340140008</v>
      </c>
      <c r="H399">
        <f>INDEX(Sheet2!P:P,MATCH($B399,Sheet2!$A:$A,0))</f>
        <v>75512</v>
      </c>
      <c r="I399" s="15" t="str">
        <f t="shared" si="27"/>
        <v>1120001,2120001</v>
      </c>
      <c r="J399">
        <f>INDEX(Sheet2!K:K,MATCH($B399,Sheet2!$A:$A,0))</f>
        <v>3</v>
      </c>
      <c r="K399">
        <f>INDEX(Sheet2!L:L,MATCH($B399,Sheet2!$A:$A,0))</f>
        <v>14400</v>
      </c>
      <c r="L399">
        <f t="shared" si="30"/>
        <v>75512</v>
      </c>
      <c r="M399">
        <v>10</v>
      </c>
      <c r="N399" t="str">
        <f>INDEX(Sheet2!J:J,MATCH($B399,Sheet2!$A:$A,0))</f>
        <v>1,24</v>
      </c>
      <c r="O399" s="12" t="str">
        <f>INDEX(Sheet2!Y:Y,MATCH($B399,Sheet2!$A:$A,0))</f>
        <v>总是堵车的路口，又似乎总是下雨。</v>
      </c>
      <c r="P399">
        <f t="shared" si="31"/>
        <v>102</v>
      </c>
      <c r="Q399" t="str">
        <f t="shared" si="31"/>
        <v>2,4</v>
      </c>
      <c r="R399" t="str">
        <f t="shared" si="31"/>
        <v>0,60</v>
      </c>
      <c r="S399" t="str">
        <f t="shared" si="31"/>
        <v>1,9|2,9|3,9|4,9|5,8|6,8|7,8|8,8|9,8|10,8|11,8|12,8</v>
      </c>
    </row>
    <row r="400" ht="16.5" customHeight="1" spans="1:19">
      <c r="A400" s="11" t="s">
        <v>44</v>
      </c>
      <c r="B400">
        <v>5521</v>
      </c>
      <c r="C400">
        <f>INDEX(Sheet2!D:D,MATCH(B400,Sheet2!A:A,0))</f>
        <v>5</v>
      </c>
      <c r="D400">
        <v>0</v>
      </c>
      <c r="E400">
        <f>INDEX(Sheet2!O:O,MATCH($B400,Sheet2!$A:$A,0))</f>
        <v>50</v>
      </c>
      <c r="F400" s="12" t="str">
        <f>INDEX(Sheet2!X:X,MATCH($B400,Sheet2!$A:$A,0))</f>
        <v>十字路口</v>
      </c>
      <c r="G400" s="12">
        <f>INDEX(Sheet2!Z:Z,MATCH(B400,Sheet2!A:A,0))</f>
        <v>340140008</v>
      </c>
      <c r="H400">
        <f>INDEX(Sheet2!P:P,MATCH($B400,Sheet2!$A:$A,0))</f>
        <v>75521</v>
      </c>
      <c r="I400" s="15" t="str">
        <f t="shared" si="27"/>
        <v>1120001,2120001</v>
      </c>
      <c r="J400">
        <f>INDEX(Sheet2!K:K,MATCH($B400,Sheet2!$A:$A,0))</f>
        <v>2</v>
      </c>
      <c r="K400">
        <f>INDEX(Sheet2!L:L,MATCH($B400,Sheet2!$A:$A,0))</f>
        <v>14400</v>
      </c>
      <c r="L400">
        <f t="shared" si="30"/>
        <v>75521</v>
      </c>
      <c r="M400">
        <v>10</v>
      </c>
      <c r="N400" t="str">
        <f>INDEX(Sheet2!J:J,MATCH($B400,Sheet2!$A:$A,0))</f>
        <v>25,29</v>
      </c>
      <c r="O400" s="12" t="str">
        <f>INDEX(Sheet2!Y:Y,MATCH($B400,Sheet2!$A:$A,0))</f>
        <v>路口的楼房总是门窗紧闭，人们来去匆匆，无人关心是怎么回事。</v>
      </c>
      <c r="P400">
        <f t="shared" si="31"/>
        <v>101</v>
      </c>
      <c r="Q400" t="str">
        <f t="shared" si="31"/>
        <v>3,5</v>
      </c>
      <c r="R400" t="str">
        <f t="shared" si="31"/>
        <v>0,60</v>
      </c>
      <c r="S400" t="str">
        <f t="shared" si="31"/>
        <v>1,9|2,9|3,9|4,9|5,8|6,8|7,8|8,8|9,8|10,8|11,8|12,8</v>
      </c>
    </row>
    <row r="401" ht="16.5" customHeight="1" spans="1:19">
      <c r="A401" s="11" t="s">
        <v>44</v>
      </c>
      <c r="B401">
        <v>5522</v>
      </c>
      <c r="C401">
        <f>INDEX(Sheet2!D:D,MATCH(B401,Sheet2!A:A,0))</f>
        <v>5</v>
      </c>
      <c r="D401">
        <v>0</v>
      </c>
      <c r="E401">
        <f>INDEX(Sheet2!O:O,MATCH($B401,Sheet2!$A:$A,0))</f>
        <v>50</v>
      </c>
      <c r="F401" s="12" t="str">
        <f>INDEX(Sheet2!X:X,MATCH($B401,Sheet2!$A:$A,0))</f>
        <v>十字路口</v>
      </c>
      <c r="G401" s="12">
        <f>INDEX(Sheet2!Z:Z,MATCH(B401,Sheet2!A:A,0))</f>
        <v>340140008</v>
      </c>
      <c r="H401">
        <f>INDEX(Sheet2!P:P,MATCH($B401,Sheet2!$A:$A,0))</f>
        <v>75522</v>
      </c>
      <c r="I401" s="15" t="str">
        <f t="shared" si="27"/>
        <v>1120001,2120001</v>
      </c>
      <c r="J401">
        <f>INDEX(Sheet2!K:K,MATCH($B401,Sheet2!$A:$A,0))</f>
        <v>3</v>
      </c>
      <c r="K401">
        <f>INDEX(Sheet2!L:L,MATCH($B401,Sheet2!$A:$A,0))</f>
        <v>14400</v>
      </c>
      <c r="L401">
        <f t="shared" si="30"/>
        <v>75522</v>
      </c>
      <c r="M401">
        <v>10</v>
      </c>
      <c r="N401" t="str">
        <f>INDEX(Sheet2!J:J,MATCH($B401,Sheet2!$A:$A,0))</f>
        <v>25,29</v>
      </c>
      <c r="O401" s="12" t="str">
        <f>INDEX(Sheet2!Y:Y,MATCH($B401,Sheet2!$A:$A,0))</f>
        <v>路口的楼房总是门窗紧闭，人们来去匆匆，无人关心是怎么回事。</v>
      </c>
      <c r="P401">
        <f t="shared" si="31"/>
        <v>102</v>
      </c>
      <c r="Q401" t="str">
        <f t="shared" si="31"/>
        <v>3,5</v>
      </c>
      <c r="R401" t="str">
        <f t="shared" si="31"/>
        <v>0,60</v>
      </c>
      <c r="S401" t="str">
        <f t="shared" si="31"/>
        <v>1,9|2,9|3,9|4,9|5,8|6,8|7,8|8,8|9,8|10,8|11,8|12,8</v>
      </c>
    </row>
    <row r="402" ht="16.5" customHeight="1" spans="1:19">
      <c r="A402" s="11" t="s">
        <v>44</v>
      </c>
      <c r="B402">
        <v>5523</v>
      </c>
      <c r="C402">
        <f>INDEX(Sheet2!D:D,MATCH(B402,Sheet2!A:A,0))</f>
        <v>5</v>
      </c>
      <c r="D402">
        <v>0</v>
      </c>
      <c r="E402">
        <f>INDEX(Sheet2!O:O,MATCH($B402,Sheet2!$A:$A,0))</f>
        <v>50</v>
      </c>
      <c r="F402" s="12" t="str">
        <f>INDEX(Sheet2!X:X,MATCH($B402,Sheet2!$A:$A,0))</f>
        <v>十字路口</v>
      </c>
      <c r="G402" s="12">
        <f>INDEX(Sheet2!Z:Z,MATCH(B402,Sheet2!A:A,0))</f>
        <v>340140008</v>
      </c>
      <c r="H402">
        <f>INDEX(Sheet2!P:P,MATCH($B402,Sheet2!$A:$A,0))</f>
        <v>75523</v>
      </c>
      <c r="I402" s="15" t="str">
        <f t="shared" si="27"/>
        <v>1120001,2120001</v>
      </c>
      <c r="J402">
        <f>INDEX(Sheet2!K:K,MATCH($B402,Sheet2!$A:$A,0))</f>
        <v>3</v>
      </c>
      <c r="K402">
        <f>INDEX(Sheet2!L:L,MATCH($B402,Sheet2!$A:$A,0))</f>
        <v>14400</v>
      </c>
      <c r="L402">
        <f t="shared" si="30"/>
        <v>75523</v>
      </c>
      <c r="M402">
        <v>10</v>
      </c>
      <c r="N402" t="str">
        <f>INDEX(Sheet2!J:J,MATCH($B402,Sheet2!$A:$A,0))</f>
        <v>25,29</v>
      </c>
      <c r="O402" s="12" t="str">
        <f>INDEX(Sheet2!Y:Y,MATCH($B402,Sheet2!$A:$A,0))</f>
        <v>路口的楼房总是门窗紧闭，人们来去匆匆，无人关心是怎么回事。</v>
      </c>
      <c r="P402">
        <f t="shared" si="31"/>
        <v>103</v>
      </c>
      <c r="Q402" t="str">
        <f t="shared" si="31"/>
        <v>3,5</v>
      </c>
      <c r="R402" t="str">
        <f t="shared" si="31"/>
        <v>0,60</v>
      </c>
      <c r="S402" t="str">
        <f t="shared" si="31"/>
        <v>1,9|2,9|3,9|4,9|5,8|6,8|7,8|8,8|9,8|10,8|11,8|12,8</v>
      </c>
    </row>
    <row r="403" ht="16.5" customHeight="1" spans="1:19">
      <c r="A403" s="11" t="s">
        <v>44</v>
      </c>
      <c r="B403">
        <v>5531</v>
      </c>
      <c r="C403">
        <f>INDEX(Sheet2!D:D,MATCH(B403,Sheet2!A:A,0))</f>
        <v>5</v>
      </c>
      <c r="D403">
        <v>0</v>
      </c>
      <c r="E403">
        <f>INDEX(Sheet2!O:O,MATCH($B403,Sheet2!$A:$A,0))</f>
        <v>50</v>
      </c>
      <c r="F403" s="12" t="str">
        <f>INDEX(Sheet2!X:X,MATCH($B403,Sheet2!$A:$A,0))</f>
        <v>近海街区</v>
      </c>
      <c r="G403" s="12">
        <f>INDEX(Sheet2!Z:Z,MATCH(B403,Sheet2!A:A,0))</f>
        <v>340140008</v>
      </c>
      <c r="H403">
        <f>INDEX(Sheet2!P:P,MATCH($B403,Sheet2!$A:$A,0))</f>
        <v>75531</v>
      </c>
      <c r="I403" s="15" t="str">
        <f t="shared" si="27"/>
        <v>1120001,2120002</v>
      </c>
      <c r="J403">
        <f>INDEX(Sheet2!K:K,MATCH($B403,Sheet2!$A:$A,0))</f>
        <v>3</v>
      </c>
      <c r="K403">
        <f>INDEX(Sheet2!L:L,MATCH($B403,Sheet2!$A:$A,0))</f>
        <v>14400</v>
      </c>
      <c r="L403">
        <f t="shared" si="30"/>
        <v>75531</v>
      </c>
      <c r="M403">
        <v>10</v>
      </c>
      <c r="N403" t="str">
        <f>INDEX(Sheet2!J:J,MATCH($B403,Sheet2!$A:$A,0))</f>
        <v>30,34</v>
      </c>
      <c r="O403" s="12" t="str">
        <f>INDEX(Sheet2!Y:Y,MATCH($B403,Sheet2!$A:$A,0))</f>
        <v>被海风所笼罩的市区，有时阴冷。</v>
      </c>
      <c r="P403">
        <f t="shared" si="31"/>
        <v>103</v>
      </c>
      <c r="Q403" t="str">
        <f t="shared" si="31"/>
        <v>3,5</v>
      </c>
      <c r="R403" t="str">
        <f t="shared" si="31"/>
        <v>0,60</v>
      </c>
      <c r="S403" t="str">
        <f t="shared" si="31"/>
        <v>1,9|2,9|3,9|4,9|5,8|6,8|7,8|8,8|9,8|10,8|11,8|12,8</v>
      </c>
    </row>
    <row r="404" ht="16.5" customHeight="1" spans="1:19">
      <c r="A404" s="11" t="s">
        <v>44</v>
      </c>
      <c r="B404">
        <v>5532</v>
      </c>
      <c r="C404">
        <f>INDEX(Sheet2!D:D,MATCH(B404,Sheet2!A:A,0))</f>
        <v>5</v>
      </c>
      <c r="D404">
        <v>0</v>
      </c>
      <c r="E404">
        <f>INDEX(Sheet2!O:O,MATCH($B404,Sheet2!$A:$A,0))</f>
        <v>50</v>
      </c>
      <c r="F404" s="12" t="str">
        <f>INDEX(Sheet2!X:X,MATCH($B404,Sheet2!$A:$A,0))</f>
        <v>近海街区</v>
      </c>
      <c r="G404" s="12">
        <f>INDEX(Sheet2!Z:Z,MATCH(B404,Sheet2!A:A,0))</f>
        <v>340140008</v>
      </c>
      <c r="H404">
        <f>INDEX(Sheet2!P:P,MATCH($B404,Sheet2!$A:$A,0))</f>
        <v>75532</v>
      </c>
      <c r="I404" s="15" t="str">
        <f t="shared" si="27"/>
        <v>1120001,2120002</v>
      </c>
      <c r="J404">
        <f>INDEX(Sheet2!K:K,MATCH($B404,Sheet2!$A:$A,0))</f>
        <v>4</v>
      </c>
      <c r="K404">
        <f>INDEX(Sheet2!L:L,MATCH($B404,Sheet2!$A:$A,0))</f>
        <v>28800</v>
      </c>
      <c r="L404">
        <f t="shared" si="30"/>
        <v>75532</v>
      </c>
      <c r="M404">
        <v>10</v>
      </c>
      <c r="N404" t="str">
        <f>INDEX(Sheet2!J:J,MATCH($B404,Sheet2!$A:$A,0))</f>
        <v>30,34</v>
      </c>
      <c r="O404" s="12" t="str">
        <f>INDEX(Sheet2!Y:Y,MATCH($B404,Sheet2!$A:$A,0))</f>
        <v>被海风所笼罩的市区，有时阴冷。</v>
      </c>
      <c r="P404">
        <f t="shared" si="31"/>
        <v>103</v>
      </c>
      <c r="Q404" t="str">
        <f t="shared" si="31"/>
        <v>3,5</v>
      </c>
      <c r="R404" t="str">
        <f t="shared" si="31"/>
        <v>0,60</v>
      </c>
      <c r="S404" t="str">
        <f t="shared" si="31"/>
        <v>1,9|2,9|3,9|4,9|5,8|6,8|7,8|8,8|9,8|10,8|11,8|12,8</v>
      </c>
    </row>
    <row r="405" ht="16.5" customHeight="1" spans="1:19">
      <c r="A405" s="11" t="s">
        <v>44</v>
      </c>
      <c r="B405">
        <v>5533</v>
      </c>
      <c r="C405">
        <f>INDEX(Sheet2!D:D,MATCH(B405,Sheet2!A:A,0))</f>
        <v>5</v>
      </c>
      <c r="D405">
        <v>0</v>
      </c>
      <c r="E405">
        <f>INDEX(Sheet2!O:O,MATCH($B405,Sheet2!$A:$A,0))</f>
        <v>50</v>
      </c>
      <c r="F405" s="12" t="str">
        <f>INDEX(Sheet2!X:X,MATCH($B405,Sheet2!$A:$A,0))</f>
        <v>近海街区</v>
      </c>
      <c r="G405" s="12">
        <f>INDEX(Sheet2!Z:Z,MATCH(B405,Sheet2!A:A,0))</f>
        <v>340140008</v>
      </c>
      <c r="H405">
        <f>INDEX(Sheet2!P:P,MATCH($B405,Sheet2!$A:$A,0))</f>
        <v>75533</v>
      </c>
      <c r="I405" s="15" t="str">
        <f t="shared" si="27"/>
        <v>1120001,2120002</v>
      </c>
      <c r="J405">
        <f>INDEX(Sheet2!K:K,MATCH($B405,Sheet2!$A:$A,0))</f>
        <v>4</v>
      </c>
      <c r="K405">
        <f>INDEX(Sheet2!L:L,MATCH($B405,Sheet2!$A:$A,0))</f>
        <v>43200</v>
      </c>
      <c r="L405">
        <f t="shared" si="30"/>
        <v>75533</v>
      </c>
      <c r="M405">
        <v>10</v>
      </c>
      <c r="N405" t="str">
        <f>INDEX(Sheet2!J:J,MATCH($B405,Sheet2!$A:$A,0))</f>
        <v>30,34</v>
      </c>
      <c r="O405" s="12" t="str">
        <f>INDEX(Sheet2!Y:Y,MATCH($B405,Sheet2!$A:$A,0))</f>
        <v>被海风所笼罩的市区，有时阴冷。</v>
      </c>
      <c r="P405">
        <f t="shared" si="31"/>
        <v>103</v>
      </c>
      <c r="Q405" t="str">
        <f t="shared" si="31"/>
        <v>3,5</v>
      </c>
      <c r="R405" t="str">
        <f t="shared" si="31"/>
        <v>0,60</v>
      </c>
      <c r="S405" t="str">
        <f t="shared" si="31"/>
        <v>1,9|2,9|3,9|4,9|5,8|6,8|7,8|8,8|9,8|10,8|11,8|12,8</v>
      </c>
    </row>
    <row r="406" ht="16.5" customHeight="1" spans="1:19">
      <c r="A406" s="11" t="s">
        <v>44</v>
      </c>
      <c r="B406">
        <v>5541</v>
      </c>
      <c r="C406">
        <f>INDEX(Sheet2!D:D,MATCH(B406,Sheet2!A:A,0))</f>
        <v>5</v>
      </c>
      <c r="D406">
        <v>0</v>
      </c>
      <c r="E406">
        <f>INDEX(Sheet2!O:O,MATCH($B406,Sheet2!$A:$A,0))</f>
        <v>50</v>
      </c>
      <c r="F406" s="12" t="str">
        <f>INDEX(Sheet2!X:X,MATCH($B406,Sheet2!$A:$A,0))</f>
        <v>近海街区</v>
      </c>
      <c r="G406" s="12">
        <f>INDEX(Sheet2!Z:Z,MATCH(B406,Sheet2!A:A,0))</f>
        <v>340140008</v>
      </c>
      <c r="H406">
        <f>INDEX(Sheet2!P:P,MATCH($B406,Sheet2!$A:$A,0))</f>
        <v>75541</v>
      </c>
      <c r="I406" s="15" t="str">
        <f t="shared" si="27"/>
        <v>1120001,2120003</v>
      </c>
      <c r="J406">
        <f>INDEX(Sheet2!K:K,MATCH($B406,Sheet2!$A:$A,0))</f>
        <v>4</v>
      </c>
      <c r="K406">
        <f>INDEX(Sheet2!L:L,MATCH($B406,Sheet2!$A:$A,0))</f>
        <v>28800</v>
      </c>
      <c r="L406">
        <f t="shared" si="30"/>
        <v>75541</v>
      </c>
      <c r="M406">
        <v>10</v>
      </c>
      <c r="N406" t="str">
        <f>INDEX(Sheet2!J:J,MATCH($B406,Sheet2!$A:$A,0))</f>
        <v>35,39</v>
      </c>
      <c r="O406" s="12" t="str">
        <f>INDEX(Sheet2!Y:Y,MATCH($B406,Sheet2!$A:$A,0))</f>
        <v>被海风所笼罩的市区，有时阴冷。</v>
      </c>
      <c r="P406">
        <f t="shared" si="31"/>
        <v>101</v>
      </c>
      <c r="Q406" t="str">
        <f t="shared" si="31"/>
        <v>2,4</v>
      </c>
      <c r="R406" t="str">
        <f t="shared" si="31"/>
        <v>0,60</v>
      </c>
      <c r="S406" t="str">
        <f t="shared" si="31"/>
        <v>1,9|2,9|3,9|4,9|5,8|6,8|7,8|8,8|9,8|10,8|11,7|12,9</v>
      </c>
    </row>
    <row r="407" ht="16.5" customHeight="1" spans="1:19">
      <c r="A407" s="11" t="s">
        <v>44</v>
      </c>
      <c r="B407">
        <v>5542</v>
      </c>
      <c r="C407">
        <f>INDEX(Sheet2!D:D,MATCH(B407,Sheet2!A:A,0))</f>
        <v>5</v>
      </c>
      <c r="D407">
        <v>0</v>
      </c>
      <c r="E407">
        <f>INDEX(Sheet2!O:O,MATCH($B407,Sheet2!$A:$A,0))</f>
        <v>50</v>
      </c>
      <c r="F407" s="12" t="str">
        <f>INDEX(Sheet2!X:X,MATCH($B407,Sheet2!$A:$A,0))</f>
        <v>近海街区</v>
      </c>
      <c r="G407" s="12">
        <f>INDEX(Sheet2!Z:Z,MATCH(B407,Sheet2!A:A,0))</f>
        <v>340140008</v>
      </c>
      <c r="H407">
        <f>INDEX(Sheet2!P:P,MATCH($B407,Sheet2!$A:$A,0))</f>
        <v>75542</v>
      </c>
      <c r="I407" s="15" t="str">
        <f t="shared" si="27"/>
        <v>1120001,2120003</v>
      </c>
      <c r="J407">
        <f>INDEX(Sheet2!K:K,MATCH($B407,Sheet2!$A:$A,0))</f>
        <v>5</v>
      </c>
      <c r="K407">
        <f>INDEX(Sheet2!L:L,MATCH($B407,Sheet2!$A:$A,0))</f>
        <v>43200</v>
      </c>
      <c r="L407">
        <f t="shared" si="30"/>
        <v>75542</v>
      </c>
      <c r="M407">
        <v>10</v>
      </c>
      <c r="N407" t="str">
        <f>INDEX(Sheet2!J:J,MATCH($B407,Sheet2!$A:$A,0))</f>
        <v>35,39</v>
      </c>
      <c r="O407" s="12" t="str">
        <f>INDEX(Sheet2!Y:Y,MATCH($B407,Sheet2!$A:$A,0))</f>
        <v>被海风所笼罩的市区，有时阴冷。</v>
      </c>
      <c r="P407">
        <f t="shared" si="31"/>
        <v>102</v>
      </c>
      <c r="Q407" t="str">
        <f t="shared" si="31"/>
        <v>2,4</v>
      </c>
      <c r="R407" t="str">
        <f t="shared" si="31"/>
        <v>0,60</v>
      </c>
      <c r="S407" t="str">
        <f t="shared" si="31"/>
        <v>1,9|2,9|3,9|4,9|5,8|6,8|7,8|8,8|9,8|10,8|11,8|12,8</v>
      </c>
    </row>
    <row r="408" ht="16.5" customHeight="1" spans="1:19">
      <c r="A408" s="11" t="s">
        <v>44</v>
      </c>
      <c r="B408">
        <v>5543</v>
      </c>
      <c r="C408">
        <f>INDEX(Sheet2!D:D,MATCH(B408,Sheet2!A:A,0))</f>
        <v>5</v>
      </c>
      <c r="D408">
        <v>0</v>
      </c>
      <c r="E408">
        <f>INDEX(Sheet2!O:O,MATCH($B408,Sheet2!$A:$A,0))</f>
        <v>50</v>
      </c>
      <c r="F408" s="12" t="str">
        <f>INDEX(Sheet2!X:X,MATCH($B408,Sheet2!$A:$A,0))</f>
        <v>近海街区</v>
      </c>
      <c r="G408" s="12">
        <f>INDEX(Sheet2!Z:Z,MATCH(B408,Sheet2!A:A,0))</f>
        <v>340140008</v>
      </c>
      <c r="H408">
        <f>INDEX(Sheet2!P:P,MATCH($B408,Sheet2!$A:$A,0))</f>
        <v>75543</v>
      </c>
      <c r="I408" s="15" t="str">
        <f t="shared" si="27"/>
        <v>1120001,2120003</v>
      </c>
      <c r="J408">
        <f>INDEX(Sheet2!K:K,MATCH($B408,Sheet2!$A:$A,0))</f>
        <v>5</v>
      </c>
      <c r="K408">
        <f>INDEX(Sheet2!L:L,MATCH($B408,Sheet2!$A:$A,0))</f>
        <v>86400</v>
      </c>
      <c r="L408">
        <f t="shared" si="30"/>
        <v>75543</v>
      </c>
      <c r="M408">
        <v>10</v>
      </c>
      <c r="N408" t="str">
        <f>INDEX(Sheet2!J:J,MATCH($B408,Sheet2!$A:$A,0))</f>
        <v>35,39</v>
      </c>
      <c r="O408" s="12" t="str">
        <f>INDEX(Sheet2!Y:Y,MATCH($B408,Sheet2!$A:$A,0))</f>
        <v>被海风所笼罩的市区，有时阴冷。</v>
      </c>
      <c r="P408">
        <f t="shared" si="31"/>
        <v>101</v>
      </c>
      <c r="Q408" t="str">
        <f t="shared" si="31"/>
        <v>2,4</v>
      </c>
      <c r="R408" t="str">
        <f t="shared" si="31"/>
        <v>0,60</v>
      </c>
      <c r="S408" t="str">
        <f t="shared" si="31"/>
        <v>1,9|2,9|3,9|4,9|5,8|6,8|7,8|8,8|9,8|10,8|11,8|12,8</v>
      </c>
    </row>
    <row r="409" ht="16.5" customHeight="1" spans="1:19">
      <c r="A409" s="11" t="s">
        <v>44</v>
      </c>
      <c r="B409">
        <v>5551</v>
      </c>
      <c r="C409">
        <f>INDEX(Sheet2!D:D,MATCH(B409,Sheet2!A:A,0))</f>
        <v>5</v>
      </c>
      <c r="D409">
        <v>0</v>
      </c>
      <c r="E409">
        <f>INDEX(Sheet2!O:O,MATCH($B409,Sheet2!$A:$A,0))</f>
        <v>50</v>
      </c>
      <c r="F409" s="12" t="str">
        <f>INDEX(Sheet2!X:X,MATCH($B409,Sheet2!$A:$A,0))</f>
        <v>近海街区</v>
      </c>
      <c r="G409" s="12">
        <f>INDEX(Sheet2!Z:Z,MATCH(B409,Sheet2!A:A,0))</f>
        <v>340140008</v>
      </c>
      <c r="H409">
        <f>INDEX(Sheet2!P:P,MATCH($B409,Sheet2!$A:$A,0))</f>
        <v>75551</v>
      </c>
      <c r="I409" s="15" t="str">
        <f t="shared" si="27"/>
        <v>1120001,2120004</v>
      </c>
      <c r="J409">
        <f>INDEX(Sheet2!K:K,MATCH($B409,Sheet2!$A:$A,0))</f>
        <v>4</v>
      </c>
      <c r="K409">
        <f>INDEX(Sheet2!L:L,MATCH($B409,Sheet2!$A:$A,0))</f>
        <v>28800</v>
      </c>
      <c r="L409">
        <f t="shared" si="30"/>
        <v>75551</v>
      </c>
      <c r="M409">
        <v>10</v>
      </c>
      <c r="N409" t="str">
        <f>INDEX(Sheet2!J:J,MATCH($B409,Sheet2!$A:$A,0))</f>
        <v>40,80</v>
      </c>
      <c r="O409" s="12" t="str">
        <f>INDEX(Sheet2!Y:Y,MATCH($B409,Sheet2!$A:$A,0))</f>
        <v>被海风所笼罩的市区，有时阴冷。</v>
      </c>
      <c r="P409">
        <f t="shared" si="31"/>
        <v>102</v>
      </c>
      <c r="Q409" t="str">
        <f t="shared" si="31"/>
        <v>2,4</v>
      </c>
      <c r="R409" t="str">
        <f t="shared" si="31"/>
        <v>0,60</v>
      </c>
      <c r="S409" t="str">
        <f t="shared" si="31"/>
        <v>1,9|2,9|3,9|4,9|5,8|6,8|7,8|8,8|9,8|10,8|11,8|12,8</v>
      </c>
    </row>
    <row r="410" ht="16.5" customHeight="1" spans="1:19">
      <c r="A410" s="11" t="s">
        <v>44</v>
      </c>
      <c r="B410">
        <v>5552</v>
      </c>
      <c r="C410">
        <f>INDEX(Sheet2!D:D,MATCH(B410,Sheet2!A:A,0))</f>
        <v>5</v>
      </c>
      <c r="D410">
        <v>0</v>
      </c>
      <c r="E410">
        <f>INDEX(Sheet2!O:O,MATCH($B410,Sheet2!$A:$A,0))</f>
        <v>50</v>
      </c>
      <c r="F410" s="12" t="str">
        <f>INDEX(Sheet2!X:X,MATCH($B410,Sheet2!$A:$A,0))</f>
        <v>近海街区</v>
      </c>
      <c r="G410" s="12">
        <f>INDEX(Sheet2!Z:Z,MATCH(B410,Sheet2!A:A,0))</f>
        <v>340140008</v>
      </c>
      <c r="H410">
        <f>INDEX(Sheet2!P:P,MATCH($B410,Sheet2!$A:$A,0))</f>
        <v>75552</v>
      </c>
      <c r="I410" s="15" t="str">
        <f t="shared" ref="I410:I473" si="32">I326</f>
        <v>1120001,2120004</v>
      </c>
      <c r="J410">
        <f>INDEX(Sheet2!K:K,MATCH($B410,Sheet2!$A:$A,0))</f>
        <v>5</v>
      </c>
      <c r="K410">
        <f>INDEX(Sheet2!L:L,MATCH($B410,Sheet2!$A:$A,0))</f>
        <v>43200</v>
      </c>
      <c r="L410">
        <f t="shared" si="30"/>
        <v>75552</v>
      </c>
      <c r="M410">
        <v>10</v>
      </c>
      <c r="N410" t="str">
        <f>INDEX(Sheet2!J:J,MATCH($B410,Sheet2!$A:$A,0))</f>
        <v>40,80</v>
      </c>
      <c r="O410" s="12" t="str">
        <f>INDEX(Sheet2!Y:Y,MATCH($B410,Sheet2!$A:$A,0))</f>
        <v>被海风所笼罩的市区，有时阴冷。</v>
      </c>
      <c r="P410">
        <f t="shared" si="31"/>
        <v>101</v>
      </c>
      <c r="Q410" t="str">
        <f t="shared" si="31"/>
        <v>3,5</v>
      </c>
      <c r="R410" t="str">
        <f t="shared" si="31"/>
        <v>0,60</v>
      </c>
      <c r="S410" t="str">
        <f t="shared" si="31"/>
        <v>1,9|2,9|3,9|4,9|5,8|6,8|7,8|8,8|9,8|10,8|11,8|12,8</v>
      </c>
    </row>
    <row r="411" ht="16.5" customHeight="1" spans="1:19">
      <c r="A411" s="11" t="s">
        <v>44</v>
      </c>
      <c r="B411">
        <v>5553</v>
      </c>
      <c r="C411">
        <f>INDEX(Sheet2!D:D,MATCH(B411,Sheet2!A:A,0))</f>
        <v>5</v>
      </c>
      <c r="D411">
        <v>0</v>
      </c>
      <c r="E411">
        <f>INDEX(Sheet2!O:O,MATCH($B411,Sheet2!$A:$A,0))</f>
        <v>50</v>
      </c>
      <c r="F411" s="12" t="str">
        <f>INDEX(Sheet2!X:X,MATCH($B411,Sheet2!$A:$A,0))</f>
        <v>近海街区</v>
      </c>
      <c r="G411" s="12">
        <f>INDEX(Sheet2!Z:Z,MATCH(B411,Sheet2!A:A,0))</f>
        <v>340140008</v>
      </c>
      <c r="H411">
        <f>INDEX(Sheet2!P:P,MATCH($B411,Sheet2!$A:$A,0))</f>
        <v>75553</v>
      </c>
      <c r="I411" s="15" t="str">
        <f t="shared" si="32"/>
        <v>1120001,2120004</v>
      </c>
      <c r="J411">
        <f>INDEX(Sheet2!K:K,MATCH($B411,Sheet2!$A:$A,0))</f>
        <v>5</v>
      </c>
      <c r="K411">
        <f>INDEX(Sheet2!L:L,MATCH($B411,Sheet2!$A:$A,0))</f>
        <v>86400</v>
      </c>
      <c r="L411">
        <f t="shared" si="30"/>
        <v>75553</v>
      </c>
      <c r="M411">
        <v>10</v>
      </c>
      <c r="N411" t="str">
        <f>INDEX(Sheet2!J:J,MATCH($B411,Sheet2!$A:$A,0))</f>
        <v>40,80</v>
      </c>
      <c r="O411" s="12" t="str">
        <f>INDEX(Sheet2!Y:Y,MATCH($B411,Sheet2!$A:$A,0))</f>
        <v>被海风所笼罩的市区，有时阴冷。</v>
      </c>
      <c r="P411">
        <f t="shared" si="31"/>
        <v>102</v>
      </c>
      <c r="Q411" t="str">
        <f t="shared" si="31"/>
        <v>3,5</v>
      </c>
      <c r="R411" t="str">
        <f t="shared" si="31"/>
        <v>0,60</v>
      </c>
      <c r="S411" t="str">
        <f t="shared" si="31"/>
        <v>1,9|2,9|3,9|4,9|5,8|6,8|7,8|8,8|9,8|10,8|11,8|12,8</v>
      </c>
    </row>
    <row r="412" ht="16.5" customHeight="1" spans="1:19">
      <c r="A412" s="11" t="s">
        <v>44</v>
      </c>
      <c r="B412">
        <v>5611</v>
      </c>
      <c r="C412">
        <f>INDEX(Sheet2!D:D,MATCH(B412,Sheet2!A:A,0))</f>
        <v>5</v>
      </c>
      <c r="D412">
        <v>0</v>
      </c>
      <c r="E412">
        <f>INDEX(Sheet2!O:O,MATCH($B412,Sheet2!$A:$A,0))</f>
        <v>10</v>
      </c>
      <c r="F412" s="12" t="str">
        <f>INDEX(Sheet2!X:X,MATCH($B412,Sheet2!$A:$A,0))</f>
        <v>通勤路</v>
      </c>
      <c r="G412" s="12">
        <f>INDEX(Sheet2!Z:Z,MATCH(B412,Sheet2!A:A,0))</f>
        <v>340140008</v>
      </c>
      <c r="H412">
        <f>INDEX(Sheet2!P:P,MATCH($B412,Sheet2!$A:$A,0))</f>
        <v>75611</v>
      </c>
      <c r="I412" s="15" t="str">
        <f t="shared" si="32"/>
        <v>1120001,1120005</v>
      </c>
      <c r="J412">
        <f>INDEX(Sheet2!K:K,MATCH($B412,Sheet2!$A:$A,0))</f>
        <v>2</v>
      </c>
      <c r="K412">
        <f>INDEX(Sheet2!L:L,MATCH($B412,Sheet2!$A:$A,0))</f>
        <v>14400</v>
      </c>
      <c r="L412">
        <f t="shared" si="30"/>
        <v>75611</v>
      </c>
      <c r="M412">
        <v>10</v>
      </c>
      <c r="N412" t="str">
        <f>INDEX(Sheet2!J:J,MATCH($B412,Sheet2!$A:$A,0))</f>
        <v>1,24</v>
      </c>
      <c r="O412" s="12" t="str">
        <f>INDEX(Sheet2!Y:Y,MATCH($B412,Sheet2!$A:$A,0))</f>
        <v>总是堵车的路口，又似乎总是下雨。</v>
      </c>
      <c r="P412">
        <f t="shared" si="31"/>
        <v>103</v>
      </c>
      <c r="Q412" t="str">
        <f t="shared" si="31"/>
        <v>3,5</v>
      </c>
      <c r="R412" t="str">
        <f t="shared" si="31"/>
        <v>0,60</v>
      </c>
      <c r="S412" t="str">
        <f t="shared" si="31"/>
        <v>1,9|2,9|3,9|4,9|5,8|6,8|7,8|8,8|9,8|10,8|11,8|12,8</v>
      </c>
    </row>
    <row r="413" ht="16.5" customHeight="1" spans="1:19">
      <c r="A413" s="11" t="s">
        <v>44</v>
      </c>
      <c r="B413">
        <v>5612</v>
      </c>
      <c r="C413">
        <f>INDEX(Sheet2!D:D,MATCH(B413,Sheet2!A:A,0))</f>
        <v>5</v>
      </c>
      <c r="D413">
        <v>0</v>
      </c>
      <c r="E413">
        <f>INDEX(Sheet2!O:O,MATCH($B413,Sheet2!$A:$A,0))</f>
        <v>10</v>
      </c>
      <c r="F413" s="12" t="str">
        <f>INDEX(Sheet2!X:X,MATCH($B413,Sheet2!$A:$A,0))</f>
        <v>通勤路</v>
      </c>
      <c r="G413" s="12">
        <f>INDEX(Sheet2!Z:Z,MATCH(B413,Sheet2!A:A,0))</f>
        <v>340140008</v>
      </c>
      <c r="H413">
        <f>INDEX(Sheet2!P:P,MATCH($B413,Sheet2!$A:$A,0))</f>
        <v>75612</v>
      </c>
      <c r="I413" s="15" t="str">
        <f t="shared" si="32"/>
        <v>1120001,1120005</v>
      </c>
      <c r="J413">
        <f>INDEX(Sheet2!K:K,MATCH($B413,Sheet2!$A:$A,0))</f>
        <v>3</v>
      </c>
      <c r="K413">
        <f>INDEX(Sheet2!L:L,MATCH($B413,Sheet2!$A:$A,0))</f>
        <v>14400</v>
      </c>
      <c r="L413">
        <f t="shared" si="30"/>
        <v>75612</v>
      </c>
      <c r="M413">
        <v>10</v>
      </c>
      <c r="N413" t="str">
        <f>INDEX(Sheet2!J:J,MATCH($B413,Sheet2!$A:$A,0))</f>
        <v>1,24</v>
      </c>
      <c r="O413" s="12" t="str">
        <f>INDEX(Sheet2!Y:Y,MATCH($B413,Sheet2!$A:$A,0))</f>
        <v>总是堵车的路口，又似乎总是下雨。</v>
      </c>
      <c r="P413">
        <f t="shared" si="31"/>
        <v>103</v>
      </c>
      <c r="Q413" t="str">
        <f t="shared" si="31"/>
        <v>3,5</v>
      </c>
      <c r="R413" t="str">
        <f t="shared" si="31"/>
        <v>0,60</v>
      </c>
      <c r="S413" t="str">
        <f t="shared" si="31"/>
        <v>1,9|2,9|3,9|4,9|5,8|6,8|7,8|8,8|9,8|10,8|11,8|12,8</v>
      </c>
    </row>
    <row r="414" ht="16.5" customHeight="1" spans="1:19">
      <c r="A414" s="11" t="s">
        <v>44</v>
      </c>
      <c r="B414">
        <v>5621</v>
      </c>
      <c r="C414">
        <f>INDEX(Sheet2!D:D,MATCH(B414,Sheet2!A:A,0))</f>
        <v>5</v>
      </c>
      <c r="D414">
        <v>0</v>
      </c>
      <c r="E414">
        <f>INDEX(Sheet2!O:O,MATCH($B414,Sheet2!$A:$A,0))</f>
        <v>10</v>
      </c>
      <c r="F414" s="12" t="str">
        <f>INDEX(Sheet2!X:X,MATCH($B414,Sheet2!$A:$A,0))</f>
        <v>十字路口</v>
      </c>
      <c r="G414" s="12">
        <f>INDEX(Sheet2!Z:Z,MATCH(B414,Sheet2!A:A,0))</f>
        <v>340140008</v>
      </c>
      <c r="H414">
        <f>INDEX(Sheet2!P:P,MATCH($B414,Sheet2!$A:$A,0))</f>
        <v>75621</v>
      </c>
      <c r="I414" s="15" t="str">
        <f t="shared" si="32"/>
        <v>1120001,1120005</v>
      </c>
      <c r="J414">
        <f>INDEX(Sheet2!K:K,MATCH($B414,Sheet2!$A:$A,0))</f>
        <v>2</v>
      </c>
      <c r="K414">
        <f>INDEX(Sheet2!L:L,MATCH($B414,Sheet2!$A:$A,0))</f>
        <v>14400</v>
      </c>
      <c r="L414">
        <f t="shared" si="30"/>
        <v>75621</v>
      </c>
      <c r="M414">
        <v>10</v>
      </c>
      <c r="N414" t="str">
        <f>INDEX(Sheet2!J:J,MATCH($B414,Sheet2!$A:$A,0))</f>
        <v>25,29</v>
      </c>
      <c r="O414" s="12" t="str">
        <f>INDEX(Sheet2!Y:Y,MATCH($B414,Sheet2!$A:$A,0))</f>
        <v>路口的楼房总是门窗紧闭，人们来去匆匆，无人关心是怎么回事。</v>
      </c>
      <c r="P414">
        <f t="shared" si="31"/>
        <v>103</v>
      </c>
      <c r="Q414" t="str">
        <f t="shared" si="31"/>
        <v>3,5</v>
      </c>
      <c r="R414" t="str">
        <f t="shared" si="31"/>
        <v>0,60</v>
      </c>
      <c r="S414" t="str">
        <f t="shared" si="31"/>
        <v>1,9|2,9|3,9|4,9|5,8|6,8|7,8|8,8|9,8|10,8|11,8|12,8</v>
      </c>
    </row>
    <row r="415" ht="16.5" customHeight="1" spans="1:19">
      <c r="A415" s="11" t="s">
        <v>44</v>
      </c>
      <c r="B415">
        <v>5622</v>
      </c>
      <c r="C415">
        <f>INDEX(Sheet2!D:D,MATCH(B415,Sheet2!A:A,0))</f>
        <v>5</v>
      </c>
      <c r="D415">
        <v>0</v>
      </c>
      <c r="E415">
        <f>INDEX(Sheet2!O:O,MATCH($B415,Sheet2!$A:$A,0))</f>
        <v>10</v>
      </c>
      <c r="F415" s="12" t="str">
        <f>INDEX(Sheet2!X:X,MATCH($B415,Sheet2!$A:$A,0))</f>
        <v>十字路口</v>
      </c>
      <c r="G415" s="12">
        <f>INDEX(Sheet2!Z:Z,MATCH(B415,Sheet2!A:A,0))</f>
        <v>340140008</v>
      </c>
      <c r="H415">
        <f>INDEX(Sheet2!P:P,MATCH($B415,Sheet2!$A:$A,0))</f>
        <v>75622</v>
      </c>
      <c r="I415" s="15" t="str">
        <f t="shared" si="32"/>
        <v>1120001,1120005</v>
      </c>
      <c r="J415">
        <f>INDEX(Sheet2!K:K,MATCH($B415,Sheet2!$A:$A,0))</f>
        <v>3</v>
      </c>
      <c r="K415">
        <f>INDEX(Sheet2!L:L,MATCH($B415,Sheet2!$A:$A,0))</f>
        <v>14400</v>
      </c>
      <c r="L415">
        <f t="shared" si="30"/>
        <v>75622</v>
      </c>
      <c r="M415">
        <v>10</v>
      </c>
      <c r="N415" t="str">
        <f>INDEX(Sheet2!J:J,MATCH($B415,Sheet2!$A:$A,0))</f>
        <v>25,29</v>
      </c>
      <c r="O415" s="12" t="str">
        <f>INDEX(Sheet2!Y:Y,MATCH($B415,Sheet2!$A:$A,0))</f>
        <v>路口的楼房总是门窗紧闭，人们来去匆匆，无人关心是怎么回事。</v>
      </c>
      <c r="P415">
        <f t="shared" si="31"/>
        <v>103</v>
      </c>
      <c r="Q415" t="str">
        <f t="shared" si="31"/>
        <v>3,5</v>
      </c>
      <c r="R415" t="str">
        <f t="shared" si="31"/>
        <v>0,60</v>
      </c>
      <c r="S415" t="str">
        <f t="shared" si="31"/>
        <v>1,9|2,9|3,9|4,9|5,8|6,8|7,8|8,8|9,8|10,8|11,8|12,8</v>
      </c>
    </row>
    <row r="416" ht="16.5" customHeight="1" spans="1:19">
      <c r="A416" s="11" t="s">
        <v>44</v>
      </c>
      <c r="B416">
        <v>5623</v>
      </c>
      <c r="C416">
        <f>INDEX(Sheet2!D:D,MATCH(B416,Sheet2!A:A,0))</f>
        <v>5</v>
      </c>
      <c r="D416">
        <v>0</v>
      </c>
      <c r="E416">
        <f>INDEX(Sheet2!O:O,MATCH($B416,Sheet2!$A:$A,0))</f>
        <v>10</v>
      </c>
      <c r="F416" s="12" t="str">
        <f>INDEX(Sheet2!X:X,MATCH($B416,Sheet2!$A:$A,0))</f>
        <v>十字路口</v>
      </c>
      <c r="G416" s="12">
        <f>INDEX(Sheet2!Z:Z,MATCH(B416,Sheet2!A:A,0))</f>
        <v>340140008</v>
      </c>
      <c r="H416">
        <f>INDEX(Sheet2!P:P,MATCH($B416,Sheet2!$A:$A,0))</f>
        <v>75623</v>
      </c>
      <c r="I416" s="15" t="str">
        <f t="shared" si="32"/>
        <v>1120001,1120005</v>
      </c>
      <c r="J416">
        <f>INDEX(Sheet2!K:K,MATCH($B416,Sheet2!$A:$A,0))</f>
        <v>3</v>
      </c>
      <c r="K416">
        <f>INDEX(Sheet2!L:L,MATCH($B416,Sheet2!$A:$A,0))</f>
        <v>14400</v>
      </c>
      <c r="L416">
        <f t="shared" si="30"/>
        <v>75623</v>
      </c>
      <c r="M416">
        <v>10</v>
      </c>
      <c r="N416" t="str">
        <f>INDEX(Sheet2!J:J,MATCH($B416,Sheet2!$A:$A,0))</f>
        <v>25,29</v>
      </c>
      <c r="O416" s="12" t="str">
        <f>INDEX(Sheet2!Y:Y,MATCH($B416,Sheet2!$A:$A,0))</f>
        <v>路口的楼房总是门窗紧闭，人们来去匆匆，无人关心是怎么回事。</v>
      </c>
      <c r="P416">
        <f t="shared" ref="P416:S435" si="33">P406</f>
        <v>101</v>
      </c>
      <c r="Q416" t="str">
        <f t="shared" si="33"/>
        <v>2,4</v>
      </c>
      <c r="R416" t="str">
        <f t="shared" si="33"/>
        <v>0,60</v>
      </c>
      <c r="S416" t="str">
        <f t="shared" si="33"/>
        <v>1,9|2,9|3,9|4,9|5,8|6,8|7,8|8,8|9,8|10,8|11,7|12,9</v>
      </c>
    </row>
    <row r="417" ht="16.5" customHeight="1" spans="1:19">
      <c r="A417" s="11" t="s">
        <v>44</v>
      </c>
      <c r="B417">
        <v>5631</v>
      </c>
      <c r="C417">
        <f>INDEX(Sheet2!D:D,MATCH(B417,Sheet2!A:A,0))</f>
        <v>5</v>
      </c>
      <c r="D417">
        <v>0</v>
      </c>
      <c r="E417">
        <f>INDEX(Sheet2!O:O,MATCH($B417,Sheet2!$A:$A,0))</f>
        <v>10</v>
      </c>
      <c r="F417" s="12" t="str">
        <f>INDEX(Sheet2!X:X,MATCH($B417,Sheet2!$A:$A,0))</f>
        <v>近海街区</v>
      </c>
      <c r="G417" s="12">
        <f>INDEX(Sheet2!Z:Z,MATCH(B417,Sheet2!A:A,0))</f>
        <v>340140008</v>
      </c>
      <c r="H417">
        <f>INDEX(Sheet2!P:P,MATCH($B417,Sheet2!$A:$A,0))</f>
        <v>75631</v>
      </c>
      <c r="I417" s="15" t="str">
        <f t="shared" si="32"/>
        <v>1120001,1120005</v>
      </c>
      <c r="J417">
        <f>INDEX(Sheet2!K:K,MATCH($B417,Sheet2!$A:$A,0))</f>
        <v>3</v>
      </c>
      <c r="K417">
        <f>INDEX(Sheet2!L:L,MATCH($B417,Sheet2!$A:$A,0))</f>
        <v>14400</v>
      </c>
      <c r="L417">
        <f t="shared" si="30"/>
        <v>75631</v>
      </c>
      <c r="M417">
        <v>10</v>
      </c>
      <c r="N417" t="str">
        <f>INDEX(Sheet2!J:J,MATCH($B417,Sheet2!$A:$A,0))</f>
        <v>30,34</v>
      </c>
      <c r="O417" s="12" t="str">
        <f>INDEX(Sheet2!Y:Y,MATCH($B417,Sheet2!$A:$A,0))</f>
        <v>被海风所笼罩的市区，有时阴冷。</v>
      </c>
      <c r="P417">
        <f t="shared" si="33"/>
        <v>102</v>
      </c>
      <c r="Q417" t="str">
        <f t="shared" si="33"/>
        <v>2,4</v>
      </c>
      <c r="R417" t="str">
        <f t="shared" si="33"/>
        <v>0,60</v>
      </c>
      <c r="S417" t="str">
        <f t="shared" si="33"/>
        <v>1,9|2,9|3,9|4,9|5,8|6,8|7,8|8,8|9,8|10,8|11,8|12,8</v>
      </c>
    </row>
    <row r="418" ht="16.5" customHeight="1" spans="1:19">
      <c r="A418" s="11" t="s">
        <v>44</v>
      </c>
      <c r="B418">
        <v>5632</v>
      </c>
      <c r="C418">
        <f>INDEX(Sheet2!D:D,MATCH(B418,Sheet2!A:A,0))</f>
        <v>5</v>
      </c>
      <c r="D418">
        <v>0</v>
      </c>
      <c r="E418">
        <f>INDEX(Sheet2!O:O,MATCH($B418,Sheet2!$A:$A,0))</f>
        <v>10</v>
      </c>
      <c r="F418" s="12" t="str">
        <f>INDEX(Sheet2!X:X,MATCH($B418,Sheet2!$A:$A,0))</f>
        <v>近海街区</v>
      </c>
      <c r="G418" s="12">
        <f>INDEX(Sheet2!Z:Z,MATCH(B418,Sheet2!A:A,0))</f>
        <v>340140008</v>
      </c>
      <c r="H418">
        <f>INDEX(Sheet2!P:P,MATCH($B418,Sheet2!$A:$A,0))</f>
        <v>75632</v>
      </c>
      <c r="I418" s="15" t="str">
        <f t="shared" si="32"/>
        <v>1120001,1120005</v>
      </c>
      <c r="J418">
        <f>INDEX(Sheet2!K:K,MATCH($B418,Sheet2!$A:$A,0))</f>
        <v>4</v>
      </c>
      <c r="K418">
        <f>INDEX(Sheet2!L:L,MATCH($B418,Sheet2!$A:$A,0))</f>
        <v>28800</v>
      </c>
      <c r="L418">
        <f t="shared" si="30"/>
        <v>75632</v>
      </c>
      <c r="M418">
        <v>10</v>
      </c>
      <c r="N418" t="str">
        <f>INDEX(Sheet2!J:J,MATCH($B418,Sheet2!$A:$A,0))</f>
        <v>30,34</v>
      </c>
      <c r="O418" s="12" t="str">
        <f>INDEX(Sheet2!Y:Y,MATCH($B418,Sheet2!$A:$A,0))</f>
        <v>被海风所笼罩的市区，有时阴冷。</v>
      </c>
      <c r="P418">
        <f t="shared" si="33"/>
        <v>101</v>
      </c>
      <c r="Q418" t="str">
        <f t="shared" si="33"/>
        <v>2,4</v>
      </c>
      <c r="R418" t="str">
        <f t="shared" si="33"/>
        <v>0,60</v>
      </c>
      <c r="S418" t="str">
        <f t="shared" si="33"/>
        <v>1,9|2,9|3,9|4,9|5,8|6,8|7,8|8,8|9,8|10,8|11,8|12,8</v>
      </c>
    </row>
    <row r="419" ht="16.5" customHeight="1" spans="1:19">
      <c r="A419" s="11" t="s">
        <v>44</v>
      </c>
      <c r="B419">
        <v>5633</v>
      </c>
      <c r="C419">
        <f>INDEX(Sheet2!D:D,MATCH(B419,Sheet2!A:A,0))</f>
        <v>5</v>
      </c>
      <c r="D419">
        <v>0</v>
      </c>
      <c r="E419">
        <f>INDEX(Sheet2!O:O,MATCH($B419,Sheet2!$A:$A,0))</f>
        <v>10</v>
      </c>
      <c r="F419" s="12" t="str">
        <f>INDEX(Sheet2!X:X,MATCH($B419,Sheet2!$A:$A,0))</f>
        <v>近海街区</v>
      </c>
      <c r="G419" s="12">
        <f>INDEX(Sheet2!Z:Z,MATCH(B419,Sheet2!A:A,0))</f>
        <v>340140008</v>
      </c>
      <c r="H419">
        <f>INDEX(Sheet2!P:P,MATCH($B419,Sheet2!$A:$A,0))</f>
        <v>75633</v>
      </c>
      <c r="I419" s="15" t="str">
        <f t="shared" si="32"/>
        <v>1120001,1120005</v>
      </c>
      <c r="J419">
        <f>INDEX(Sheet2!K:K,MATCH($B419,Sheet2!$A:$A,0))</f>
        <v>4</v>
      </c>
      <c r="K419">
        <f>INDEX(Sheet2!L:L,MATCH($B419,Sheet2!$A:$A,0))</f>
        <v>43200</v>
      </c>
      <c r="L419">
        <f t="shared" si="30"/>
        <v>75633</v>
      </c>
      <c r="M419">
        <v>10</v>
      </c>
      <c r="N419" t="str">
        <f>INDEX(Sheet2!J:J,MATCH($B419,Sheet2!$A:$A,0))</f>
        <v>30,34</v>
      </c>
      <c r="O419" s="12" t="str">
        <f>INDEX(Sheet2!Y:Y,MATCH($B419,Sheet2!$A:$A,0))</f>
        <v>被海风所笼罩的市区，有时阴冷。</v>
      </c>
      <c r="P419">
        <f t="shared" si="33"/>
        <v>102</v>
      </c>
      <c r="Q419" t="str">
        <f t="shared" si="33"/>
        <v>2,4</v>
      </c>
      <c r="R419" t="str">
        <f t="shared" si="33"/>
        <v>0,60</v>
      </c>
      <c r="S419" t="str">
        <f t="shared" si="33"/>
        <v>1,9|2,9|3,9|4,9|5,8|6,8|7,8|8,8|9,8|10,8|11,8|12,8</v>
      </c>
    </row>
    <row r="420" ht="16.5" customHeight="1" spans="1:19">
      <c r="A420" s="11" t="s">
        <v>44</v>
      </c>
      <c r="B420">
        <v>5641</v>
      </c>
      <c r="C420">
        <f>INDEX(Sheet2!D:D,MATCH(B420,Sheet2!A:A,0))</f>
        <v>5</v>
      </c>
      <c r="D420">
        <v>0</v>
      </c>
      <c r="E420">
        <f>INDEX(Sheet2!O:O,MATCH($B420,Sheet2!$A:$A,0))</f>
        <v>10</v>
      </c>
      <c r="F420" s="12" t="str">
        <f>INDEX(Sheet2!X:X,MATCH($B420,Sheet2!$A:$A,0))</f>
        <v>近海街区</v>
      </c>
      <c r="G420" s="12">
        <f>INDEX(Sheet2!Z:Z,MATCH(B420,Sheet2!A:A,0))</f>
        <v>340140008</v>
      </c>
      <c r="H420">
        <f>INDEX(Sheet2!P:P,MATCH($B420,Sheet2!$A:$A,0))</f>
        <v>75641</v>
      </c>
      <c r="I420" s="15" t="str">
        <f t="shared" si="32"/>
        <v>1120001,1120005</v>
      </c>
      <c r="J420">
        <f>INDEX(Sheet2!K:K,MATCH($B420,Sheet2!$A:$A,0))</f>
        <v>4</v>
      </c>
      <c r="K420">
        <f>INDEX(Sheet2!L:L,MATCH($B420,Sheet2!$A:$A,0))</f>
        <v>28800</v>
      </c>
      <c r="L420">
        <f t="shared" si="30"/>
        <v>75641</v>
      </c>
      <c r="M420">
        <v>10</v>
      </c>
      <c r="N420" t="str">
        <f>INDEX(Sheet2!J:J,MATCH($B420,Sheet2!$A:$A,0))</f>
        <v>35,39</v>
      </c>
      <c r="O420" s="12" t="str">
        <f>INDEX(Sheet2!Y:Y,MATCH($B420,Sheet2!$A:$A,0))</f>
        <v>被海风所笼罩的市区，有时阴冷。</v>
      </c>
      <c r="P420">
        <f t="shared" si="33"/>
        <v>101</v>
      </c>
      <c r="Q420" t="str">
        <f t="shared" si="33"/>
        <v>3,5</v>
      </c>
      <c r="R420" t="str">
        <f t="shared" si="33"/>
        <v>0,60</v>
      </c>
      <c r="S420" t="str">
        <f t="shared" si="33"/>
        <v>1,9|2,9|3,9|4,9|5,8|6,8|7,8|8,8|9,8|10,8|11,8|12,8</v>
      </c>
    </row>
    <row r="421" ht="16.5" customHeight="1" spans="1:19">
      <c r="A421" s="11" t="s">
        <v>44</v>
      </c>
      <c r="B421">
        <v>5642</v>
      </c>
      <c r="C421">
        <f>INDEX(Sheet2!D:D,MATCH(B421,Sheet2!A:A,0))</f>
        <v>5</v>
      </c>
      <c r="D421">
        <v>0</v>
      </c>
      <c r="E421">
        <f>INDEX(Sheet2!O:O,MATCH($B421,Sheet2!$A:$A,0))</f>
        <v>10</v>
      </c>
      <c r="F421" s="12" t="str">
        <f>INDEX(Sheet2!X:X,MATCH($B421,Sheet2!$A:$A,0))</f>
        <v>近海街区</v>
      </c>
      <c r="G421" s="12">
        <f>INDEX(Sheet2!Z:Z,MATCH(B421,Sheet2!A:A,0))</f>
        <v>340140008</v>
      </c>
      <c r="H421">
        <f>INDEX(Sheet2!P:P,MATCH($B421,Sheet2!$A:$A,0))</f>
        <v>75642</v>
      </c>
      <c r="I421" s="15" t="str">
        <f t="shared" si="32"/>
        <v>1120001,1120005</v>
      </c>
      <c r="J421">
        <f>INDEX(Sheet2!K:K,MATCH($B421,Sheet2!$A:$A,0))</f>
        <v>5</v>
      </c>
      <c r="K421">
        <f>INDEX(Sheet2!L:L,MATCH($B421,Sheet2!$A:$A,0))</f>
        <v>43200</v>
      </c>
      <c r="L421">
        <f t="shared" si="30"/>
        <v>75642</v>
      </c>
      <c r="M421">
        <v>10</v>
      </c>
      <c r="N421" t="str">
        <f>INDEX(Sheet2!J:J,MATCH($B421,Sheet2!$A:$A,0))</f>
        <v>35,39</v>
      </c>
      <c r="O421" s="12" t="str">
        <f>INDEX(Sheet2!Y:Y,MATCH($B421,Sheet2!$A:$A,0))</f>
        <v>被海风所笼罩的市区，有时阴冷。</v>
      </c>
      <c r="P421">
        <f t="shared" si="33"/>
        <v>102</v>
      </c>
      <c r="Q421" t="str">
        <f t="shared" si="33"/>
        <v>3,5</v>
      </c>
      <c r="R421" t="str">
        <f t="shared" si="33"/>
        <v>0,60</v>
      </c>
      <c r="S421" t="str">
        <f t="shared" si="33"/>
        <v>1,9|2,9|3,9|4,9|5,8|6,8|7,8|8,8|9,8|10,8|11,8|12,8</v>
      </c>
    </row>
    <row r="422" ht="16.5" customHeight="1" spans="1:19">
      <c r="A422" s="11" t="s">
        <v>44</v>
      </c>
      <c r="B422">
        <v>5643</v>
      </c>
      <c r="C422">
        <f>INDEX(Sheet2!D:D,MATCH(B422,Sheet2!A:A,0))</f>
        <v>5</v>
      </c>
      <c r="D422">
        <v>0</v>
      </c>
      <c r="E422">
        <f>INDEX(Sheet2!O:O,MATCH($B422,Sheet2!$A:$A,0))</f>
        <v>10</v>
      </c>
      <c r="F422" s="12" t="str">
        <f>INDEX(Sheet2!X:X,MATCH($B422,Sheet2!$A:$A,0))</f>
        <v>近海街区</v>
      </c>
      <c r="G422" s="12">
        <f>INDEX(Sheet2!Z:Z,MATCH(B422,Sheet2!A:A,0))</f>
        <v>340140008</v>
      </c>
      <c r="H422">
        <f>INDEX(Sheet2!P:P,MATCH($B422,Sheet2!$A:$A,0))</f>
        <v>75643</v>
      </c>
      <c r="I422" s="15" t="str">
        <f t="shared" si="32"/>
        <v>1120001,1120005</v>
      </c>
      <c r="J422">
        <f>INDEX(Sheet2!K:K,MATCH($B422,Sheet2!$A:$A,0))</f>
        <v>5</v>
      </c>
      <c r="K422">
        <f>INDEX(Sheet2!L:L,MATCH($B422,Sheet2!$A:$A,0))</f>
        <v>86400</v>
      </c>
      <c r="L422">
        <f t="shared" si="30"/>
        <v>75643</v>
      </c>
      <c r="M422">
        <v>10</v>
      </c>
      <c r="N422" t="str">
        <f>INDEX(Sheet2!J:J,MATCH($B422,Sheet2!$A:$A,0))</f>
        <v>35,39</v>
      </c>
      <c r="O422" s="12" t="str">
        <f>INDEX(Sheet2!Y:Y,MATCH($B422,Sheet2!$A:$A,0))</f>
        <v>被海风所笼罩的市区，有时阴冷。</v>
      </c>
      <c r="P422">
        <f t="shared" si="33"/>
        <v>103</v>
      </c>
      <c r="Q422" t="str">
        <f t="shared" si="33"/>
        <v>3,5</v>
      </c>
      <c r="R422" t="str">
        <f t="shared" si="33"/>
        <v>0,60</v>
      </c>
      <c r="S422" t="str">
        <f t="shared" si="33"/>
        <v>1,9|2,9|3,9|4,9|5,8|6,8|7,8|8,8|9,8|10,8|11,8|12,8</v>
      </c>
    </row>
    <row r="423" ht="16.5" customHeight="1" spans="1:19">
      <c r="A423" s="11" t="s">
        <v>44</v>
      </c>
      <c r="B423">
        <v>5651</v>
      </c>
      <c r="C423">
        <f>INDEX(Sheet2!D:D,MATCH(B423,Sheet2!A:A,0))</f>
        <v>5</v>
      </c>
      <c r="D423">
        <v>0</v>
      </c>
      <c r="E423">
        <f>INDEX(Sheet2!O:O,MATCH($B423,Sheet2!$A:$A,0))</f>
        <v>10</v>
      </c>
      <c r="F423" s="12" t="str">
        <f>INDEX(Sheet2!X:X,MATCH($B423,Sheet2!$A:$A,0))</f>
        <v>近海街区</v>
      </c>
      <c r="G423" s="12">
        <f>INDEX(Sheet2!Z:Z,MATCH(B423,Sheet2!A:A,0))</f>
        <v>340140008</v>
      </c>
      <c r="H423">
        <f>INDEX(Sheet2!P:P,MATCH($B423,Sheet2!$A:$A,0))</f>
        <v>75651</v>
      </c>
      <c r="I423" s="15" t="str">
        <f t="shared" si="32"/>
        <v>1120001,1120005</v>
      </c>
      <c r="J423">
        <f>INDEX(Sheet2!K:K,MATCH($B423,Sheet2!$A:$A,0))</f>
        <v>4</v>
      </c>
      <c r="K423">
        <f>INDEX(Sheet2!L:L,MATCH($B423,Sheet2!$A:$A,0))</f>
        <v>28800</v>
      </c>
      <c r="L423">
        <f t="shared" si="30"/>
        <v>75651</v>
      </c>
      <c r="M423">
        <v>10</v>
      </c>
      <c r="N423" t="str">
        <f>INDEX(Sheet2!J:J,MATCH($B423,Sheet2!$A:$A,0))</f>
        <v>40,80</v>
      </c>
      <c r="O423" s="12" t="str">
        <f>INDEX(Sheet2!Y:Y,MATCH($B423,Sheet2!$A:$A,0))</f>
        <v>被海风所笼罩的市区，有时阴冷。</v>
      </c>
      <c r="P423">
        <f t="shared" si="33"/>
        <v>103</v>
      </c>
      <c r="Q423" t="str">
        <f t="shared" si="33"/>
        <v>3,5</v>
      </c>
      <c r="R423" t="str">
        <f t="shared" si="33"/>
        <v>0,60</v>
      </c>
      <c r="S423" t="str">
        <f t="shared" si="33"/>
        <v>1,9|2,9|3,9|4,9|5,8|6,8|7,8|8,8|9,8|10,8|11,8|12,8</v>
      </c>
    </row>
    <row r="424" ht="16.5" customHeight="1" spans="1:19">
      <c r="A424" s="11" t="s">
        <v>44</v>
      </c>
      <c r="B424">
        <v>5652</v>
      </c>
      <c r="C424">
        <f>INDEX(Sheet2!D:D,MATCH(B424,Sheet2!A:A,0))</f>
        <v>5</v>
      </c>
      <c r="D424">
        <v>0</v>
      </c>
      <c r="E424">
        <f>INDEX(Sheet2!O:O,MATCH($B424,Sheet2!$A:$A,0))</f>
        <v>10</v>
      </c>
      <c r="F424" s="12" t="str">
        <f>INDEX(Sheet2!X:X,MATCH($B424,Sheet2!$A:$A,0))</f>
        <v>近海街区</v>
      </c>
      <c r="G424" s="12">
        <f>INDEX(Sheet2!Z:Z,MATCH(B424,Sheet2!A:A,0))</f>
        <v>340140008</v>
      </c>
      <c r="H424">
        <f>INDEX(Sheet2!P:P,MATCH($B424,Sheet2!$A:$A,0))</f>
        <v>75652</v>
      </c>
      <c r="I424" s="15" t="str">
        <f t="shared" si="32"/>
        <v>1120001,1120005</v>
      </c>
      <c r="J424">
        <f>INDEX(Sheet2!K:K,MATCH($B424,Sheet2!$A:$A,0))</f>
        <v>5</v>
      </c>
      <c r="K424">
        <f>INDEX(Sheet2!L:L,MATCH($B424,Sheet2!$A:$A,0))</f>
        <v>43200</v>
      </c>
      <c r="L424">
        <f t="shared" si="30"/>
        <v>75652</v>
      </c>
      <c r="M424">
        <v>10</v>
      </c>
      <c r="N424" t="str">
        <f>INDEX(Sheet2!J:J,MATCH($B424,Sheet2!$A:$A,0))</f>
        <v>40,80</v>
      </c>
      <c r="O424" s="12" t="str">
        <f>INDEX(Sheet2!Y:Y,MATCH($B424,Sheet2!$A:$A,0))</f>
        <v>被海风所笼罩的市区，有时阴冷。</v>
      </c>
      <c r="P424">
        <f t="shared" si="33"/>
        <v>103</v>
      </c>
      <c r="Q424" t="str">
        <f t="shared" si="33"/>
        <v>3,5</v>
      </c>
      <c r="R424" t="str">
        <f t="shared" si="33"/>
        <v>0,60</v>
      </c>
      <c r="S424" t="str">
        <f t="shared" si="33"/>
        <v>1,9|2,9|3,9|4,9|5,8|6,8|7,8|8,8|9,8|10,8|11,8|12,8</v>
      </c>
    </row>
    <row r="425" ht="16.5" customHeight="1" spans="1:19">
      <c r="A425" s="11" t="s">
        <v>44</v>
      </c>
      <c r="B425">
        <v>5653</v>
      </c>
      <c r="C425">
        <f>INDEX(Sheet2!D:D,MATCH(B425,Sheet2!A:A,0))</f>
        <v>5</v>
      </c>
      <c r="D425">
        <v>0</v>
      </c>
      <c r="E425">
        <f>INDEX(Sheet2!O:O,MATCH($B425,Sheet2!$A:$A,0))</f>
        <v>10</v>
      </c>
      <c r="F425" s="12" t="str">
        <f>INDEX(Sheet2!X:X,MATCH($B425,Sheet2!$A:$A,0))</f>
        <v>近海街区</v>
      </c>
      <c r="G425" s="12">
        <f>INDEX(Sheet2!Z:Z,MATCH(B425,Sheet2!A:A,0))</f>
        <v>340140008</v>
      </c>
      <c r="H425">
        <f>INDEX(Sheet2!P:P,MATCH($B425,Sheet2!$A:$A,0))</f>
        <v>75653</v>
      </c>
      <c r="I425" s="15" t="str">
        <f t="shared" si="32"/>
        <v>1120001,1120005</v>
      </c>
      <c r="J425">
        <f>INDEX(Sheet2!K:K,MATCH($B425,Sheet2!$A:$A,0))</f>
        <v>5</v>
      </c>
      <c r="K425">
        <f>INDEX(Sheet2!L:L,MATCH($B425,Sheet2!$A:$A,0))</f>
        <v>86400</v>
      </c>
      <c r="L425">
        <f t="shared" si="30"/>
        <v>75653</v>
      </c>
      <c r="M425">
        <v>10</v>
      </c>
      <c r="N425" t="str">
        <f>INDEX(Sheet2!J:J,MATCH($B425,Sheet2!$A:$A,0))</f>
        <v>40,80</v>
      </c>
      <c r="O425" s="12" t="str">
        <f>INDEX(Sheet2!Y:Y,MATCH($B425,Sheet2!$A:$A,0))</f>
        <v>被海风所笼罩的市区，有时阴冷。</v>
      </c>
      <c r="P425">
        <f t="shared" si="33"/>
        <v>103</v>
      </c>
      <c r="Q425" t="str">
        <f t="shared" si="33"/>
        <v>3,5</v>
      </c>
      <c r="R425" t="str">
        <f t="shared" si="33"/>
        <v>0,60</v>
      </c>
      <c r="S425" t="str">
        <f t="shared" si="33"/>
        <v>1,9|2,9|3,9|4,9|5,8|6,8|7,8|8,8|9,8|10,8|11,8|12,8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Q421"/>
  <sheetViews>
    <sheetView workbookViewId="0">
      <selection activeCell="P17" sqref="P17"/>
    </sheetView>
  </sheetViews>
  <sheetFormatPr defaultColWidth="9" defaultRowHeight="14.25"/>
  <cols>
    <col min="26" max="26" width="10.5" customWidth="1"/>
  </cols>
  <sheetData>
    <row r="1" spans="1:43">
      <c r="A1" s="1" t="s">
        <v>1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/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/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/>
      <c r="Y1" s="1"/>
      <c r="Z1" s="1"/>
      <c r="AB1" s="1" t="s">
        <v>74</v>
      </c>
      <c r="AC1">
        <v>1</v>
      </c>
      <c r="AE1">
        <v>1</v>
      </c>
      <c r="AF1">
        <f>4*3600</f>
        <v>14400</v>
      </c>
      <c r="AG1">
        <f>AF1/$AF$4</f>
        <v>0.166666666666667</v>
      </c>
      <c r="AH1">
        <v>0</v>
      </c>
      <c r="AJ1">
        <v>1</v>
      </c>
      <c r="AK1">
        <v>1</v>
      </c>
      <c r="AL1">
        <f>AK2-1</f>
        <v>24</v>
      </c>
      <c r="AM1">
        <v>1350</v>
      </c>
      <c r="AN1">
        <f>Sheet3!AD2</f>
        <v>4.5</v>
      </c>
      <c r="AO1">
        <v>120</v>
      </c>
      <c r="AP1">
        <f>AM1*4</f>
        <v>5400</v>
      </c>
      <c r="AQ1">
        <v>2</v>
      </c>
    </row>
    <row r="2" spans="1:43">
      <c r="A2">
        <f t="shared" ref="A2:A65" si="0">D2*1000+INDEX(AC:AC,MATCH(B2,AB:AB,0))*100+E2*10+F2</f>
        <v>1111</v>
      </c>
      <c r="B2" s="1" t="s">
        <v>74</v>
      </c>
      <c r="C2" s="1" t="str">
        <f t="shared" ref="C2:C65" si="1">B2&amp;"巡逻"&amp;E2</f>
        <v>经验巡逻1</v>
      </c>
      <c r="D2">
        <v>1</v>
      </c>
      <c r="E2">
        <v>1</v>
      </c>
      <c r="F2">
        <v>1</v>
      </c>
      <c r="G2">
        <v>1</v>
      </c>
      <c r="H2">
        <f t="shared" ref="H2:H65" si="2">VLOOKUP(E2,AJ:AK,2,0)</f>
        <v>1</v>
      </c>
      <c r="I2">
        <f t="shared" ref="I2:I65" si="3">VLOOKUP(H2,AK:AL,2,0)</f>
        <v>24</v>
      </c>
      <c r="J2" t="str">
        <f t="shared" ref="J2:J65" si="4">H2&amp;","&amp;I2</f>
        <v>1,24</v>
      </c>
      <c r="K2">
        <f t="shared" ref="K2:K65" si="5">INDEX(AQ:AQ,MATCH(E2,AJ:AJ,0))+INDEX(AH:AH,MATCH(F2,AE:AE,0))</f>
        <v>2</v>
      </c>
      <c r="L2">
        <f t="shared" ref="L2:L65" si="6">VLOOKUP(G2,AE:AF,2,0)</f>
        <v>14400</v>
      </c>
      <c r="M2">
        <v>0</v>
      </c>
      <c r="N2">
        <f>INDEX(Sheet3!E:E,MATCH(B2&amp;D2&amp;E2,Sheet3!D:D,0))*VLOOKUP(G2,AE:AG,3,0)+M2/2</f>
        <v>1.66666666666667</v>
      </c>
      <c r="O2">
        <f>INDEX(Sheet3!F:F,MATCH(B2&amp;D2&amp;E2,Sheet3!D:D,0))</f>
        <v>50</v>
      </c>
      <c r="P2">
        <f t="shared" ref="P2:P65" si="7">A2+70000</f>
        <v>71111</v>
      </c>
      <c r="Q2">
        <f t="shared" ref="Q2:Q15" si="8">INT(VLOOKUP(H2,AK:AM,3,0)*N2*2/3)</f>
        <v>1500</v>
      </c>
      <c r="T2">
        <f t="shared" ref="T2:T15" si="9">INT(VLOOKUP(H2,AK:AP,6,0)*N2/3)</f>
        <v>3000</v>
      </c>
      <c r="X2" t="str">
        <f>INDEX(Sheet4!E:E,MATCH($B2&amp;$D2&amp;$E2,Sheet4!$D:$D,0))</f>
        <v>一般街区</v>
      </c>
      <c r="Y2" t="str">
        <f>INDEX(Sheet4!F:F,MATCH($B2&amp;$D2&amp;$E2,Sheet4!$D:$D,0))</f>
        <v>普通的市区，人们在此过着普通的生活。</v>
      </c>
      <c r="Z2">
        <f>INDEX(Sheet4!H:H,MATCH($B2&amp;$D2&amp;$E2,Sheet4!$D:$D,0))</f>
        <v>340140010</v>
      </c>
      <c r="AA2" t="str">
        <f t="shared" ref="AA2:AA65" si="10">"巡逻"&amp;B2&amp;D2&amp;"-"&amp;E2&amp;"-"&amp;F2</f>
        <v>巡逻经验1-1-1</v>
      </c>
      <c r="AB2" s="1" t="s">
        <v>75</v>
      </c>
      <c r="AC2">
        <v>2</v>
      </c>
      <c r="AE2">
        <v>2</v>
      </c>
      <c r="AF2">
        <f>8*3600</f>
        <v>28800</v>
      </c>
      <c r="AG2">
        <f>AF2/$AF$4</f>
        <v>0.333333333333333</v>
      </c>
      <c r="AH2">
        <v>1</v>
      </c>
      <c r="AJ2">
        <v>2</v>
      </c>
      <c r="AK2">
        <v>25</v>
      </c>
      <c r="AL2">
        <f>AK3-1</f>
        <v>29</v>
      </c>
      <c r="AM2">
        <v>1600</v>
      </c>
      <c r="AN2">
        <f>Sheet3!AD3</f>
        <v>6</v>
      </c>
      <c r="AO2">
        <v>120</v>
      </c>
      <c r="AP2">
        <f>AM2*4</f>
        <v>6400</v>
      </c>
      <c r="AQ2">
        <v>2</v>
      </c>
    </row>
    <row r="3" spans="1:43">
      <c r="A3">
        <f t="shared" si="0"/>
        <v>1112</v>
      </c>
      <c r="B3" s="1" t="s">
        <v>74</v>
      </c>
      <c r="C3" s="1" t="str">
        <f t="shared" si="1"/>
        <v>经验巡逻1</v>
      </c>
      <c r="D3">
        <v>1</v>
      </c>
      <c r="E3">
        <v>1</v>
      </c>
      <c r="F3">
        <v>2</v>
      </c>
      <c r="G3">
        <v>1</v>
      </c>
      <c r="H3">
        <f t="shared" si="2"/>
        <v>1</v>
      </c>
      <c r="I3">
        <f t="shared" si="3"/>
        <v>24</v>
      </c>
      <c r="J3" t="str">
        <f t="shared" si="4"/>
        <v>1,24</v>
      </c>
      <c r="K3">
        <f t="shared" si="5"/>
        <v>3</v>
      </c>
      <c r="L3">
        <f t="shared" si="6"/>
        <v>14400</v>
      </c>
      <c r="M3">
        <v>0</v>
      </c>
      <c r="N3">
        <f>INDEX(Sheet3!E:E,MATCH(B3&amp;D3&amp;E3,Sheet3!D:D,0))*VLOOKUP(G3,AE:AG,3,0)+M3/2</f>
        <v>1.66666666666667</v>
      </c>
      <c r="O3">
        <f>INDEX(Sheet3!F:F,MATCH(B3&amp;D3&amp;E3,Sheet3!D:D,0))</f>
        <v>50</v>
      </c>
      <c r="P3">
        <f t="shared" si="7"/>
        <v>71112</v>
      </c>
      <c r="Q3">
        <f t="shared" si="8"/>
        <v>1500</v>
      </c>
      <c r="T3">
        <f t="shared" si="9"/>
        <v>3000</v>
      </c>
      <c r="X3" t="str">
        <f>INDEX(Sheet4!E:E,MATCH($B3&amp;$D3&amp;$E3,Sheet4!$D:$D,0))</f>
        <v>一般街区</v>
      </c>
      <c r="Y3" t="str">
        <f>INDEX(Sheet4!F:F,MATCH($B3&amp;$D3&amp;$E3,Sheet4!$D:$D,0))</f>
        <v>普通的市区，人们在此过着普通的生活。</v>
      </c>
      <c r="Z3">
        <f>INDEX(Sheet4!H:H,MATCH($B3&amp;$D3&amp;$E3,Sheet4!$D:$D,0))</f>
        <v>340140010</v>
      </c>
      <c r="AA3" t="str">
        <f t="shared" si="10"/>
        <v>巡逻经验1-1-2</v>
      </c>
      <c r="AB3" s="1" t="s">
        <v>76</v>
      </c>
      <c r="AC3">
        <v>3</v>
      </c>
      <c r="AE3">
        <v>3</v>
      </c>
      <c r="AF3">
        <f>12*3600</f>
        <v>43200</v>
      </c>
      <c r="AG3">
        <f>AF3/$AF$4</f>
        <v>0.5</v>
      </c>
      <c r="AH3">
        <v>1</v>
      </c>
      <c r="AJ3">
        <v>3</v>
      </c>
      <c r="AK3">
        <v>30</v>
      </c>
      <c r="AL3">
        <f>AK4-1</f>
        <v>34</v>
      </c>
      <c r="AM3">
        <v>2250</v>
      </c>
      <c r="AN3">
        <v>6.66666666666667</v>
      </c>
      <c r="AO3">
        <v>666.666666666667</v>
      </c>
      <c r="AP3">
        <f>AM3*4</f>
        <v>9000</v>
      </c>
      <c r="AQ3">
        <v>3</v>
      </c>
    </row>
    <row r="4" spans="1:43">
      <c r="A4">
        <f t="shared" si="0"/>
        <v>1121</v>
      </c>
      <c r="B4" s="1" t="s">
        <v>74</v>
      </c>
      <c r="C4" s="1" t="str">
        <f t="shared" si="1"/>
        <v>经验巡逻2</v>
      </c>
      <c r="D4">
        <v>1</v>
      </c>
      <c r="E4">
        <v>2</v>
      </c>
      <c r="F4">
        <v>1</v>
      </c>
      <c r="G4">
        <v>1</v>
      </c>
      <c r="H4">
        <f t="shared" si="2"/>
        <v>25</v>
      </c>
      <c r="I4">
        <f t="shared" si="3"/>
        <v>29</v>
      </c>
      <c r="J4" t="str">
        <f t="shared" si="4"/>
        <v>25,29</v>
      </c>
      <c r="K4">
        <f t="shared" si="5"/>
        <v>2</v>
      </c>
      <c r="L4">
        <f t="shared" si="6"/>
        <v>14400</v>
      </c>
      <c r="M4">
        <v>0</v>
      </c>
      <c r="N4">
        <f>INDEX(Sheet3!E:E,MATCH(B4&amp;D4&amp;E4,Sheet3!D:D,0))*VLOOKUP(G4,AE:AG,3,0)+M4/2</f>
        <v>1.16666666666667</v>
      </c>
      <c r="O4">
        <f>INDEX(Sheet3!F:F,MATCH(B4&amp;D4&amp;E4,Sheet3!D:D,0))</f>
        <v>50</v>
      </c>
      <c r="P4">
        <f t="shared" si="7"/>
        <v>71121</v>
      </c>
      <c r="Q4">
        <f t="shared" si="8"/>
        <v>1244</v>
      </c>
      <c r="T4">
        <f t="shared" si="9"/>
        <v>2488</v>
      </c>
      <c r="X4" t="str">
        <f>INDEX(Sheet4!E:E,MATCH($B4&amp;$D4&amp;$E4,Sheet4!$D:$D,0))</f>
        <v>旧街市</v>
      </c>
      <c r="Y4" t="str">
        <f>INDEX(Sheet4!F:F,MATCH($B4&amp;$D4&amp;$E4,Sheet4!$D:$D,0))</f>
        <v>曾一度繁荣的旧城区，如今潮流褪去归于宁静。</v>
      </c>
      <c r="Z4">
        <f>INDEX(Sheet4!H:H,MATCH($B4&amp;$D4&amp;$E4,Sheet4!$D:$D,0))</f>
        <v>340140010</v>
      </c>
      <c r="AA4" t="str">
        <f t="shared" si="10"/>
        <v>巡逻经验1-2-1</v>
      </c>
      <c r="AB4" s="1" t="s">
        <v>81</v>
      </c>
      <c r="AC4">
        <v>4</v>
      </c>
      <c r="AE4">
        <v>4</v>
      </c>
      <c r="AF4">
        <f>24*3600</f>
        <v>86400</v>
      </c>
      <c r="AG4">
        <f>AF4/$AF$4</f>
        <v>1</v>
      </c>
      <c r="AH4">
        <v>1</v>
      </c>
      <c r="AJ4">
        <v>4</v>
      </c>
      <c r="AK4">
        <v>35</v>
      </c>
      <c r="AL4">
        <f>AK5-1</f>
        <v>39</v>
      </c>
      <c r="AM4">
        <v>3000</v>
      </c>
      <c r="AN4">
        <v>8.33333333333333</v>
      </c>
      <c r="AO4">
        <v>833.333333333333</v>
      </c>
      <c r="AP4">
        <f>AM4*4</f>
        <v>12000</v>
      </c>
      <c r="AQ4">
        <v>4</v>
      </c>
    </row>
    <row r="5" spans="1:43">
      <c r="A5">
        <f t="shared" si="0"/>
        <v>1122</v>
      </c>
      <c r="B5" s="1" t="s">
        <v>74</v>
      </c>
      <c r="C5" s="1" t="str">
        <f t="shared" si="1"/>
        <v>经验巡逻2</v>
      </c>
      <c r="D5">
        <v>1</v>
      </c>
      <c r="E5">
        <v>2</v>
      </c>
      <c r="F5">
        <v>2</v>
      </c>
      <c r="G5">
        <v>1</v>
      </c>
      <c r="H5">
        <f t="shared" si="2"/>
        <v>25</v>
      </c>
      <c r="I5">
        <f t="shared" si="3"/>
        <v>29</v>
      </c>
      <c r="J5" t="str">
        <f t="shared" si="4"/>
        <v>25,29</v>
      </c>
      <c r="K5">
        <f t="shared" si="5"/>
        <v>3</v>
      </c>
      <c r="L5">
        <f t="shared" si="6"/>
        <v>14400</v>
      </c>
      <c r="M5">
        <v>0</v>
      </c>
      <c r="N5">
        <f>INDEX(Sheet3!E:E,MATCH(B5&amp;D5&amp;E5,Sheet3!D:D,0))*VLOOKUP(G5,AE:AG,3,0)+M5/2</f>
        <v>1.16666666666667</v>
      </c>
      <c r="O5">
        <f>INDEX(Sheet3!F:F,MATCH(B5&amp;D5&amp;E5,Sheet3!D:D,0))</f>
        <v>50</v>
      </c>
      <c r="P5">
        <f t="shared" si="7"/>
        <v>71122</v>
      </c>
      <c r="Q5">
        <f t="shared" si="8"/>
        <v>1244</v>
      </c>
      <c r="T5">
        <f t="shared" si="9"/>
        <v>2488</v>
      </c>
      <c r="X5" t="str">
        <f>INDEX(Sheet4!E:E,MATCH($B5&amp;$D5&amp;$E5,Sheet4!$D:$D,0))</f>
        <v>旧街市</v>
      </c>
      <c r="Y5" t="str">
        <f>INDEX(Sheet4!F:F,MATCH($B5&amp;$D5&amp;$E5,Sheet4!$D:$D,0))</f>
        <v>曾一度繁荣的旧城区，如今潮流褪去归于宁静。</v>
      </c>
      <c r="Z5">
        <f>INDEX(Sheet4!H:H,MATCH($B5&amp;$D5&amp;$E5,Sheet4!$D:$D,0))</f>
        <v>340140010</v>
      </c>
      <c r="AA5" t="str">
        <f t="shared" si="10"/>
        <v>巡逻经验1-2-2</v>
      </c>
      <c r="AB5" s="1" t="s">
        <v>82</v>
      </c>
      <c r="AC5">
        <v>5</v>
      </c>
      <c r="AJ5">
        <v>5</v>
      </c>
      <c r="AK5">
        <v>40</v>
      </c>
      <c r="AL5">
        <v>80</v>
      </c>
      <c r="AM5">
        <v>4166.66666666667</v>
      </c>
      <c r="AN5">
        <v>10</v>
      </c>
      <c r="AO5">
        <v>1000</v>
      </c>
      <c r="AP5">
        <f>AM5*4</f>
        <v>16666.6666666667</v>
      </c>
      <c r="AQ5">
        <v>4</v>
      </c>
    </row>
    <row r="6" spans="1:29">
      <c r="A6">
        <f t="shared" si="0"/>
        <v>1123</v>
      </c>
      <c r="B6" s="1" t="s">
        <v>74</v>
      </c>
      <c r="C6" s="1" t="str">
        <f t="shared" si="1"/>
        <v>经验巡逻2</v>
      </c>
      <c r="D6">
        <v>1</v>
      </c>
      <c r="E6">
        <v>2</v>
      </c>
      <c r="F6">
        <v>3</v>
      </c>
      <c r="G6">
        <v>1</v>
      </c>
      <c r="H6">
        <f t="shared" si="2"/>
        <v>25</v>
      </c>
      <c r="I6">
        <f t="shared" si="3"/>
        <v>29</v>
      </c>
      <c r="J6" t="str">
        <f t="shared" si="4"/>
        <v>25,29</v>
      </c>
      <c r="K6">
        <f t="shared" si="5"/>
        <v>3</v>
      </c>
      <c r="L6">
        <f t="shared" si="6"/>
        <v>14400</v>
      </c>
      <c r="M6">
        <v>0</v>
      </c>
      <c r="N6">
        <f>INDEX(Sheet3!E:E,MATCH(B6&amp;D6&amp;E6,Sheet3!D:D,0))*VLOOKUP(G6,AE:AG,3,0)+M6/2</f>
        <v>1.16666666666667</v>
      </c>
      <c r="O6">
        <f>INDEX(Sheet3!F:F,MATCH(B6&amp;D6&amp;E6,Sheet3!D:D,0))</f>
        <v>50</v>
      </c>
      <c r="P6">
        <f t="shared" si="7"/>
        <v>71123</v>
      </c>
      <c r="Q6">
        <f t="shared" si="8"/>
        <v>1244</v>
      </c>
      <c r="T6">
        <f t="shared" si="9"/>
        <v>2488</v>
      </c>
      <c r="X6" t="str">
        <f>INDEX(Sheet4!E:E,MATCH($B6&amp;$D6&amp;$E6,Sheet4!$D:$D,0))</f>
        <v>旧街市</v>
      </c>
      <c r="Y6" t="str">
        <f>INDEX(Sheet4!F:F,MATCH($B6&amp;$D6&amp;$E6,Sheet4!$D:$D,0))</f>
        <v>曾一度繁荣的旧城区，如今潮流褪去归于宁静。</v>
      </c>
      <c r="Z6">
        <f>INDEX(Sheet4!H:H,MATCH($B6&amp;$D6&amp;$E6,Sheet4!$D:$D,0))</f>
        <v>340140010</v>
      </c>
      <c r="AA6" t="str">
        <f t="shared" si="10"/>
        <v>巡逻经验1-2-3</v>
      </c>
      <c r="AB6" s="1" t="s">
        <v>80</v>
      </c>
      <c r="AC6">
        <v>6</v>
      </c>
    </row>
    <row r="7" spans="1:27">
      <c r="A7">
        <f t="shared" si="0"/>
        <v>1131</v>
      </c>
      <c r="B7" s="1" t="s">
        <v>74</v>
      </c>
      <c r="C7" s="1" t="str">
        <f t="shared" si="1"/>
        <v>经验巡逻3</v>
      </c>
      <c r="D7">
        <v>1</v>
      </c>
      <c r="E7">
        <v>3</v>
      </c>
      <c r="F7">
        <v>1</v>
      </c>
      <c r="G7">
        <v>1</v>
      </c>
      <c r="H7">
        <f t="shared" si="2"/>
        <v>30</v>
      </c>
      <c r="I7">
        <f t="shared" si="3"/>
        <v>34</v>
      </c>
      <c r="J7" t="str">
        <f t="shared" si="4"/>
        <v>30,34</v>
      </c>
      <c r="K7">
        <f t="shared" si="5"/>
        <v>3</v>
      </c>
      <c r="L7">
        <f t="shared" si="6"/>
        <v>14400</v>
      </c>
      <c r="M7">
        <v>0</v>
      </c>
      <c r="N7">
        <f>INDEX(Sheet3!E:E,MATCH(B7&amp;D7&amp;E7,Sheet3!D:D,0))*VLOOKUP(G7,AE:AG,3,0)+M7/2</f>
        <v>1</v>
      </c>
      <c r="O7">
        <f>INDEX(Sheet3!F:F,MATCH(B7&amp;D7&amp;E7,Sheet3!D:D,0))</f>
        <v>50</v>
      </c>
      <c r="P7">
        <f t="shared" si="7"/>
        <v>71131</v>
      </c>
      <c r="Q7">
        <f t="shared" si="8"/>
        <v>1500</v>
      </c>
      <c r="T7">
        <f t="shared" si="9"/>
        <v>3000</v>
      </c>
      <c r="X7" t="str">
        <f>INDEX(Sheet4!E:E,MATCH($B7&amp;$D7&amp;$E7,Sheet4!$D:$D,0))</f>
        <v>新开发区</v>
      </c>
      <c r="Y7" t="str">
        <f>INDEX(Sheet4!F:F,MATCH($B7&amp;$D7&amp;$E7,Sheet4!$D:$D,0))</f>
        <v>被市政规划寄予厚望的新区，不远处仍有不少大型工程正在兴建。</v>
      </c>
      <c r="Z7">
        <f>INDEX(Sheet4!H:H,MATCH($B7&amp;$D7&amp;$E7,Sheet4!$D:$D,0))</f>
        <v>340140010</v>
      </c>
      <c r="AA7" t="str">
        <f t="shared" si="10"/>
        <v>巡逻经验1-3-1</v>
      </c>
    </row>
    <row r="8" spans="1:27">
      <c r="A8">
        <f t="shared" si="0"/>
        <v>1132</v>
      </c>
      <c r="B8" s="1" t="s">
        <v>74</v>
      </c>
      <c r="C8" s="1" t="str">
        <f t="shared" si="1"/>
        <v>经验巡逻3</v>
      </c>
      <c r="D8">
        <v>1</v>
      </c>
      <c r="E8">
        <v>3</v>
      </c>
      <c r="F8">
        <v>2</v>
      </c>
      <c r="G8">
        <v>2</v>
      </c>
      <c r="H8">
        <f t="shared" si="2"/>
        <v>30</v>
      </c>
      <c r="I8">
        <f t="shared" si="3"/>
        <v>34</v>
      </c>
      <c r="J8" t="str">
        <f t="shared" si="4"/>
        <v>30,34</v>
      </c>
      <c r="K8">
        <f t="shared" si="5"/>
        <v>4</v>
      </c>
      <c r="L8">
        <f t="shared" si="6"/>
        <v>28800</v>
      </c>
      <c r="M8">
        <v>0</v>
      </c>
      <c r="N8">
        <f>INDEX(Sheet3!E:E,MATCH(B8&amp;D8&amp;E8,Sheet3!D:D,0))*VLOOKUP(G8,AE:AG,3,0)+M8/2</f>
        <v>2</v>
      </c>
      <c r="O8">
        <f>INDEX(Sheet3!F:F,MATCH(B8&amp;D8&amp;E8,Sheet3!D:D,0))</f>
        <v>50</v>
      </c>
      <c r="P8">
        <f t="shared" si="7"/>
        <v>71132</v>
      </c>
      <c r="Q8">
        <f t="shared" si="8"/>
        <v>3000</v>
      </c>
      <c r="T8">
        <f t="shared" si="9"/>
        <v>6000</v>
      </c>
      <c r="X8" t="str">
        <f>INDEX(Sheet4!E:E,MATCH($B8&amp;$D8&amp;$E8,Sheet4!$D:$D,0))</f>
        <v>新开发区</v>
      </c>
      <c r="Y8" t="str">
        <f>INDEX(Sheet4!F:F,MATCH($B8&amp;$D8&amp;$E8,Sheet4!$D:$D,0))</f>
        <v>被市政规划寄予厚望的新区，不远处仍有不少大型工程正在兴建。</v>
      </c>
      <c r="Z8">
        <f>INDEX(Sheet4!H:H,MATCH($B8&amp;$D8&amp;$E8,Sheet4!$D:$D,0))</f>
        <v>340140010</v>
      </c>
      <c r="AA8" t="str">
        <f t="shared" si="10"/>
        <v>巡逻经验1-3-2</v>
      </c>
    </row>
    <row r="9" spans="1:27">
      <c r="A9">
        <f t="shared" si="0"/>
        <v>1133</v>
      </c>
      <c r="B9" s="1" t="s">
        <v>74</v>
      </c>
      <c r="C9" s="1" t="str">
        <f t="shared" si="1"/>
        <v>经验巡逻3</v>
      </c>
      <c r="D9">
        <v>1</v>
      </c>
      <c r="E9">
        <v>3</v>
      </c>
      <c r="F9">
        <v>3</v>
      </c>
      <c r="G9">
        <v>3</v>
      </c>
      <c r="H9">
        <f t="shared" si="2"/>
        <v>30</v>
      </c>
      <c r="I9">
        <f t="shared" si="3"/>
        <v>34</v>
      </c>
      <c r="J9" t="str">
        <f t="shared" si="4"/>
        <v>30,34</v>
      </c>
      <c r="K9">
        <f t="shared" si="5"/>
        <v>4</v>
      </c>
      <c r="L9">
        <f t="shared" si="6"/>
        <v>43200</v>
      </c>
      <c r="M9">
        <v>0</v>
      </c>
      <c r="N9">
        <f>INDEX(Sheet3!E:E,MATCH(B9&amp;D9&amp;E9,Sheet3!D:D,0))*VLOOKUP(G9,AE:AG,3,0)+M9/2</f>
        <v>3</v>
      </c>
      <c r="O9">
        <f>INDEX(Sheet3!F:F,MATCH(B9&amp;D9&amp;E9,Sheet3!D:D,0))</f>
        <v>50</v>
      </c>
      <c r="P9">
        <f t="shared" si="7"/>
        <v>71133</v>
      </c>
      <c r="Q9">
        <f t="shared" si="8"/>
        <v>4500</v>
      </c>
      <c r="T9">
        <f t="shared" si="9"/>
        <v>9000</v>
      </c>
      <c r="X9" t="str">
        <f>INDEX(Sheet4!E:E,MATCH($B9&amp;$D9&amp;$E9,Sheet4!$D:$D,0))</f>
        <v>新开发区</v>
      </c>
      <c r="Y9" t="str">
        <f>INDEX(Sheet4!F:F,MATCH($B9&amp;$D9&amp;$E9,Sheet4!$D:$D,0))</f>
        <v>被市政规划寄予厚望的新区，不远处仍有不少大型工程正在兴建。</v>
      </c>
      <c r="Z9">
        <f>INDEX(Sheet4!H:H,MATCH($B9&amp;$D9&amp;$E9,Sheet4!$D:$D,0))</f>
        <v>340140010</v>
      </c>
      <c r="AA9" t="str">
        <f t="shared" si="10"/>
        <v>巡逻经验1-3-3</v>
      </c>
    </row>
    <row r="10" spans="1:27">
      <c r="A10">
        <f t="shared" si="0"/>
        <v>1141</v>
      </c>
      <c r="B10" s="1" t="s">
        <v>74</v>
      </c>
      <c r="C10" s="1" t="str">
        <f t="shared" si="1"/>
        <v>经验巡逻4</v>
      </c>
      <c r="D10">
        <v>1</v>
      </c>
      <c r="E10">
        <v>4</v>
      </c>
      <c r="F10">
        <v>1</v>
      </c>
      <c r="G10">
        <v>2</v>
      </c>
      <c r="H10">
        <f t="shared" si="2"/>
        <v>35</v>
      </c>
      <c r="I10">
        <f t="shared" si="3"/>
        <v>39</v>
      </c>
      <c r="J10" t="str">
        <f t="shared" si="4"/>
        <v>35,39</v>
      </c>
      <c r="K10">
        <f t="shared" si="5"/>
        <v>4</v>
      </c>
      <c r="L10">
        <f t="shared" si="6"/>
        <v>28800</v>
      </c>
      <c r="M10">
        <v>0</v>
      </c>
      <c r="N10">
        <f>INDEX(Sheet3!E:E,MATCH(B10&amp;D10&amp;E10,Sheet3!D:D,0))*VLOOKUP(G10,AE:AG,3,0)+M10/2</f>
        <v>1.66666666666667</v>
      </c>
      <c r="O10">
        <f>INDEX(Sheet3!F:F,MATCH(B10&amp;D10&amp;E10,Sheet3!D:D,0))</f>
        <v>50</v>
      </c>
      <c r="P10">
        <f t="shared" si="7"/>
        <v>71141</v>
      </c>
      <c r="Q10">
        <f t="shared" si="8"/>
        <v>3333</v>
      </c>
      <c r="T10">
        <f t="shared" si="9"/>
        <v>6666</v>
      </c>
      <c r="X10" t="str">
        <f>INDEX(Sheet4!E:E,MATCH($B10&amp;$D10&amp;$E10,Sheet4!$D:$D,0))</f>
        <v>新开发区</v>
      </c>
      <c r="Y10" t="str">
        <f>INDEX(Sheet4!F:F,MATCH($B10&amp;$D10&amp;$E10,Sheet4!$D:$D,0))</f>
        <v>被市政规划寄予厚望的新区，不远处仍有不少大型工程正在兴建。</v>
      </c>
      <c r="Z10">
        <f>INDEX(Sheet4!H:H,MATCH($B10&amp;$D10&amp;$E10,Sheet4!$D:$D,0))</f>
        <v>340140010</v>
      </c>
      <c r="AA10" t="str">
        <f t="shared" si="10"/>
        <v>巡逻经验1-4-1</v>
      </c>
    </row>
    <row r="11" spans="1:27">
      <c r="A11">
        <f t="shared" si="0"/>
        <v>1142</v>
      </c>
      <c r="B11" s="1" t="s">
        <v>74</v>
      </c>
      <c r="C11" s="1" t="str">
        <f t="shared" si="1"/>
        <v>经验巡逻4</v>
      </c>
      <c r="D11">
        <v>1</v>
      </c>
      <c r="E11">
        <v>4</v>
      </c>
      <c r="F11">
        <v>2</v>
      </c>
      <c r="G11">
        <v>3</v>
      </c>
      <c r="H11">
        <f t="shared" si="2"/>
        <v>35</v>
      </c>
      <c r="I11">
        <f t="shared" si="3"/>
        <v>39</v>
      </c>
      <c r="J11" t="str">
        <f t="shared" si="4"/>
        <v>35,39</v>
      </c>
      <c r="K11">
        <f t="shared" si="5"/>
        <v>5</v>
      </c>
      <c r="L11">
        <f t="shared" si="6"/>
        <v>43200</v>
      </c>
      <c r="M11">
        <v>0</v>
      </c>
      <c r="N11">
        <f>INDEX(Sheet3!E:E,MATCH(B11&amp;D11&amp;E11,Sheet3!D:D,0))*VLOOKUP(G11,AE:AG,3,0)+M11/2</f>
        <v>2.5</v>
      </c>
      <c r="O11">
        <f>INDEX(Sheet3!F:F,MATCH(B11&amp;D11&amp;E11,Sheet3!D:D,0))</f>
        <v>50</v>
      </c>
      <c r="P11">
        <f t="shared" si="7"/>
        <v>71142</v>
      </c>
      <c r="Q11">
        <f t="shared" si="8"/>
        <v>5000</v>
      </c>
      <c r="T11">
        <f t="shared" si="9"/>
        <v>10000</v>
      </c>
      <c r="X11" t="str">
        <f>INDEX(Sheet4!E:E,MATCH($B11&amp;$D11&amp;$E11,Sheet4!$D:$D,0))</f>
        <v>新开发区</v>
      </c>
      <c r="Y11" t="str">
        <f>INDEX(Sheet4!F:F,MATCH($B11&amp;$D11&amp;$E11,Sheet4!$D:$D,0))</f>
        <v>被市政规划寄予厚望的新区，不远处仍有不少大型工程正在兴建。</v>
      </c>
      <c r="Z11">
        <f>INDEX(Sheet4!H:H,MATCH($B11&amp;$D11&amp;$E11,Sheet4!$D:$D,0))</f>
        <v>340140010</v>
      </c>
      <c r="AA11" t="str">
        <f t="shared" si="10"/>
        <v>巡逻经验1-4-2</v>
      </c>
    </row>
    <row r="12" spans="1:27">
      <c r="A12">
        <f t="shared" si="0"/>
        <v>1143</v>
      </c>
      <c r="B12" s="1" t="s">
        <v>74</v>
      </c>
      <c r="C12" s="1" t="str">
        <f t="shared" si="1"/>
        <v>经验巡逻4</v>
      </c>
      <c r="D12">
        <v>1</v>
      </c>
      <c r="E12">
        <v>4</v>
      </c>
      <c r="F12">
        <v>3</v>
      </c>
      <c r="G12">
        <v>4</v>
      </c>
      <c r="H12">
        <f t="shared" si="2"/>
        <v>35</v>
      </c>
      <c r="I12">
        <f t="shared" si="3"/>
        <v>39</v>
      </c>
      <c r="J12" t="str">
        <f t="shared" si="4"/>
        <v>35,39</v>
      </c>
      <c r="K12">
        <f t="shared" si="5"/>
        <v>5</v>
      </c>
      <c r="L12">
        <f t="shared" si="6"/>
        <v>86400</v>
      </c>
      <c r="M12">
        <v>0</v>
      </c>
      <c r="N12">
        <f>INDEX(Sheet3!E:E,MATCH(B12&amp;D12&amp;E12,Sheet3!D:D,0))*VLOOKUP(G12,AE:AG,3,0)+M12/2</f>
        <v>5</v>
      </c>
      <c r="O12">
        <f>INDEX(Sheet3!F:F,MATCH(B12&amp;D12&amp;E12,Sheet3!D:D,0))</f>
        <v>50</v>
      </c>
      <c r="P12">
        <f t="shared" si="7"/>
        <v>71143</v>
      </c>
      <c r="Q12">
        <f t="shared" si="8"/>
        <v>10000</v>
      </c>
      <c r="T12">
        <f t="shared" si="9"/>
        <v>20000</v>
      </c>
      <c r="X12" t="str">
        <f>INDEX(Sheet4!E:E,MATCH($B12&amp;$D12&amp;$E12,Sheet4!$D:$D,0))</f>
        <v>新开发区</v>
      </c>
      <c r="Y12" t="str">
        <f>INDEX(Sheet4!F:F,MATCH($B12&amp;$D12&amp;$E12,Sheet4!$D:$D,0))</f>
        <v>被市政规划寄予厚望的新区，不远处仍有不少大型工程正在兴建。</v>
      </c>
      <c r="Z12">
        <f>INDEX(Sheet4!H:H,MATCH($B12&amp;$D12&amp;$E12,Sheet4!$D:$D,0))</f>
        <v>340140010</v>
      </c>
      <c r="AA12" t="str">
        <f t="shared" si="10"/>
        <v>巡逻经验1-4-3</v>
      </c>
    </row>
    <row r="13" spans="1:27">
      <c r="A13">
        <f t="shared" si="0"/>
        <v>1151</v>
      </c>
      <c r="B13" s="1" t="s">
        <v>74</v>
      </c>
      <c r="C13" s="1" t="str">
        <f t="shared" si="1"/>
        <v>经验巡逻5</v>
      </c>
      <c r="D13">
        <v>1</v>
      </c>
      <c r="E13">
        <v>5</v>
      </c>
      <c r="F13">
        <v>1</v>
      </c>
      <c r="G13">
        <v>2</v>
      </c>
      <c r="H13">
        <f t="shared" si="2"/>
        <v>40</v>
      </c>
      <c r="I13">
        <f t="shared" si="3"/>
        <v>80</v>
      </c>
      <c r="J13" t="str">
        <f t="shared" si="4"/>
        <v>40,80</v>
      </c>
      <c r="K13">
        <f t="shared" si="5"/>
        <v>4</v>
      </c>
      <c r="L13">
        <f t="shared" si="6"/>
        <v>28800</v>
      </c>
      <c r="M13">
        <v>0</v>
      </c>
      <c r="N13">
        <f>INDEX(Sheet3!E:E,MATCH(B13&amp;D13&amp;E13,Sheet3!D:D,0))*VLOOKUP(G13,AE:AG,3,0)+M13/2</f>
        <v>1.66666666666667</v>
      </c>
      <c r="O13">
        <f>INDEX(Sheet3!F:F,MATCH(B13&amp;D13&amp;E13,Sheet3!D:D,0))</f>
        <v>50</v>
      </c>
      <c r="P13">
        <f t="shared" si="7"/>
        <v>71151</v>
      </c>
      <c r="Q13">
        <f t="shared" si="8"/>
        <v>4629</v>
      </c>
      <c r="T13">
        <f t="shared" si="9"/>
        <v>9259</v>
      </c>
      <c r="X13" t="str">
        <f>INDEX(Sheet4!E:E,MATCH($B13&amp;$D13&amp;$E13,Sheet4!$D:$D,0))</f>
        <v>新开发区</v>
      </c>
      <c r="Y13" t="str">
        <f>INDEX(Sheet4!F:F,MATCH($B13&amp;$D13&amp;$E13,Sheet4!$D:$D,0))</f>
        <v>被市政规划寄予厚望的新区，不远处仍有不少大型工程正在兴建。</v>
      </c>
      <c r="Z13">
        <f>INDEX(Sheet4!H:H,MATCH($B13&amp;$D13&amp;$E13,Sheet4!$D:$D,0))</f>
        <v>340140010</v>
      </c>
      <c r="AA13" t="str">
        <f t="shared" si="10"/>
        <v>巡逻经验1-5-1</v>
      </c>
    </row>
    <row r="14" spans="1:27">
      <c r="A14">
        <f t="shared" si="0"/>
        <v>1152</v>
      </c>
      <c r="B14" s="1" t="s">
        <v>74</v>
      </c>
      <c r="C14" s="1" t="str">
        <f t="shared" si="1"/>
        <v>经验巡逻5</v>
      </c>
      <c r="D14">
        <v>1</v>
      </c>
      <c r="E14">
        <v>5</v>
      </c>
      <c r="F14">
        <v>2</v>
      </c>
      <c r="G14">
        <v>3</v>
      </c>
      <c r="H14">
        <f t="shared" si="2"/>
        <v>40</v>
      </c>
      <c r="I14">
        <f t="shared" si="3"/>
        <v>80</v>
      </c>
      <c r="J14" t="str">
        <f t="shared" si="4"/>
        <v>40,80</v>
      </c>
      <c r="K14">
        <f t="shared" si="5"/>
        <v>5</v>
      </c>
      <c r="L14">
        <f t="shared" si="6"/>
        <v>43200</v>
      </c>
      <c r="M14">
        <v>0</v>
      </c>
      <c r="N14">
        <f>INDEX(Sheet3!E:E,MATCH(B14&amp;D14&amp;E14,Sheet3!D:D,0))*VLOOKUP(G14,AE:AG,3,0)+M14/2</f>
        <v>2.5</v>
      </c>
      <c r="O14">
        <f>INDEX(Sheet3!F:F,MATCH(B14&amp;D14&amp;E14,Sheet3!D:D,0))</f>
        <v>50</v>
      </c>
      <c r="P14">
        <f t="shared" si="7"/>
        <v>71152</v>
      </c>
      <c r="Q14">
        <f t="shared" si="8"/>
        <v>6944</v>
      </c>
      <c r="T14">
        <f t="shared" si="9"/>
        <v>13888</v>
      </c>
      <c r="X14" t="str">
        <f>INDEX(Sheet4!E:E,MATCH($B14&amp;$D14&amp;$E14,Sheet4!$D:$D,0))</f>
        <v>新开发区</v>
      </c>
      <c r="Y14" t="str">
        <f>INDEX(Sheet4!F:F,MATCH($B14&amp;$D14&amp;$E14,Sheet4!$D:$D,0))</f>
        <v>被市政规划寄予厚望的新区，不远处仍有不少大型工程正在兴建。</v>
      </c>
      <c r="Z14">
        <f>INDEX(Sheet4!H:H,MATCH($B14&amp;$D14&amp;$E14,Sheet4!$D:$D,0))</f>
        <v>340140010</v>
      </c>
      <c r="AA14" t="str">
        <f t="shared" si="10"/>
        <v>巡逻经验1-5-2</v>
      </c>
    </row>
    <row r="15" spans="1:27">
      <c r="A15">
        <f t="shared" si="0"/>
        <v>1153</v>
      </c>
      <c r="B15" s="1" t="s">
        <v>74</v>
      </c>
      <c r="C15" s="1" t="str">
        <f t="shared" si="1"/>
        <v>经验巡逻5</v>
      </c>
      <c r="D15">
        <v>1</v>
      </c>
      <c r="E15">
        <v>5</v>
      </c>
      <c r="F15">
        <v>3</v>
      </c>
      <c r="G15">
        <v>4</v>
      </c>
      <c r="H15">
        <f t="shared" si="2"/>
        <v>40</v>
      </c>
      <c r="I15">
        <f t="shared" si="3"/>
        <v>80</v>
      </c>
      <c r="J15" t="str">
        <f t="shared" si="4"/>
        <v>40,80</v>
      </c>
      <c r="K15">
        <f t="shared" si="5"/>
        <v>5</v>
      </c>
      <c r="L15">
        <f t="shared" si="6"/>
        <v>86400</v>
      </c>
      <c r="M15">
        <v>0</v>
      </c>
      <c r="N15">
        <f>INDEX(Sheet3!E:E,MATCH(B15&amp;D15&amp;E15,Sheet3!D:D,0))*VLOOKUP(G15,AE:AG,3,0)+M15/2</f>
        <v>5</v>
      </c>
      <c r="O15">
        <f>INDEX(Sheet3!F:F,MATCH(B15&amp;D15&amp;E15,Sheet3!D:D,0))</f>
        <v>50</v>
      </c>
      <c r="P15">
        <f t="shared" si="7"/>
        <v>71153</v>
      </c>
      <c r="Q15">
        <f t="shared" si="8"/>
        <v>13888</v>
      </c>
      <c r="T15">
        <f t="shared" si="9"/>
        <v>27777</v>
      </c>
      <c r="X15" t="str">
        <f>INDEX(Sheet4!E:E,MATCH($B15&amp;$D15&amp;$E15,Sheet4!$D:$D,0))</f>
        <v>新开发区</v>
      </c>
      <c r="Y15" t="str">
        <f>INDEX(Sheet4!F:F,MATCH($B15&amp;$D15&amp;$E15,Sheet4!$D:$D,0))</f>
        <v>被市政规划寄予厚望的新区，不远处仍有不少大型工程正在兴建。</v>
      </c>
      <c r="Z15">
        <f>INDEX(Sheet4!H:H,MATCH($B15&amp;$D15&amp;$E15,Sheet4!$D:$D,0))</f>
        <v>340140010</v>
      </c>
      <c r="AA15" t="str">
        <f t="shared" si="10"/>
        <v>巡逻经验1-5-3</v>
      </c>
    </row>
    <row r="16" spans="1:27">
      <c r="A16">
        <f t="shared" si="0"/>
        <v>1211</v>
      </c>
      <c r="B16" s="1" t="s">
        <v>75</v>
      </c>
      <c r="C16" s="1" t="str">
        <f t="shared" si="1"/>
        <v>星点巡逻1</v>
      </c>
      <c r="D16">
        <v>1</v>
      </c>
      <c r="E16">
        <v>1</v>
      </c>
      <c r="F16">
        <v>1</v>
      </c>
      <c r="G16">
        <f t="shared" ref="G16:G79" si="11">G2</f>
        <v>1</v>
      </c>
      <c r="H16">
        <f t="shared" si="2"/>
        <v>1</v>
      </c>
      <c r="I16">
        <f t="shared" si="3"/>
        <v>24</v>
      </c>
      <c r="J16" t="str">
        <f t="shared" si="4"/>
        <v>1,24</v>
      </c>
      <c r="K16">
        <f t="shared" si="5"/>
        <v>2</v>
      </c>
      <c r="L16">
        <f t="shared" si="6"/>
        <v>14400</v>
      </c>
      <c r="M16">
        <v>0</v>
      </c>
      <c r="N16">
        <f>INDEX(Sheet3!E:E,MATCH(B16&amp;D16&amp;E16,Sheet3!D:D,0))*VLOOKUP(G16,AE:AG,3,0)+M16/2</f>
        <v>1.66666666666667</v>
      </c>
      <c r="O16">
        <f>INDEX(Sheet3!F:F,MATCH(B16&amp;D16&amp;E16,Sheet3!D:D,0))</f>
        <v>50</v>
      </c>
      <c r="P16">
        <f t="shared" si="7"/>
        <v>71211</v>
      </c>
      <c r="R16">
        <f t="shared" ref="R16:R29" si="12">INT(VLOOKUP(H16,AK:AM,3,0)*N16/200)</f>
        <v>11</v>
      </c>
      <c r="T16">
        <f t="shared" ref="T16:T47" si="13">INT(VLOOKUP(H16,AK:AP,6,0)*N16/2)</f>
        <v>4500</v>
      </c>
      <c r="X16" t="str">
        <f>INDEX(Sheet4!E:E,MATCH($B16&amp;$D16&amp;$E16,Sheet4!$D:$D,0))</f>
        <v>一般街区</v>
      </c>
      <c r="Y16" t="str">
        <f>INDEX(Sheet4!F:F,MATCH($B16&amp;$D16&amp;$E16,Sheet4!$D:$D,0))</f>
        <v>普通的市区，人们在此过着普通的生活。</v>
      </c>
      <c r="Z16">
        <f>INDEX(Sheet4!H:H,MATCH($B16&amp;$D16&amp;$E16,Sheet4!$D:$D,0))</f>
        <v>340140010</v>
      </c>
      <c r="AA16" t="str">
        <f t="shared" si="10"/>
        <v>巡逻星点1-1-1</v>
      </c>
    </row>
    <row r="17" spans="1:27">
      <c r="A17">
        <f t="shared" si="0"/>
        <v>1212</v>
      </c>
      <c r="B17" s="1" t="s">
        <v>75</v>
      </c>
      <c r="C17" s="1" t="str">
        <f t="shared" si="1"/>
        <v>星点巡逻1</v>
      </c>
      <c r="D17">
        <v>1</v>
      </c>
      <c r="E17">
        <v>1</v>
      </c>
      <c r="F17">
        <v>2</v>
      </c>
      <c r="G17">
        <f t="shared" si="11"/>
        <v>1</v>
      </c>
      <c r="H17">
        <f t="shared" si="2"/>
        <v>1</v>
      </c>
      <c r="I17">
        <f t="shared" si="3"/>
        <v>24</v>
      </c>
      <c r="J17" t="str">
        <f t="shared" si="4"/>
        <v>1,24</v>
      </c>
      <c r="K17">
        <f t="shared" si="5"/>
        <v>3</v>
      </c>
      <c r="L17">
        <f t="shared" si="6"/>
        <v>14400</v>
      </c>
      <c r="M17">
        <v>0</v>
      </c>
      <c r="N17">
        <f>INDEX(Sheet3!E:E,MATCH(B17&amp;D17&amp;E17,Sheet3!D:D,0))*VLOOKUP(G17,AE:AG,3,0)+M17/2</f>
        <v>1.66666666666667</v>
      </c>
      <c r="O17">
        <f>INDEX(Sheet3!F:F,MATCH(B17&amp;D17&amp;E17,Sheet3!D:D,0))</f>
        <v>50</v>
      </c>
      <c r="P17">
        <f t="shared" si="7"/>
        <v>71212</v>
      </c>
      <c r="R17">
        <f t="shared" si="12"/>
        <v>11</v>
      </c>
      <c r="T17">
        <f t="shared" si="13"/>
        <v>4500</v>
      </c>
      <c r="X17" t="str">
        <f>INDEX(Sheet4!E:E,MATCH($B17&amp;$D17&amp;$E17,Sheet4!$D:$D,0))</f>
        <v>一般街区</v>
      </c>
      <c r="Y17" t="str">
        <f>INDEX(Sheet4!F:F,MATCH($B17&amp;$D17&amp;$E17,Sheet4!$D:$D,0))</f>
        <v>普通的市区，人们在此过着普通的生活。</v>
      </c>
      <c r="Z17">
        <f>INDEX(Sheet4!H:H,MATCH($B17&amp;$D17&amp;$E17,Sheet4!$D:$D,0))</f>
        <v>340140010</v>
      </c>
      <c r="AA17" t="str">
        <f t="shared" si="10"/>
        <v>巡逻星点1-1-2</v>
      </c>
    </row>
    <row r="18" spans="1:27">
      <c r="A18">
        <f t="shared" si="0"/>
        <v>1221</v>
      </c>
      <c r="B18" s="1" t="s">
        <v>75</v>
      </c>
      <c r="C18" s="1" t="str">
        <f t="shared" si="1"/>
        <v>星点巡逻2</v>
      </c>
      <c r="D18">
        <v>1</v>
      </c>
      <c r="E18">
        <v>2</v>
      </c>
      <c r="F18">
        <v>1</v>
      </c>
      <c r="G18">
        <f t="shared" si="11"/>
        <v>1</v>
      </c>
      <c r="H18">
        <f t="shared" si="2"/>
        <v>25</v>
      </c>
      <c r="I18">
        <f t="shared" si="3"/>
        <v>29</v>
      </c>
      <c r="J18" t="str">
        <f t="shared" si="4"/>
        <v>25,29</v>
      </c>
      <c r="K18">
        <f t="shared" si="5"/>
        <v>2</v>
      </c>
      <c r="L18">
        <f t="shared" si="6"/>
        <v>14400</v>
      </c>
      <c r="M18">
        <v>0</v>
      </c>
      <c r="N18">
        <f>INDEX(Sheet3!E:E,MATCH(B18&amp;D18&amp;E18,Sheet3!D:D,0))*VLOOKUP(G18,AE:AG,3,0)+M18/2</f>
        <v>1.16666666666667</v>
      </c>
      <c r="O18">
        <f>INDEX(Sheet3!F:F,MATCH(B18&amp;D18&amp;E18,Sheet3!D:D,0))</f>
        <v>50</v>
      </c>
      <c r="P18">
        <f t="shared" si="7"/>
        <v>71221</v>
      </c>
      <c r="R18">
        <f t="shared" si="12"/>
        <v>9</v>
      </c>
      <c r="T18">
        <f t="shared" si="13"/>
        <v>3733</v>
      </c>
      <c r="X18" t="str">
        <f>INDEX(Sheet4!E:E,MATCH($B18&amp;$D18&amp;$E18,Sheet4!$D:$D,0))</f>
        <v>旧街市</v>
      </c>
      <c r="Y18" t="str">
        <f>INDEX(Sheet4!F:F,MATCH($B18&amp;$D18&amp;$E18,Sheet4!$D:$D,0))</f>
        <v>曾一度繁荣的旧城区，如今潮流褪去归于宁静。</v>
      </c>
      <c r="Z18">
        <f>INDEX(Sheet4!H:H,MATCH($B18&amp;$D18&amp;$E18,Sheet4!$D:$D,0))</f>
        <v>340140010</v>
      </c>
      <c r="AA18" t="str">
        <f t="shared" si="10"/>
        <v>巡逻星点1-2-1</v>
      </c>
    </row>
    <row r="19" spans="1:27">
      <c r="A19">
        <f t="shared" si="0"/>
        <v>1222</v>
      </c>
      <c r="B19" s="1" t="s">
        <v>75</v>
      </c>
      <c r="C19" s="1" t="str">
        <f t="shared" si="1"/>
        <v>星点巡逻2</v>
      </c>
      <c r="D19">
        <v>1</v>
      </c>
      <c r="E19">
        <v>2</v>
      </c>
      <c r="F19">
        <v>2</v>
      </c>
      <c r="G19">
        <f t="shared" si="11"/>
        <v>1</v>
      </c>
      <c r="H19">
        <f t="shared" si="2"/>
        <v>25</v>
      </c>
      <c r="I19">
        <f t="shared" si="3"/>
        <v>29</v>
      </c>
      <c r="J19" t="str">
        <f t="shared" si="4"/>
        <v>25,29</v>
      </c>
      <c r="K19">
        <f t="shared" si="5"/>
        <v>3</v>
      </c>
      <c r="L19">
        <f t="shared" si="6"/>
        <v>14400</v>
      </c>
      <c r="M19">
        <v>0</v>
      </c>
      <c r="N19">
        <f>INDEX(Sheet3!E:E,MATCH(B19&amp;D19&amp;E19,Sheet3!D:D,0))*VLOOKUP(G19,AE:AG,3,0)+M19/2</f>
        <v>1.16666666666667</v>
      </c>
      <c r="O19">
        <f>INDEX(Sheet3!F:F,MATCH(B19&amp;D19&amp;E19,Sheet3!D:D,0))</f>
        <v>50</v>
      </c>
      <c r="P19">
        <f t="shared" si="7"/>
        <v>71222</v>
      </c>
      <c r="R19">
        <f t="shared" si="12"/>
        <v>9</v>
      </c>
      <c r="T19">
        <f t="shared" si="13"/>
        <v>3733</v>
      </c>
      <c r="X19" t="str">
        <f>INDEX(Sheet4!E:E,MATCH($B19&amp;$D19&amp;$E19,Sheet4!$D:$D,0))</f>
        <v>旧街市</v>
      </c>
      <c r="Y19" t="str">
        <f>INDEX(Sheet4!F:F,MATCH($B19&amp;$D19&amp;$E19,Sheet4!$D:$D,0))</f>
        <v>曾一度繁荣的旧城区，如今潮流褪去归于宁静。</v>
      </c>
      <c r="Z19">
        <f>INDEX(Sheet4!H:H,MATCH($B19&amp;$D19&amp;$E19,Sheet4!$D:$D,0))</f>
        <v>340140010</v>
      </c>
      <c r="AA19" t="str">
        <f t="shared" si="10"/>
        <v>巡逻星点1-2-2</v>
      </c>
    </row>
    <row r="20" spans="1:27">
      <c r="A20">
        <f t="shared" si="0"/>
        <v>1223</v>
      </c>
      <c r="B20" s="1" t="s">
        <v>75</v>
      </c>
      <c r="C20" s="1" t="str">
        <f t="shared" si="1"/>
        <v>星点巡逻2</v>
      </c>
      <c r="D20">
        <v>1</v>
      </c>
      <c r="E20">
        <v>2</v>
      </c>
      <c r="F20">
        <v>3</v>
      </c>
      <c r="G20">
        <f t="shared" si="11"/>
        <v>1</v>
      </c>
      <c r="H20">
        <f t="shared" si="2"/>
        <v>25</v>
      </c>
      <c r="I20">
        <f t="shared" si="3"/>
        <v>29</v>
      </c>
      <c r="J20" t="str">
        <f t="shared" si="4"/>
        <v>25,29</v>
      </c>
      <c r="K20">
        <f t="shared" si="5"/>
        <v>3</v>
      </c>
      <c r="L20">
        <f t="shared" si="6"/>
        <v>14400</v>
      </c>
      <c r="M20">
        <v>0</v>
      </c>
      <c r="N20">
        <f>INDEX(Sheet3!E:E,MATCH(B20&amp;D20&amp;E20,Sheet3!D:D,0))*VLOOKUP(G20,AE:AG,3,0)+M20/2</f>
        <v>1.16666666666667</v>
      </c>
      <c r="O20">
        <f>INDEX(Sheet3!F:F,MATCH(B20&amp;D20&amp;E20,Sheet3!D:D,0))</f>
        <v>50</v>
      </c>
      <c r="P20">
        <f t="shared" si="7"/>
        <v>71223</v>
      </c>
      <c r="R20">
        <f t="shared" si="12"/>
        <v>9</v>
      </c>
      <c r="T20">
        <f t="shared" si="13"/>
        <v>3733</v>
      </c>
      <c r="X20" t="str">
        <f>INDEX(Sheet4!E:E,MATCH($B20&amp;$D20&amp;$E20,Sheet4!$D:$D,0))</f>
        <v>旧街市</v>
      </c>
      <c r="Y20" t="str">
        <f>INDEX(Sheet4!F:F,MATCH($B20&amp;$D20&amp;$E20,Sheet4!$D:$D,0))</f>
        <v>曾一度繁荣的旧城区，如今潮流褪去归于宁静。</v>
      </c>
      <c r="Z20">
        <f>INDEX(Sheet4!H:H,MATCH($B20&amp;$D20&amp;$E20,Sheet4!$D:$D,0))</f>
        <v>340140010</v>
      </c>
      <c r="AA20" t="str">
        <f t="shared" si="10"/>
        <v>巡逻星点1-2-3</v>
      </c>
    </row>
    <row r="21" spans="1:27">
      <c r="A21">
        <f t="shared" si="0"/>
        <v>1231</v>
      </c>
      <c r="B21" s="1" t="s">
        <v>75</v>
      </c>
      <c r="C21" s="1" t="str">
        <f t="shared" si="1"/>
        <v>星点巡逻3</v>
      </c>
      <c r="D21">
        <v>1</v>
      </c>
      <c r="E21">
        <v>3</v>
      </c>
      <c r="F21">
        <v>1</v>
      </c>
      <c r="G21">
        <f t="shared" si="11"/>
        <v>1</v>
      </c>
      <c r="H21">
        <f t="shared" si="2"/>
        <v>30</v>
      </c>
      <c r="I21">
        <f t="shared" si="3"/>
        <v>34</v>
      </c>
      <c r="J21" t="str">
        <f t="shared" si="4"/>
        <v>30,34</v>
      </c>
      <c r="K21">
        <f t="shared" si="5"/>
        <v>3</v>
      </c>
      <c r="L21">
        <f t="shared" si="6"/>
        <v>14400</v>
      </c>
      <c r="M21">
        <v>0</v>
      </c>
      <c r="N21">
        <f>INDEX(Sheet3!E:E,MATCH(B21&amp;D21&amp;E21,Sheet3!D:D,0))*VLOOKUP(G21,AE:AG,3,0)+M21/2</f>
        <v>1</v>
      </c>
      <c r="O21">
        <f>INDEX(Sheet3!F:F,MATCH(B21&amp;D21&amp;E21,Sheet3!D:D,0))</f>
        <v>50</v>
      </c>
      <c r="P21">
        <f t="shared" si="7"/>
        <v>71231</v>
      </c>
      <c r="R21">
        <f t="shared" si="12"/>
        <v>11</v>
      </c>
      <c r="T21">
        <f t="shared" si="13"/>
        <v>4500</v>
      </c>
      <c r="X21" t="str">
        <f>INDEX(Sheet4!E:E,MATCH($B21&amp;$D21&amp;$E21,Sheet4!$D:$D,0))</f>
        <v>新开发区</v>
      </c>
      <c r="Y21" t="str">
        <f>INDEX(Sheet4!F:F,MATCH($B21&amp;$D21&amp;$E21,Sheet4!$D:$D,0))</f>
        <v>被市政规划寄予厚望的新区，不远处仍有不少大型工程正在兴建。</v>
      </c>
      <c r="Z21">
        <f>INDEX(Sheet4!H:H,MATCH($B21&amp;$D21&amp;$E21,Sheet4!$D:$D,0))</f>
        <v>340140010</v>
      </c>
      <c r="AA21" t="str">
        <f t="shared" si="10"/>
        <v>巡逻星点1-3-1</v>
      </c>
    </row>
    <row r="22" spans="1:27">
      <c r="A22">
        <f t="shared" si="0"/>
        <v>1232</v>
      </c>
      <c r="B22" s="1" t="s">
        <v>75</v>
      </c>
      <c r="C22" s="1" t="str">
        <f t="shared" si="1"/>
        <v>星点巡逻3</v>
      </c>
      <c r="D22">
        <v>1</v>
      </c>
      <c r="E22">
        <v>3</v>
      </c>
      <c r="F22">
        <v>2</v>
      </c>
      <c r="G22">
        <f t="shared" si="11"/>
        <v>2</v>
      </c>
      <c r="H22">
        <f t="shared" si="2"/>
        <v>30</v>
      </c>
      <c r="I22">
        <f t="shared" si="3"/>
        <v>34</v>
      </c>
      <c r="J22" t="str">
        <f t="shared" si="4"/>
        <v>30,34</v>
      </c>
      <c r="K22">
        <f t="shared" si="5"/>
        <v>4</v>
      </c>
      <c r="L22">
        <f t="shared" si="6"/>
        <v>28800</v>
      </c>
      <c r="M22">
        <v>0</v>
      </c>
      <c r="N22">
        <f>INDEX(Sheet3!E:E,MATCH(B22&amp;D22&amp;E22,Sheet3!D:D,0))*VLOOKUP(G22,AE:AG,3,0)+M22/2</f>
        <v>2</v>
      </c>
      <c r="O22">
        <f>INDEX(Sheet3!F:F,MATCH(B22&amp;D22&amp;E22,Sheet3!D:D,0))</f>
        <v>50</v>
      </c>
      <c r="P22">
        <f t="shared" si="7"/>
        <v>71232</v>
      </c>
      <c r="R22">
        <f t="shared" si="12"/>
        <v>22</v>
      </c>
      <c r="T22">
        <f t="shared" si="13"/>
        <v>9000</v>
      </c>
      <c r="X22" t="str">
        <f>INDEX(Sheet4!E:E,MATCH($B22&amp;$D22&amp;$E22,Sheet4!$D:$D,0))</f>
        <v>新开发区</v>
      </c>
      <c r="Y22" t="str">
        <f>INDEX(Sheet4!F:F,MATCH($B22&amp;$D22&amp;$E22,Sheet4!$D:$D,0))</f>
        <v>被市政规划寄予厚望的新区，不远处仍有不少大型工程正在兴建。</v>
      </c>
      <c r="Z22">
        <f>INDEX(Sheet4!H:H,MATCH($B22&amp;$D22&amp;$E22,Sheet4!$D:$D,0))</f>
        <v>340140010</v>
      </c>
      <c r="AA22" t="str">
        <f t="shared" si="10"/>
        <v>巡逻星点1-3-2</v>
      </c>
    </row>
    <row r="23" spans="1:27">
      <c r="A23">
        <f t="shared" si="0"/>
        <v>1233</v>
      </c>
      <c r="B23" s="1" t="s">
        <v>75</v>
      </c>
      <c r="C23" s="1" t="str">
        <f t="shared" si="1"/>
        <v>星点巡逻3</v>
      </c>
      <c r="D23">
        <v>1</v>
      </c>
      <c r="E23">
        <v>3</v>
      </c>
      <c r="F23">
        <v>3</v>
      </c>
      <c r="G23">
        <f t="shared" si="11"/>
        <v>3</v>
      </c>
      <c r="H23">
        <f t="shared" si="2"/>
        <v>30</v>
      </c>
      <c r="I23">
        <f t="shared" si="3"/>
        <v>34</v>
      </c>
      <c r="J23" t="str">
        <f t="shared" si="4"/>
        <v>30,34</v>
      </c>
      <c r="K23">
        <f t="shared" si="5"/>
        <v>4</v>
      </c>
      <c r="L23">
        <f t="shared" si="6"/>
        <v>43200</v>
      </c>
      <c r="M23">
        <v>0</v>
      </c>
      <c r="N23">
        <f>INDEX(Sheet3!E:E,MATCH(B23&amp;D23&amp;E23,Sheet3!D:D,0))*VLOOKUP(G23,AE:AG,3,0)+M23/2</f>
        <v>3</v>
      </c>
      <c r="O23">
        <f>INDEX(Sheet3!F:F,MATCH(B23&amp;D23&amp;E23,Sheet3!D:D,0))</f>
        <v>50</v>
      </c>
      <c r="P23">
        <f t="shared" si="7"/>
        <v>71233</v>
      </c>
      <c r="R23">
        <f t="shared" si="12"/>
        <v>33</v>
      </c>
      <c r="T23">
        <f t="shared" si="13"/>
        <v>13500</v>
      </c>
      <c r="X23" t="str">
        <f>INDEX(Sheet4!E:E,MATCH($B23&amp;$D23&amp;$E23,Sheet4!$D:$D,0))</f>
        <v>新开发区</v>
      </c>
      <c r="Y23" t="str">
        <f>INDEX(Sheet4!F:F,MATCH($B23&amp;$D23&amp;$E23,Sheet4!$D:$D,0))</f>
        <v>被市政规划寄予厚望的新区，不远处仍有不少大型工程正在兴建。</v>
      </c>
      <c r="Z23">
        <f>INDEX(Sheet4!H:H,MATCH($B23&amp;$D23&amp;$E23,Sheet4!$D:$D,0))</f>
        <v>340140010</v>
      </c>
      <c r="AA23" t="str">
        <f t="shared" si="10"/>
        <v>巡逻星点1-3-3</v>
      </c>
    </row>
    <row r="24" spans="1:27">
      <c r="A24">
        <f t="shared" si="0"/>
        <v>1241</v>
      </c>
      <c r="B24" s="1" t="s">
        <v>75</v>
      </c>
      <c r="C24" s="1" t="str">
        <f t="shared" si="1"/>
        <v>星点巡逻4</v>
      </c>
      <c r="D24">
        <v>1</v>
      </c>
      <c r="E24">
        <v>4</v>
      </c>
      <c r="F24">
        <v>1</v>
      </c>
      <c r="G24">
        <f t="shared" si="11"/>
        <v>2</v>
      </c>
      <c r="H24">
        <f t="shared" si="2"/>
        <v>35</v>
      </c>
      <c r="I24">
        <f t="shared" si="3"/>
        <v>39</v>
      </c>
      <c r="J24" t="str">
        <f t="shared" si="4"/>
        <v>35,39</v>
      </c>
      <c r="K24">
        <f t="shared" si="5"/>
        <v>4</v>
      </c>
      <c r="L24">
        <f t="shared" si="6"/>
        <v>28800</v>
      </c>
      <c r="M24">
        <v>0</v>
      </c>
      <c r="N24">
        <f>INDEX(Sheet3!E:E,MATCH(B24&amp;D24&amp;E24,Sheet3!D:D,0))*VLOOKUP(G24,AE:AG,3,0)+M24/2</f>
        <v>1.66666666666667</v>
      </c>
      <c r="O24">
        <f>INDEX(Sheet3!F:F,MATCH(B24&amp;D24&amp;E24,Sheet3!D:D,0))</f>
        <v>50</v>
      </c>
      <c r="P24">
        <f t="shared" si="7"/>
        <v>71241</v>
      </c>
      <c r="R24">
        <f t="shared" si="12"/>
        <v>25</v>
      </c>
      <c r="T24">
        <f t="shared" si="13"/>
        <v>10000</v>
      </c>
      <c r="X24" t="str">
        <f>INDEX(Sheet4!E:E,MATCH($B24&amp;$D24&amp;$E24,Sheet4!$D:$D,0))</f>
        <v>新开发区</v>
      </c>
      <c r="Y24" t="str">
        <f>INDEX(Sheet4!F:F,MATCH($B24&amp;$D24&amp;$E24,Sheet4!$D:$D,0))</f>
        <v>被市政规划寄予厚望的新区，不远处仍有不少大型工程正在兴建。</v>
      </c>
      <c r="Z24">
        <f>INDEX(Sheet4!H:H,MATCH($B24&amp;$D24&amp;$E24,Sheet4!$D:$D,0))</f>
        <v>340140010</v>
      </c>
      <c r="AA24" t="str">
        <f t="shared" si="10"/>
        <v>巡逻星点1-4-1</v>
      </c>
    </row>
    <row r="25" spans="1:27">
      <c r="A25">
        <f t="shared" si="0"/>
        <v>1242</v>
      </c>
      <c r="B25" s="1" t="s">
        <v>75</v>
      </c>
      <c r="C25" s="1" t="str">
        <f t="shared" si="1"/>
        <v>星点巡逻4</v>
      </c>
      <c r="D25">
        <v>1</v>
      </c>
      <c r="E25">
        <v>4</v>
      </c>
      <c r="F25">
        <v>2</v>
      </c>
      <c r="G25">
        <f t="shared" si="11"/>
        <v>3</v>
      </c>
      <c r="H25">
        <f t="shared" si="2"/>
        <v>35</v>
      </c>
      <c r="I25">
        <f t="shared" si="3"/>
        <v>39</v>
      </c>
      <c r="J25" t="str">
        <f t="shared" si="4"/>
        <v>35,39</v>
      </c>
      <c r="K25">
        <f t="shared" si="5"/>
        <v>5</v>
      </c>
      <c r="L25">
        <f t="shared" si="6"/>
        <v>43200</v>
      </c>
      <c r="M25">
        <v>0</v>
      </c>
      <c r="N25">
        <f>INDEX(Sheet3!E:E,MATCH(B25&amp;D25&amp;E25,Sheet3!D:D,0))*VLOOKUP(G25,AE:AG,3,0)+M25/2</f>
        <v>2.5</v>
      </c>
      <c r="O25">
        <f>INDEX(Sheet3!F:F,MATCH(B25&amp;D25&amp;E25,Sheet3!D:D,0))</f>
        <v>50</v>
      </c>
      <c r="P25">
        <f t="shared" si="7"/>
        <v>71242</v>
      </c>
      <c r="R25">
        <f t="shared" si="12"/>
        <v>37</v>
      </c>
      <c r="T25">
        <f t="shared" si="13"/>
        <v>15000</v>
      </c>
      <c r="X25" t="str">
        <f>INDEX(Sheet4!E:E,MATCH($B25&amp;$D25&amp;$E25,Sheet4!$D:$D,0))</f>
        <v>新开发区</v>
      </c>
      <c r="Y25" t="str">
        <f>INDEX(Sheet4!F:F,MATCH($B25&amp;$D25&amp;$E25,Sheet4!$D:$D,0))</f>
        <v>被市政规划寄予厚望的新区，不远处仍有不少大型工程正在兴建。</v>
      </c>
      <c r="Z25">
        <f>INDEX(Sheet4!H:H,MATCH($B25&amp;$D25&amp;$E25,Sheet4!$D:$D,0))</f>
        <v>340140010</v>
      </c>
      <c r="AA25" t="str">
        <f t="shared" si="10"/>
        <v>巡逻星点1-4-2</v>
      </c>
    </row>
    <row r="26" spans="1:27">
      <c r="A26">
        <f t="shared" si="0"/>
        <v>1243</v>
      </c>
      <c r="B26" s="1" t="s">
        <v>75</v>
      </c>
      <c r="C26" s="1" t="str">
        <f t="shared" si="1"/>
        <v>星点巡逻4</v>
      </c>
      <c r="D26">
        <v>1</v>
      </c>
      <c r="E26">
        <v>4</v>
      </c>
      <c r="F26">
        <v>3</v>
      </c>
      <c r="G26">
        <f t="shared" si="11"/>
        <v>4</v>
      </c>
      <c r="H26">
        <f t="shared" si="2"/>
        <v>35</v>
      </c>
      <c r="I26">
        <f t="shared" si="3"/>
        <v>39</v>
      </c>
      <c r="J26" t="str">
        <f t="shared" si="4"/>
        <v>35,39</v>
      </c>
      <c r="K26">
        <f t="shared" si="5"/>
        <v>5</v>
      </c>
      <c r="L26">
        <f t="shared" si="6"/>
        <v>86400</v>
      </c>
      <c r="M26">
        <v>0</v>
      </c>
      <c r="N26">
        <f>INDEX(Sheet3!E:E,MATCH(B26&amp;D26&amp;E26,Sheet3!D:D,0))*VLOOKUP(G26,AE:AG,3,0)+M26/2</f>
        <v>5</v>
      </c>
      <c r="O26">
        <f>INDEX(Sheet3!F:F,MATCH(B26&amp;D26&amp;E26,Sheet3!D:D,0))</f>
        <v>50</v>
      </c>
      <c r="P26">
        <f t="shared" si="7"/>
        <v>71243</v>
      </c>
      <c r="R26">
        <f t="shared" si="12"/>
        <v>75</v>
      </c>
      <c r="T26">
        <f t="shared" si="13"/>
        <v>30000</v>
      </c>
      <c r="X26" t="str">
        <f>INDEX(Sheet4!E:E,MATCH($B26&amp;$D26&amp;$E26,Sheet4!$D:$D,0))</f>
        <v>新开发区</v>
      </c>
      <c r="Y26" t="str">
        <f>INDEX(Sheet4!F:F,MATCH($B26&amp;$D26&amp;$E26,Sheet4!$D:$D,0))</f>
        <v>被市政规划寄予厚望的新区，不远处仍有不少大型工程正在兴建。</v>
      </c>
      <c r="Z26">
        <f>INDEX(Sheet4!H:H,MATCH($B26&amp;$D26&amp;$E26,Sheet4!$D:$D,0))</f>
        <v>340140010</v>
      </c>
      <c r="AA26" t="str">
        <f t="shared" si="10"/>
        <v>巡逻星点1-4-3</v>
      </c>
    </row>
    <row r="27" spans="1:27">
      <c r="A27">
        <f t="shared" si="0"/>
        <v>1251</v>
      </c>
      <c r="B27" s="1" t="s">
        <v>75</v>
      </c>
      <c r="C27" s="1" t="str">
        <f t="shared" si="1"/>
        <v>星点巡逻5</v>
      </c>
      <c r="D27">
        <v>1</v>
      </c>
      <c r="E27">
        <v>5</v>
      </c>
      <c r="F27">
        <v>1</v>
      </c>
      <c r="G27">
        <f t="shared" si="11"/>
        <v>2</v>
      </c>
      <c r="H27">
        <f t="shared" si="2"/>
        <v>40</v>
      </c>
      <c r="I27">
        <f t="shared" si="3"/>
        <v>80</v>
      </c>
      <c r="J27" t="str">
        <f t="shared" si="4"/>
        <v>40,80</v>
      </c>
      <c r="K27">
        <f t="shared" si="5"/>
        <v>4</v>
      </c>
      <c r="L27">
        <f t="shared" si="6"/>
        <v>28800</v>
      </c>
      <c r="M27">
        <v>0</v>
      </c>
      <c r="N27">
        <f>INDEX(Sheet3!E:E,MATCH(B27&amp;D27&amp;E27,Sheet3!D:D,0))*VLOOKUP(G27,AE:AG,3,0)+M27/2</f>
        <v>1.66666666666667</v>
      </c>
      <c r="O27">
        <f>INDEX(Sheet3!F:F,MATCH(B27&amp;D27&amp;E27,Sheet3!D:D,0))</f>
        <v>50</v>
      </c>
      <c r="P27">
        <f t="shared" si="7"/>
        <v>71251</v>
      </c>
      <c r="R27">
        <f t="shared" si="12"/>
        <v>34</v>
      </c>
      <c r="T27">
        <f t="shared" si="13"/>
        <v>13888</v>
      </c>
      <c r="X27" t="str">
        <f>INDEX(Sheet4!E:E,MATCH($B27&amp;$D27&amp;$E27,Sheet4!$D:$D,0))</f>
        <v>新开发区</v>
      </c>
      <c r="Y27" t="str">
        <f>INDEX(Sheet4!F:F,MATCH($B27&amp;$D27&amp;$E27,Sheet4!$D:$D,0))</f>
        <v>被市政规划寄予厚望的新区，不远处仍有不少大型工程正在兴建。</v>
      </c>
      <c r="Z27">
        <f>INDEX(Sheet4!H:H,MATCH($B27&amp;$D27&amp;$E27,Sheet4!$D:$D,0))</f>
        <v>340140010</v>
      </c>
      <c r="AA27" t="str">
        <f t="shared" si="10"/>
        <v>巡逻星点1-5-1</v>
      </c>
    </row>
    <row r="28" spans="1:27">
      <c r="A28">
        <f t="shared" si="0"/>
        <v>1252</v>
      </c>
      <c r="B28" s="1" t="s">
        <v>75</v>
      </c>
      <c r="C28" s="1" t="str">
        <f t="shared" si="1"/>
        <v>星点巡逻5</v>
      </c>
      <c r="D28">
        <v>1</v>
      </c>
      <c r="E28">
        <v>5</v>
      </c>
      <c r="F28">
        <v>2</v>
      </c>
      <c r="G28">
        <f t="shared" si="11"/>
        <v>3</v>
      </c>
      <c r="H28">
        <f t="shared" si="2"/>
        <v>40</v>
      </c>
      <c r="I28">
        <f t="shared" si="3"/>
        <v>80</v>
      </c>
      <c r="J28" t="str">
        <f t="shared" si="4"/>
        <v>40,80</v>
      </c>
      <c r="K28">
        <f t="shared" si="5"/>
        <v>5</v>
      </c>
      <c r="L28">
        <f t="shared" si="6"/>
        <v>43200</v>
      </c>
      <c r="M28">
        <v>0</v>
      </c>
      <c r="N28">
        <f>INDEX(Sheet3!E:E,MATCH(B28&amp;D28&amp;E28,Sheet3!D:D,0))*VLOOKUP(G28,AE:AG,3,0)+M28/2</f>
        <v>2.5</v>
      </c>
      <c r="O28">
        <f>INDEX(Sheet3!F:F,MATCH(B28&amp;D28&amp;E28,Sheet3!D:D,0))</f>
        <v>50</v>
      </c>
      <c r="P28">
        <f t="shared" si="7"/>
        <v>71252</v>
      </c>
      <c r="R28">
        <f t="shared" si="12"/>
        <v>52</v>
      </c>
      <c r="T28">
        <f t="shared" si="13"/>
        <v>20833</v>
      </c>
      <c r="X28" t="str">
        <f>INDEX(Sheet4!E:E,MATCH($B28&amp;$D28&amp;$E28,Sheet4!$D:$D,0))</f>
        <v>新开发区</v>
      </c>
      <c r="Y28" t="str">
        <f>INDEX(Sheet4!F:F,MATCH($B28&amp;$D28&amp;$E28,Sheet4!$D:$D,0))</f>
        <v>被市政规划寄予厚望的新区，不远处仍有不少大型工程正在兴建。</v>
      </c>
      <c r="Z28">
        <f>INDEX(Sheet4!H:H,MATCH($B28&amp;$D28&amp;$E28,Sheet4!$D:$D,0))</f>
        <v>340140010</v>
      </c>
      <c r="AA28" t="str">
        <f t="shared" si="10"/>
        <v>巡逻星点1-5-2</v>
      </c>
    </row>
    <row r="29" spans="1:27">
      <c r="A29">
        <f t="shared" si="0"/>
        <v>1253</v>
      </c>
      <c r="B29" s="1" t="s">
        <v>75</v>
      </c>
      <c r="C29" s="1" t="str">
        <f t="shared" si="1"/>
        <v>星点巡逻5</v>
      </c>
      <c r="D29">
        <v>1</v>
      </c>
      <c r="E29">
        <v>5</v>
      </c>
      <c r="F29">
        <v>3</v>
      </c>
      <c r="G29">
        <f t="shared" si="11"/>
        <v>4</v>
      </c>
      <c r="H29">
        <f t="shared" si="2"/>
        <v>40</v>
      </c>
      <c r="I29">
        <f t="shared" si="3"/>
        <v>80</v>
      </c>
      <c r="J29" t="str">
        <f t="shared" si="4"/>
        <v>40,80</v>
      </c>
      <c r="K29">
        <f t="shared" si="5"/>
        <v>5</v>
      </c>
      <c r="L29">
        <f t="shared" si="6"/>
        <v>86400</v>
      </c>
      <c r="M29">
        <v>0</v>
      </c>
      <c r="N29">
        <f>INDEX(Sheet3!E:E,MATCH(B29&amp;D29&amp;E29,Sheet3!D:D,0))*VLOOKUP(G29,AE:AG,3,0)+M29/2</f>
        <v>5</v>
      </c>
      <c r="O29">
        <f>INDEX(Sheet3!F:F,MATCH(B29&amp;D29&amp;E29,Sheet3!D:D,0))</f>
        <v>50</v>
      </c>
      <c r="P29">
        <f t="shared" si="7"/>
        <v>71253</v>
      </c>
      <c r="R29">
        <f t="shared" si="12"/>
        <v>104</v>
      </c>
      <c r="T29">
        <f t="shared" si="13"/>
        <v>41666</v>
      </c>
      <c r="X29" t="str">
        <f>INDEX(Sheet4!E:E,MATCH($B29&amp;$D29&amp;$E29,Sheet4!$D:$D,0))</f>
        <v>新开发区</v>
      </c>
      <c r="Y29" t="str">
        <f>INDEX(Sheet4!F:F,MATCH($B29&amp;$D29&amp;$E29,Sheet4!$D:$D,0))</f>
        <v>被市政规划寄予厚望的新区，不远处仍有不少大型工程正在兴建。</v>
      </c>
      <c r="Z29">
        <f>INDEX(Sheet4!H:H,MATCH($B29&amp;$D29&amp;$E29,Sheet4!$D:$D,0))</f>
        <v>340140010</v>
      </c>
      <c r="AA29" t="str">
        <f t="shared" si="10"/>
        <v>巡逻星点1-5-3</v>
      </c>
    </row>
    <row r="30" spans="1:27">
      <c r="A30">
        <f t="shared" si="0"/>
        <v>1311</v>
      </c>
      <c r="B30" s="1" t="s">
        <v>76</v>
      </c>
      <c r="C30" s="1" t="str">
        <f t="shared" si="1"/>
        <v>觉醒巡逻1</v>
      </c>
      <c r="D30">
        <v>1</v>
      </c>
      <c r="E30">
        <v>1</v>
      </c>
      <c r="F30">
        <v>1</v>
      </c>
      <c r="G30">
        <f t="shared" si="11"/>
        <v>1</v>
      </c>
      <c r="H30">
        <f t="shared" si="2"/>
        <v>1</v>
      </c>
      <c r="I30">
        <f t="shared" si="3"/>
        <v>24</v>
      </c>
      <c r="J30" t="str">
        <f t="shared" si="4"/>
        <v>1,24</v>
      </c>
      <c r="K30">
        <f t="shared" si="5"/>
        <v>2</v>
      </c>
      <c r="L30">
        <f t="shared" si="6"/>
        <v>14400</v>
      </c>
      <c r="M30">
        <v>0</v>
      </c>
      <c r="N30">
        <f>INDEX(Sheet3!E:E,MATCH(B30&amp;D30&amp;E30,Sheet3!D:D,0))*VLOOKUP(G30,AE:AG,3,0)+M30/2</f>
        <v>1.66666666666667</v>
      </c>
      <c r="O30">
        <f>INDEX(Sheet3!F:F,MATCH(B30&amp;D30&amp;E30,Sheet3!D:D,0))</f>
        <v>50</v>
      </c>
      <c r="P30">
        <f t="shared" si="7"/>
        <v>71311</v>
      </c>
      <c r="S30">
        <f t="shared" ref="S30:S43" si="14">INT(VLOOKUP(H30,AK:AN,4,0)*N30/2)</f>
        <v>3</v>
      </c>
      <c r="T30">
        <f t="shared" si="13"/>
        <v>4500</v>
      </c>
      <c r="X30" t="str">
        <f>INDEX(Sheet4!E:E,MATCH($B30&amp;$D30&amp;$E30,Sheet4!$D:$D,0))</f>
        <v>一般街区</v>
      </c>
      <c r="Y30" t="str">
        <f>INDEX(Sheet4!F:F,MATCH($B30&amp;$D30&amp;$E30,Sheet4!$D:$D,0))</f>
        <v>普通的市区，人们在此过着普通的生活。</v>
      </c>
      <c r="Z30">
        <f>INDEX(Sheet4!H:H,MATCH($B30&amp;$D30&amp;$E30,Sheet4!$D:$D,0))</f>
        <v>340140010</v>
      </c>
      <c r="AA30" t="str">
        <f t="shared" si="10"/>
        <v>巡逻觉醒1-1-1</v>
      </c>
    </row>
    <row r="31" spans="1:27">
      <c r="A31">
        <f t="shared" si="0"/>
        <v>1312</v>
      </c>
      <c r="B31" s="1" t="s">
        <v>76</v>
      </c>
      <c r="C31" s="1" t="str">
        <f t="shared" si="1"/>
        <v>觉醒巡逻1</v>
      </c>
      <c r="D31">
        <v>1</v>
      </c>
      <c r="E31">
        <v>1</v>
      </c>
      <c r="F31">
        <v>2</v>
      </c>
      <c r="G31">
        <f t="shared" si="11"/>
        <v>1</v>
      </c>
      <c r="H31">
        <f t="shared" si="2"/>
        <v>1</v>
      </c>
      <c r="I31">
        <f t="shared" si="3"/>
        <v>24</v>
      </c>
      <c r="J31" t="str">
        <f t="shared" si="4"/>
        <v>1,24</v>
      </c>
      <c r="K31">
        <f t="shared" si="5"/>
        <v>3</v>
      </c>
      <c r="L31">
        <f t="shared" si="6"/>
        <v>14400</v>
      </c>
      <c r="M31">
        <v>0</v>
      </c>
      <c r="N31">
        <f>INDEX(Sheet3!E:E,MATCH(B31&amp;D31&amp;E31,Sheet3!D:D,0))*VLOOKUP(G31,AE:AG,3,0)+M31/2</f>
        <v>1.66666666666667</v>
      </c>
      <c r="O31">
        <f>INDEX(Sheet3!F:F,MATCH(B31&amp;D31&amp;E31,Sheet3!D:D,0))</f>
        <v>50</v>
      </c>
      <c r="P31">
        <f t="shared" si="7"/>
        <v>71312</v>
      </c>
      <c r="S31">
        <f t="shared" si="14"/>
        <v>3</v>
      </c>
      <c r="T31">
        <f t="shared" si="13"/>
        <v>4500</v>
      </c>
      <c r="X31" t="str">
        <f>INDEX(Sheet4!E:E,MATCH($B31&amp;$D31&amp;$E31,Sheet4!$D:$D,0))</f>
        <v>一般街区</v>
      </c>
      <c r="Y31" t="str">
        <f>INDEX(Sheet4!F:F,MATCH($B31&amp;$D31&amp;$E31,Sheet4!$D:$D,0))</f>
        <v>普通的市区，人们在此过着普通的生活。</v>
      </c>
      <c r="Z31">
        <f>INDEX(Sheet4!H:H,MATCH($B31&amp;$D31&amp;$E31,Sheet4!$D:$D,0))</f>
        <v>340140010</v>
      </c>
      <c r="AA31" t="str">
        <f t="shared" si="10"/>
        <v>巡逻觉醒1-1-2</v>
      </c>
    </row>
    <row r="32" spans="1:27">
      <c r="A32">
        <f t="shared" si="0"/>
        <v>1321</v>
      </c>
      <c r="B32" s="1" t="s">
        <v>76</v>
      </c>
      <c r="C32" s="1" t="str">
        <f t="shared" si="1"/>
        <v>觉醒巡逻2</v>
      </c>
      <c r="D32">
        <v>1</v>
      </c>
      <c r="E32">
        <v>2</v>
      </c>
      <c r="F32">
        <v>1</v>
      </c>
      <c r="G32">
        <f t="shared" si="11"/>
        <v>1</v>
      </c>
      <c r="H32">
        <f t="shared" si="2"/>
        <v>25</v>
      </c>
      <c r="I32">
        <f t="shared" si="3"/>
        <v>29</v>
      </c>
      <c r="J32" t="str">
        <f t="shared" si="4"/>
        <v>25,29</v>
      </c>
      <c r="K32">
        <f t="shared" si="5"/>
        <v>2</v>
      </c>
      <c r="L32">
        <f t="shared" si="6"/>
        <v>14400</v>
      </c>
      <c r="M32">
        <v>0</v>
      </c>
      <c r="N32">
        <f>INDEX(Sheet3!E:E,MATCH(B32&amp;D32&amp;E32,Sheet3!D:D,0))*VLOOKUP(G32,AE:AG,3,0)+M32/2</f>
        <v>1.16666666666667</v>
      </c>
      <c r="O32">
        <f>INDEX(Sheet3!F:F,MATCH(B32&amp;D32&amp;E32,Sheet3!D:D,0))</f>
        <v>50</v>
      </c>
      <c r="P32">
        <f t="shared" si="7"/>
        <v>71321</v>
      </c>
      <c r="S32">
        <f t="shared" si="14"/>
        <v>3</v>
      </c>
      <c r="T32">
        <f t="shared" si="13"/>
        <v>3733</v>
      </c>
      <c r="X32" t="str">
        <f>INDEX(Sheet4!E:E,MATCH($B32&amp;$D32&amp;$E32,Sheet4!$D:$D,0))</f>
        <v>旧街市</v>
      </c>
      <c r="Y32" t="str">
        <f>INDEX(Sheet4!F:F,MATCH($B32&amp;$D32&amp;$E32,Sheet4!$D:$D,0))</f>
        <v>曾一度繁荣的旧城区，如今潮流褪去归于宁静。</v>
      </c>
      <c r="Z32">
        <f>INDEX(Sheet4!H:H,MATCH($B32&amp;$D32&amp;$E32,Sheet4!$D:$D,0))</f>
        <v>340140010</v>
      </c>
      <c r="AA32" t="str">
        <f t="shared" si="10"/>
        <v>巡逻觉醒1-2-1</v>
      </c>
    </row>
    <row r="33" spans="1:27">
      <c r="A33">
        <f t="shared" si="0"/>
        <v>1322</v>
      </c>
      <c r="B33" s="1" t="s">
        <v>76</v>
      </c>
      <c r="C33" s="1" t="str">
        <f t="shared" si="1"/>
        <v>觉醒巡逻2</v>
      </c>
      <c r="D33">
        <v>1</v>
      </c>
      <c r="E33">
        <v>2</v>
      </c>
      <c r="F33">
        <v>2</v>
      </c>
      <c r="G33">
        <f t="shared" si="11"/>
        <v>1</v>
      </c>
      <c r="H33">
        <f t="shared" si="2"/>
        <v>25</v>
      </c>
      <c r="I33">
        <f t="shared" si="3"/>
        <v>29</v>
      </c>
      <c r="J33" t="str">
        <f t="shared" si="4"/>
        <v>25,29</v>
      </c>
      <c r="K33">
        <f t="shared" si="5"/>
        <v>3</v>
      </c>
      <c r="L33">
        <f t="shared" si="6"/>
        <v>14400</v>
      </c>
      <c r="M33">
        <v>0</v>
      </c>
      <c r="N33">
        <f>INDEX(Sheet3!E:E,MATCH(B33&amp;D33&amp;E33,Sheet3!D:D,0))*VLOOKUP(G33,AE:AG,3,0)+M33/2</f>
        <v>1.16666666666667</v>
      </c>
      <c r="O33">
        <f>INDEX(Sheet3!F:F,MATCH(B33&amp;D33&amp;E33,Sheet3!D:D,0))</f>
        <v>50</v>
      </c>
      <c r="P33">
        <f t="shared" si="7"/>
        <v>71322</v>
      </c>
      <c r="S33">
        <f t="shared" si="14"/>
        <v>3</v>
      </c>
      <c r="T33">
        <f t="shared" si="13"/>
        <v>3733</v>
      </c>
      <c r="X33" t="str">
        <f>INDEX(Sheet4!E:E,MATCH($B33&amp;$D33&amp;$E33,Sheet4!$D:$D,0))</f>
        <v>旧街市</v>
      </c>
      <c r="Y33" t="str">
        <f>INDEX(Sheet4!F:F,MATCH($B33&amp;$D33&amp;$E33,Sheet4!$D:$D,0))</f>
        <v>曾一度繁荣的旧城区，如今潮流褪去归于宁静。</v>
      </c>
      <c r="Z33">
        <f>INDEX(Sheet4!H:H,MATCH($B33&amp;$D33&amp;$E33,Sheet4!$D:$D,0))</f>
        <v>340140010</v>
      </c>
      <c r="AA33" t="str">
        <f t="shared" si="10"/>
        <v>巡逻觉醒1-2-2</v>
      </c>
    </row>
    <row r="34" spans="1:27">
      <c r="A34">
        <f t="shared" si="0"/>
        <v>1323</v>
      </c>
      <c r="B34" s="1" t="s">
        <v>76</v>
      </c>
      <c r="C34" s="1" t="str">
        <f t="shared" si="1"/>
        <v>觉醒巡逻2</v>
      </c>
      <c r="D34">
        <v>1</v>
      </c>
      <c r="E34">
        <v>2</v>
      </c>
      <c r="F34">
        <v>3</v>
      </c>
      <c r="G34">
        <f t="shared" si="11"/>
        <v>1</v>
      </c>
      <c r="H34">
        <f t="shared" si="2"/>
        <v>25</v>
      </c>
      <c r="I34">
        <f t="shared" si="3"/>
        <v>29</v>
      </c>
      <c r="J34" t="str">
        <f t="shared" si="4"/>
        <v>25,29</v>
      </c>
      <c r="K34">
        <f t="shared" si="5"/>
        <v>3</v>
      </c>
      <c r="L34">
        <f t="shared" si="6"/>
        <v>14400</v>
      </c>
      <c r="M34">
        <v>0</v>
      </c>
      <c r="N34">
        <f>INDEX(Sheet3!E:E,MATCH(B34&amp;D34&amp;E34,Sheet3!D:D,0))*VLOOKUP(G34,AE:AG,3,0)+M34/2</f>
        <v>1.16666666666667</v>
      </c>
      <c r="O34">
        <f>INDEX(Sheet3!F:F,MATCH(B34&amp;D34&amp;E34,Sheet3!D:D,0))</f>
        <v>50</v>
      </c>
      <c r="P34">
        <f t="shared" si="7"/>
        <v>71323</v>
      </c>
      <c r="S34">
        <f t="shared" si="14"/>
        <v>3</v>
      </c>
      <c r="T34">
        <f t="shared" si="13"/>
        <v>3733</v>
      </c>
      <c r="X34" t="str">
        <f>INDEX(Sheet4!E:E,MATCH($B34&amp;$D34&amp;$E34,Sheet4!$D:$D,0))</f>
        <v>旧街市</v>
      </c>
      <c r="Y34" t="str">
        <f>INDEX(Sheet4!F:F,MATCH($B34&amp;$D34&amp;$E34,Sheet4!$D:$D,0))</f>
        <v>曾一度繁荣的旧城区，如今潮流褪去归于宁静。</v>
      </c>
      <c r="Z34">
        <f>INDEX(Sheet4!H:H,MATCH($B34&amp;$D34&amp;$E34,Sheet4!$D:$D,0))</f>
        <v>340140010</v>
      </c>
      <c r="AA34" t="str">
        <f t="shared" si="10"/>
        <v>巡逻觉醒1-2-3</v>
      </c>
    </row>
    <row r="35" spans="1:27">
      <c r="A35">
        <f t="shared" si="0"/>
        <v>1331</v>
      </c>
      <c r="B35" s="1" t="s">
        <v>76</v>
      </c>
      <c r="C35" s="1" t="str">
        <f t="shared" si="1"/>
        <v>觉醒巡逻3</v>
      </c>
      <c r="D35">
        <v>1</v>
      </c>
      <c r="E35">
        <v>3</v>
      </c>
      <c r="F35">
        <v>1</v>
      </c>
      <c r="G35">
        <f t="shared" si="11"/>
        <v>1</v>
      </c>
      <c r="H35">
        <f t="shared" si="2"/>
        <v>30</v>
      </c>
      <c r="I35">
        <f t="shared" si="3"/>
        <v>34</v>
      </c>
      <c r="J35" t="str">
        <f t="shared" si="4"/>
        <v>30,34</v>
      </c>
      <c r="K35">
        <f t="shared" si="5"/>
        <v>3</v>
      </c>
      <c r="L35">
        <f t="shared" si="6"/>
        <v>14400</v>
      </c>
      <c r="M35">
        <v>0</v>
      </c>
      <c r="N35">
        <f>INDEX(Sheet3!E:E,MATCH(B35&amp;D35&amp;E35,Sheet3!D:D,0))*VLOOKUP(G35,AE:AG,3,0)+M35/2</f>
        <v>1</v>
      </c>
      <c r="O35">
        <f>INDEX(Sheet3!F:F,MATCH(B35&amp;D35&amp;E35,Sheet3!D:D,0))</f>
        <v>50</v>
      </c>
      <c r="P35">
        <f t="shared" si="7"/>
        <v>71331</v>
      </c>
      <c r="S35">
        <f t="shared" si="14"/>
        <v>3</v>
      </c>
      <c r="T35">
        <f t="shared" si="13"/>
        <v>4500</v>
      </c>
      <c r="X35" t="str">
        <f>INDEX(Sheet4!E:E,MATCH($B35&amp;$D35&amp;$E35,Sheet4!$D:$D,0))</f>
        <v>新开发区</v>
      </c>
      <c r="Y35" t="str">
        <f>INDEX(Sheet4!F:F,MATCH($B35&amp;$D35&amp;$E35,Sheet4!$D:$D,0))</f>
        <v>被市政规划寄予厚望的新区，不远处仍有不少大型工程正在兴建。</v>
      </c>
      <c r="Z35">
        <f>INDEX(Sheet4!H:H,MATCH($B35&amp;$D35&amp;$E35,Sheet4!$D:$D,0))</f>
        <v>340140010</v>
      </c>
      <c r="AA35" t="str">
        <f t="shared" si="10"/>
        <v>巡逻觉醒1-3-1</v>
      </c>
    </row>
    <row r="36" spans="1:27">
      <c r="A36">
        <f t="shared" si="0"/>
        <v>1332</v>
      </c>
      <c r="B36" s="1" t="s">
        <v>76</v>
      </c>
      <c r="C36" s="1" t="str">
        <f t="shared" si="1"/>
        <v>觉醒巡逻3</v>
      </c>
      <c r="D36">
        <v>1</v>
      </c>
      <c r="E36">
        <v>3</v>
      </c>
      <c r="F36">
        <v>2</v>
      </c>
      <c r="G36">
        <f t="shared" si="11"/>
        <v>2</v>
      </c>
      <c r="H36">
        <f t="shared" si="2"/>
        <v>30</v>
      </c>
      <c r="I36">
        <f t="shared" si="3"/>
        <v>34</v>
      </c>
      <c r="J36" t="str">
        <f t="shared" si="4"/>
        <v>30,34</v>
      </c>
      <c r="K36">
        <f t="shared" si="5"/>
        <v>4</v>
      </c>
      <c r="L36">
        <f t="shared" si="6"/>
        <v>28800</v>
      </c>
      <c r="M36">
        <v>0</v>
      </c>
      <c r="N36">
        <f>INDEX(Sheet3!E:E,MATCH(B36&amp;D36&amp;E36,Sheet3!D:D,0))*VLOOKUP(G36,AE:AG,3,0)+M36/2</f>
        <v>2</v>
      </c>
      <c r="O36">
        <f>INDEX(Sheet3!F:F,MATCH(B36&amp;D36&amp;E36,Sheet3!D:D,0))</f>
        <v>50</v>
      </c>
      <c r="P36">
        <f t="shared" si="7"/>
        <v>71332</v>
      </c>
      <c r="S36">
        <f t="shared" si="14"/>
        <v>6</v>
      </c>
      <c r="T36">
        <f t="shared" si="13"/>
        <v>9000</v>
      </c>
      <c r="X36" t="str">
        <f>INDEX(Sheet4!E:E,MATCH($B36&amp;$D36&amp;$E36,Sheet4!$D:$D,0))</f>
        <v>新开发区</v>
      </c>
      <c r="Y36" t="str">
        <f>INDEX(Sheet4!F:F,MATCH($B36&amp;$D36&amp;$E36,Sheet4!$D:$D,0))</f>
        <v>被市政规划寄予厚望的新区，不远处仍有不少大型工程正在兴建。</v>
      </c>
      <c r="Z36">
        <f>INDEX(Sheet4!H:H,MATCH($B36&amp;$D36&amp;$E36,Sheet4!$D:$D,0))</f>
        <v>340140010</v>
      </c>
      <c r="AA36" t="str">
        <f t="shared" si="10"/>
        <v>巡逻觉醒1-3-2</v>
      </c>
    </row>
    <row r="37" spans="1:27">
      <c r="A37">
        <f t="shared" si="0"/>
        <v>1333</v>
      </c>
      <c r="B37" s="1" t="s">
        <v>76</v>
      </c>
      <c r="C37" s="1" t="str">
        <f t="shared" si="1"/>
        <v>觉醒巡逻3</v>
      </c>
      <c r="D37">
        <v>1</v>
      </c>
      <c r="E37">
        <v>3</v>
      </c>
      <c r="F37">
        <v>3</v>
      </c>
      <c r="G37">
        <f t="shared" si="11"/>
        <v>3</v>
      </c>
      <c r="H37">
        <f t="shared" si="2"/>
        <v>30</v>
      </c>
      <c r="I37">
        <f t="shared" si="3"/>
        <v>34</v>
      </c>
      <c r="J37" t="str">
        <f t="shared" si="4"/>
        <v>30,34</v>
      </c>
      <c r="K37">
        <f t="shared" si="5"/>
        <v>4</v>
      </c>
      <c r="L37">
        <f t="shared" si="6"/>
        <v>43200</v>
      </c>
      <c r="M37">
        <v>0</v>
      </c>
      <c r="N37">
        <f>INDEX(Sheet3!E:E,MATCH(B37&amp;D37&amp;E37,Sheet3!D:D,0))*VLOOKUP(G37,AE:AG,3,0)+M37/2</f>
        <v>3</v>
      </c>
      <c r="O37">
        <f>INDEX(Sheet3!F:F,MATCH(B37&amp;D37&amp;E37,Sheet3!D:D,0))</f>
        <v>50</v>
      </c>
      <c r="P37">
        <f t="shared" si="7"/>
        <v>71333</v>
      </c>
      <c r="S37">
        <f t="shared" si="14"/>
        <v>10</v>
      </c>
      <c r="T37">
        <f t="shared" si="13"/>
        <v>13500</v>
      </c>
      <c r="X37" t="str">
        <f>INDEX(Sheet4!E:E,MATCH($B37&amp;$D37&amp;$E37,Sheet4!$D:$D,0))</f>
        <v>新开发区</v>
      </c>
      <c r="Y37" t="str">
        <f>INDEX(Sheet4!F:F,MATCH($B37&amp;$D37&amp;$E37,Sheet4!$D:$D,0))</f>
        <v>被市政规划寄予厚望的新区，不远处仍有不少大型工程正在兴建。</v>
      </c>
      <c r="Z37">
        <f>INDEX(Sheet4!H:H,MATCH($B37&amp;$D37&amp;$E37,Sheet4!$D:$D,0))</f>
        <v>340140010</v>
      </c>
      <c r="AA37" t="str">
        <f t="shared" si="10"/>
        <v>巡逻觉醒1-3-3</v>
      </c>
    </row>
    <row r="38" spans="1:27">
      <c r="A38">
        <f t="shared" si="0"/>
        <v>1341</v>
      </c>
      <c r="B38" s="1" t="s">
        <v>76</v>
      </c>
      <c r="C38" s="1" t="str">
        <f t="shared" si="1"/>
        <v>觉醒巡逻4</v>
      </c>
      <c r="D38">
        <v>1</v>
      </c>
      <c r="E38">
        <v>4</v>
      </c>
      <c r="F38">
        <v>1</v>
      </c>
      <c r="G38">
        <f t="shared" si="11"/>
        <v>2</v>
      </c>
      <c r="H38">
        <f t="shared" si="2"/>
        <v>35</v>
      </c>
      <c r="I38">
        <f t="shared" si="3"/>
        <v>39</v>
      </c>
      <c r="J38" t="str">
        <f t="shared" si="4"/>
        <v>35,39</v>
      </c>
      <c r="K38">
        <f t="shared" si="5"/>
        <v>4</v>
      </c>
      <c r="L38">
        <f t="shared" si="6"/>
        <v>28800</v>
      </c>
      <c r="M38">
        <v>0</v>
      </c>
      <c r="N38">
        <f>INDEX(Sheet3!E:E,MATCH(B38&amp;D38&amp;E38,Sheet3!D:D,0))*VLOOKUP(G38,AE:AG,3,0)+M38/2</f>
        <v>1.66666666666667</v>
      </c>
      <c r="O38">
        <f>INDEX(Sheet3!F:F,MATCH(B38&amp;D38&amp;E38,Sheet3!D:D,0))</f>
        <v>50</v>
      </c>
      <c r="P38">
        <f t="shared" si="7"/>
        <v>71341</v>
      </c>
      <c r="S38">
        <f t="shared" si="14"/>
        <v>6</v>
      </c>
      <c r="T38">
        <f t="shared" si="13"/>
        <v>10000</v>
      </c>
      <c r="X38" t="str">
        <f>INDEX(Sheet4!E:E,MATCH($B38&amp;$D38&amp;$E38,Sheet4!$D:$D,0))</f>
        <v>新开发区</v>
      </c>
      <c r="Y38" t="str">
        <f>INDEX(Sheet4!F:F,MATCH($B38&amp;$D38&amp;$E38,Sheet4!$D:$D,0))</f>
        <v>被市政规划寄予厚望的新区，不远处仍有不少大型工程正在兴建。</v>
      </c>
      <c r="Z38">
        <f>INDEX(Sheet4!H:H,MATCH($B38&amp;$D38&amp;$E38,Sheet4!$D:$D,0))</f>
        <v>340140010</v>
      </c>
      <c r="AA38" t="str">
        <f t="shared" si="10"/>
        <v>巡逻觉醒1-4-1</v>
      </c>
    </row>
    <row r="39" spans="1:27">
      <c r="A39">
        <f t="shared" si="0"/>
        <v>1342</v>
      </c>
      <c r="B39" s="1" t="s">
        <v>76</v>
      </c>
      <c r="C39" s="1" t="str">
        <f t="shared" si="1"/>
        <v>觉醒巡逻4</v>
      </c>
      <c r="D39">
        <v>1</v>
      </c>
      <c r="E39">
        <v>4</v>
      </c>
      <c r="F39">
        <v>2</v>
      </c>
      <c r="G39">
        <f t="shared" si="11"/>
        <v>3</v>
      </c>
      <c r="H39">
        <f t="shared" si="2"/>
        <v>35</v>
      </c>
      <c r="I39">
        <f t="shared" si="3"/>
        <v>39</v>
      </c>
      <c r="J39" t="str">
        <f t="shared" si="4"/>
        <v>35,39</v>
      </c>
      <c r="K39">
        <f t="shared" si="5"/>
        <v>5</v>
      </c>
      <c r="L39">
        <f t="shared" si="6"/>
        <v>43200</v>
      </c>
      <c r="M39">
        <v>0</v>
      </c>
      <c r="N39">
        <f>INDEX(Sheet3!E:E,MATCH(B39&amp;D39&amp;E39,Sheet3!D:D,0))*VLOOKUP(G39,AE:AG,3,0)+M39/2</f>
        <v>2.5</v>
      </c>
      <c r="O39">
        <f>INDEX(Sheet3!F:F,MATCH(B39&amp;D39&amp;E39,Sheet3!D:D,0))</f>
        <v>50</v>
      </c>
      <c r="P39">
        <f t="shared" si="7"/>
        <v>71342</v>
      </c>
      <c r="S39">
        <f t="shared" si="14"/>
        <v>10</v>
      </c>
      <c r="T39">
        <f t="shared" si="13"/>
        <v>15000</v>
      </c>
      <c r="X39" t="str">
        <f>INDEX(Sheet4!E:E,MATCH($B39&amp;$D39&amp;$E39,Sheet4!$D:$D,0))</f>
        <v>新开发区</v>
      </c>
      <c r="Y39" t="str">
        <f>INDEX(Sheet4!F:F,MATCH($B39&amp;$D39&amp;$E39,Sheet4!$D:$D,0))</f>
        <v>被市政规划寄予厚望的新区，不远处仍有不少大型工程正在兴建。</v>
      </c>
      <c r="Z39">
        <f>INDEX(Sheet4!H:H,MATCH($B39&amp;$D39&amp;$E39,Sheet4!$D:$D,0))</f>
        <v>340140010</v>
      </c>
      <c r="AA39" t="str">
        <f t="shared" si="10"/>
        <v>巡逻觉醒1-4-2</v>
      </c>
    </row>
    <row r="40" spans="1:27">
      <c r="A40">
        <f t="shared" si="0"/>
        <v>1343</v>
      </c>
      <c r="B40" s="1" t="s">
        <v>76</v>
      </c>
      <c r="C40" s="1" t="str">
        <f t="shared" si="1"/>
        <v>觉醒巡逻4</v>
      </c>
      <c r="D40">
        <v>1</v>
      </c>
      <c r="E40">
        <v>4</v>
      </c>
      <c r="F40">
        <v>3</v>
      </c>
      <c r="G40">
        <f t="shared" si="11"/>
        <v>4</v>
      </c>
      <c r="H40">
        <f t="shared" si="2"/>
        <v>35</v>
      </c>
      <c r="I40">
        <f t="shared" si="3"/>
        <v>39</v>
      </c>
      <c r="J40" t="str">
        <f t="shared" si="4"/>
        <v>35,39</v>
      </c>
      <c r="K40">
        <f t="shared" si="5"/>
        <v>5</v>
      </c>
      <c r="L40">
        <f t="shared" si="6"/>
        <v>86400</v>
      </c>
      <c r="M40">
        <v>0</v>
      </c>
      <c r="N40">
        <f>INDEX(Sheet3!E:E,MATCH(B40&amp;D40&amp;E40,Sheet3!D:D,0))*VLOOKUP(G40,AE:AG,3,0)+M40/2</f>
        <v>5</v>
      </c>
      <c r="O40">
        <f>INDEX(Sheet3!F:F,MATCH(B40&amp;D40&amp;E40,Sheet3!D:D,0))</f>
        <v>50</v>
      </c>
      <c r="P40">
        <f t="shared" si="7"/>
        <v>71343</v>
      </c>
      <c r="S40">
        <f t="shared" si="14"/>
        <v>20</v>
      </c>
      <c r="T40">
        <f t="shared" si="13"/>
        <v>30000</v>
      </c>
      <c r="X40" t="str">
        <f>INDEX(Sheet4!E:E,MATCH($B40&amp;$D40&amp;$E40,Sheet4!$D:$D,0))</f>
        <v>新开发区</v>
      </c>
      <c r="Y40" t="str">
        <f>INDEX(Sheet4!F:F,MATCH($B40&amp;$D40&amp;$E40,Sheet4!$D:$D,0))</f>
        <v>被市政规划寄予厚望的新区，不远处仍有不少大型工程正在兴建。</v>
      </c>
      <c r="Z40">
        <f>INDEX(Sheet4!H:H,MATCH($B40&amp;$D40&amp;$E40,Sheet4!$D:$D,0))</f>
        <v>340140010</v>
      </c>
      <c r="AA40" t="str">
        <f t="shared" si="10"/>
        <v>巡逻觉醒1-4-3</v>
      </c>
    </row>
    <row r="41" spans="1:27">
      <c r="A41">
        <f t="shared" si="0"/>
        <v>1351</v>
      </c>
      <c r="B41" s="1" t="s">
        <v>76</v>
      </c>
      <c r="C41" s="1" t="str">
        <f t="shared" si="1"/>
        <v>觉醒巡逻5</v>
      </c>
      <c r="D41">
        <v>1</v>
      </c>
      <c r="E41">
        <v>5</v>
      </c>
      <c r="F41">
        <v>1</v>
      </c>
      <c r="G41">
        <f t="shared" si="11"/>
        <v>2</v>
      </c>
      <c r="H41">
        <f t="shared" si="2"/>
        <v>40</v>
      </c>
      <c r="I41">
        <f t="shared" si="3"/>
        <v>80</v>
      </c>
      <c r="J41" t="str">
        <f t="shared" si="4"/>
        <v>40,80</v>
      </c>
      <c r="K41">
        <f t="shared" si="5"/>
        <v>4</v>
      </c>
      <c r="L41">
        <f t="shared" si="6"/>
        <v>28800</v>
      </c>
      <c r="M41">
        <v>0</v>
      </c>
      <c r="N41">
        <f>INDEX(Sheet3!E:E,MATCH(B41&amp;D41&amp;E41,Sheet3!D:D,0))*VLOOKUP(G41,AE:AG,3,0)+M41/2</f>
        <v>1.66666666666667</v>
      </c>
      <c r="O41">
        <f>INDEX(Sheet3!F:F,MATCH(B41&amp;D41&amp;E41,Sheet3!D:D,0))</f>
        <v>50</v>
      </c>
      <c r="P41">
        <f t="shared" si="7"/>
        <v>71351</v>
      </c>
      <c r="S41">
        <f t="shared" si="14"/>
        <v>8</v>
      </c>
      <c r="T41">
        <f t="shared" si="13"/>
        <v>13888</v>
      </c>
      <c r="X41" t="str">
        <f>INDEX(Sheet4!E:E,MATCH($B41&amp;$D41&amp;$E41,Sheet4!$D:$D,0))</f>
        <v>新开发区</v>
      </c>
      <c r="Y41" t="str">
        <f>INDEX(Sheet4!F:F,MATCH($B41&amp;$D41&amp;$E41,Sheet4!$D:$D,0))</f>
        <v>被市政规划寄予厚望的新区，不远处仍有不少大型工程正在兴建。</v>
      </c>
      <c r="Z41">
        <f>INDEX(Sheet4!H:H,MATCH($B41&amp;$D41&amp;$E41,Sheet4!$D:$D,0))</f>
        <v>340140010</v>
      </c>
      <c r="AA41" t="str">
        <f t="shared" si="10"/>
        <v>巡逻觉醒1-5-1</v>
      </c>
    </row>
    <row r="42" spans="1:27">
      <c r="A42">
        <f t="shared" si="0"/>
        <v>1352</v>
      </c>
      <c r="B42" s="1" t="s">
        <v>76</v>
      </c>
      <c r="C42" s="1" t="str">
        <f t="shared" si="1"/>
        <v>觉醒巡逻5</v>
      </c>
      <c r="D42">
        <v>1</v>
      </c>
      <c r="E42">
        <v>5</v>
      </c>
      <c r="F42">
        <v>2</v>
      </c>
      <c r="G42">
        <f t="shared" si="11"/>
        <v>3</v>
      </c>
      <c r="H42">
        <f t="shared" si="2"/>
        <v>40</v>
      </c>
      <c r="I42">
        <f t="shared" si="3"/>
        <v>80</v>
      </c>
      <c r="J42" t="str">
        <f t="shared" si="4"/>
        <v>40,80</v>
      </c>
      <c r="K42">
        <f t="shared" si="5"/>
        <v>5</v>
      </c>
      <c r="L42">
        <f t="shared" si="6"/>
        <v>43200</v>
      </c>
      <c r="M42">
        <v>0</v>
      </c>
      <c r="N42">
        <f>INDEX(Sheet3!E:E,MATCH(B42&amp;D42&amp;E42,Sheet3!D:D,0))*VLOOKUP(G42,AE:AG,3,0)+M42/2</f>
        <v>2.5</v>
      </c>
      <c r="O42">
        <f>INDEX(Sheet3!F:F,MATCH(B42&amp;D42&amp;E42,Sheet3!D:D,0))</f>
        <v>50</v>
      </c>
      <c r="P42">
        <f t="shared" si="7"/>
        <v>71352</v>
      </c>
      <c r="S42">
        <f t="shared" si="14"/>
        <v>12</v>
      </c>
      <c r="T42">
        <f t="shared" si="13"/>
        <v>20833</v>
      </c>
      <c r="X42" t="str">
        <f>INDEX(Sheet4!E:E,MATCH($B42&amp;$D42&amp;$E42,Sheet4!$D:$D,0))</f>
        <v>新开发区</v>
      </c>
      <c r="Y42" t="str">
        <f>INDEX(Sheet4!F:F,MATCH($B42&amp;$D42&amp;$E42,Sheet4!$D:$D,0))</f>
        <v>被市政规划寄予厚望的新区，不远处仍有不少大型工程正在兴建。</v>
      </c>
      <c r="Z42">
        <f>INDEX(Sheet4!H:H,MATCH($B42&amp;$D42&amp;$E42,Sheet4!$D:$D,0))</f>
        <v>340140010</v>
      </c>
      <c r="AA42" t="str">
        <f t="shared" si="10"/>
        <v>巡逻觉醒1-5-2</v>
      </c>
    </row>
    <row r="43" spans="1:27">
      <c r="A43">
        <f t="shared" si="0"/>
        <v>1353</v>
      </c>
      <c r="B43" s="1" t="s">
        <v>76</v>
      </c>
      <c r="C43" s="1" t="str">
        <f t="shared" si="1"/>
        <v>觉醒巡逻5</v>
      </c>
      <c r="D43">
        <v>1</v>
      </c>
      <c r="E43">
        <v>5</v>
      </c>
      <c r="F43">
        <v>3</v>
      </c>
      <c r="G43">
        <f t="shared" si="11"/>
        <v>4</v>
      </c>
      <c r="H43">
        <f t="shared" si="2"/>
        <v>40</v>
      </c>
      <c r="I43">
        <f t="shared" si="3"/>
        <v>80</v>
      </c>
      <c r="J43" t="str">
        <f t="shared" si="4"/>
        <v>40,80</v>
      </c>
      <c r="K43">
        <f t="shared" si="5"/>
        <v>5</v>
      </c>
      <c r="L43">
        <f t="shared" si="6"/>
        <v>86400</v>
      </c>
      <c r="M43">
        <v>0</v>
      </c>
      <c r="N43">
        <f>INDEX(Sheet3!E:E,MATCH(B43&amp;D43&amp;E43,Sheet3!D:D,0))*VLOOKUP(G43,AE:AG,3,0)+M43/2</f>
        <v>5</v>
      </c>
      <c r="O43">
        <f>INDEX(Sheet3!F:F,MATCH(B43&amp;D43&amp;E43,Sheet3!D:D,0))</f>
        <v>50</v>
      </c>
      <c r="P43">
        <f t="shared" si="7"/>
        <v>71353</v>
      </c>
      <c r="S43">
        <f t="shared" si="14"/>
        <v>25</v>
      </c>
      <c r="T43">
        <f t="shared" si="13"/>
        <v>41666</v>
      </c>
      <c r="X43" t="str">
        <f>INDEX(Sheet4!E:E,MATCH($B43&amp;$D43&amp;$E43,Sheet4!$D:$D,0))</f>
        <v>新开发区</v>
      </c>
      <c r="Y43" t="str">
        <f>INDEX(Sheet4!F:F,MATCH($B43&amp;$D43&amp;$E43,Sheet4!$D:$D,0))</f>
        <v>被市政规划寄予厚望的新区，不远处仍有不少大型工程正在兴建。</v>
      </c>
      <c r="Z43">
        <f>INDEX(Sheet4!H:H,MATCH($B43&amp;$D43&amp;$E43,Sheet4!$D:$D,0))</f>
        <v>340140010</v>
      </c>
      <c r="AA43" t="str">
        <f t="shared" si="10"/>
        <v>巡逻觉醒1-5-3</v>
      </c>
    </row>
    <row r="44" spans="1:27">
      <c r="A44">
        <f t="shared" si="0"/>
        <v>1411</v>
      </c>
      <c r="B44" s="1" t="s">
        <v>81</v>
      </c>
      <c r="C44" s="1" t="str">
        <f t="shared" si="1"/>
        <v>英雄碎片巡逻1</v>
      </c>
      <c r="D44">
        <v>1</v>
      </c>
      <c r="E44">
        <v>1</v>
      </c>
      <c r="F44">
        <v>1</v>
      </c>
      <c r="G44">
        <f t="shared" si="11"/>
        <v>1</v>
      </c>
      <c r="H44">
        <f t="shared" si="2"/>
        <v>1</v>
      </c>
      <c r="I44">
        <f t="shared" si="3"/>
        <v>24</v>
      </c>
      <c r="J44" t="str">
        <f t="shared" si="4"/>
        <v>1,24</v>
      </c>
      <c r="K44">
        <f t="shared" si="5"/>
        <v>2</v>
      </c>
      <c r="L44">
        <f t="shared" si="6"/>
        <v>14400</v>
      </c>
      <c r="M44">
        <v>0</v>
      </c>
      <c r="N44">
        <f>INDEX(Sheet3!E:E,MATCH(B44&amp;D44&amp;E44,Sheet3!D:D,0))*VLOOKUP(G44,AE:AG,3,0)+M44/2</f>
        <v>1.66666666666667</v>
      </c>
      <c r="O44">
        <f>INDEX(Sheet3!F:F,MATCH(B44&amp;D44&amp;E44,Sheet3!D:D,0))</f>
        <v>50</v>
      </c>
      <c r="P44">
        <f t="shared" si="7"/>
        <v>71411</v>
      </c>
      <c r="T44">
        <f t="shared" si="13"/>
        <v>4500</v>
      </c>
      <c r="U44">
        <f t="shared" ref="U44:U57" si="15">ROUNDUP(N44*0.6/2,0)</f>
        <v>1</v>
      </c>
      <c r="X44" t="str">
        <f>INDEX(Sheet4!E:E,MATCH($B44&amp;$D44&amp;$E44,Sheet4!$D:$D,0))</f>
        <v>平静的体育馆</v>
      </c>
      <c r="Y44" t="str">
        <f>INDEX(Sheet4!F:F,MATCH($B44&amp;$D44&amp;$E44,Sheet4!$D:$D,0))</f>
        <v>平时没什么人的体育馆，只有三三两两的健身爱好者在附近出没。</v>
      </c>
      <c r="Z44">
        <f>INDEX(Sheet4!H:H,MATCH($B44&amp;$D44&amp;$E44,Sheet4!$D:$D,0))</f>
        <v>340140001</v>
      </c>
      <c r="AA44" t="str">
        <f t="shared" si="10"/>
        <v>巡逻英雄碎片1-1-1</v>
      </c>
    </row>
    <row r="45" spans="1:27">
      <c r="A45">
        <f t="shared" si="0"/>
        <v>1412</v>
      </c>
      <c r="B45" s="1" t="s">
        <v>81</v>
      </c>
      <c r="C45" s="1" t="str">
        <f t="shared" si="1"/>
        <v>英雄碎片巡逻1</v>
      </c>
      <c r="D45">
        <v>1</v>
      </c>
      <c r="E45">
        <v>1</v>
      </c>
      <c r="F45">
        <v>2</v>
      </c>
      <c r="G45">
        <f t="shared" si="11"/>
        <v>1</v>
      </c>
      <c r="H45">
        <f t="shared" si="2"/>
        <v>1</v>
      </c>
      <c r="I45">
        <f t="shared" si="3"/>
        <v>24</v>
      </c>
      <c r="J45" t="str">
        <f t="shared" si="4"/>
        <v>1,24</v>
      </c>
      <c r="K45">
        <f t="shared" si="5"/>
        <v>3</v>
      </c>
      <c r="L45">
        <f t="shared" si="6"/>
        <v>14400</v>
      </c>
      <c r="M45">
        <v>0</v>
      </c>
      <c r="N45">
        <f>INDEX(Sheet3!E:E,MATCH(B45&amp;D45&amp;E45,Sheet3!D:D,0))*VLOOKUP(G45,AE:AG,3,0)+M45/2</f>
        <v>1.66666666666667</v>
      </c>
      <c r="O45">
        <f>INDEX(Sheet3!F:F,MATCH(B45&amp;D45&amp;E45,Sheet3!D:D,0))</f>
        <v>50</v>
      </c>
      <c r="P45">
        <f t="shared" si="7"/>
        <v>71412</v>
      </c>
      <c r="T45">
        <f t="shared" si="13"/>
        <v>4500</v>
      </c>
      <c r="U45">
        <f t="shared" si="15"/>
        <v>1</v>
      </c>
      <c r="X45" t="str">
        <f>INDEX(Sheet4!E:E,MATCH($B45&amp;$D45&amp;$E45,Sheet4!$D:$D,0))</f>
        <v>平静的体育馆</v>
      </c>
      <c r="Y45" t="str">
        <f>INDEX(Sheet4!F:F,MATCH($B45&amp;$D45&amp;$E45,Sheet4!$D:$D,0))</f>
        <v>平时没什么人的体育馆，只有三三两两的健身爱好者在附近出没。</v>
      </c>
      <c r="Z45">
        <f>INDEX(Sheet4!H:H,MATCH($B45&amp;$D45&amp;$E45,Sheet4!$D:$D,0))</f>
        <v>340140001</v>
      </c>
      <c r="AA45" t="str">
        <f t="shared" si="10"/>
        <v>巡逻英雄碎片1-1-2</v>
      </c>
    </row>
    <row r="46" spans="1:27">
      <c r="A46">
        <f t="shared" si="0"/>
        <v>1421</v>
      </c>
      <c r="B46" s="1" t="s">
        <v>81</v>
      </c>
      <c r="C46" s="1" t="str">
        <f t="shared" si="1"/>
        <v>英雄碎片巡逻2</v>
      </c>
      <c r="D46">
        <v>1</v>
      </c>
      <c r="E46">
        <v>2</v>
      </c>
      <c r="F46">
        <v>1</v>
      </c>
      <c r="G46">
        <f t="shared" si="11"/>
        <v>1</v>
      </c>
      <c r="H46">
        <f t="shared" si="2"/>
        <v>25</v>
      </c>
      <c r="I46">
        <f t="shared" si="3"/>
        <v>29</v>
      </c>
      <c r="J46" t="str">
        <f t="shared" si="4"/>
        <v>25,29</v>
      </c>
      <c r="K46">
        <f t="shared" si="5"/>
        <v>2</v>
      </c>
      <c r="L46">
        <f t="shared" si="6"/>
        <v>14400</v>
      </c>
      <c r="M46">
        <v>0</v>
      </c>
      <c r="N46">
        <f>INDEX(Sheet3!E:E,MATCH(B46&amp;D46&amp;E46,Sheet3!D:D,0))*VLOOKUP(G46,AE:AG,3,0)+M46/2</f>
        <v>1.66666666666667</v>
      </c>
      <c r="O46">
        <f>INDEX(Sheet3!F:F,MATCH(B46&amp;D46&amp;E46,Sheet3!D:D,0))</f>
        <v>50</v>
      </c>
      <c r="P46">
        <f t="shared" si="7"/>
        <v>71421</v>
      </c>
      <c r="T46">
        <f t="shared" si="13"/>
        <v>5333</v>
      </c>
      <c r="U46">
        <f t="shared" si="15"/>
        <v>1</v>
      </c>
      <c r="X46" t="str">
        <f>INDEX(Sheet4!E:E,MATCH($B46&amp;$D46&amp;$E46,Sheet4!$D:$D,0))</f>
        <v>热闹的体育馆</v>
      </c>
      <c r="Y46" t="str">
        <f>INDEX(Sheet4!F:F,MATCH($B46&amp;$D46&amp;$E46,Sheet4!$D:$D,0))</f>
        <v>人气很高的体育馆，是市民们日常运动的场所之一。</v>
      </c>
      <c r="Z46">
        <f>INDEX(Sheet4!H:H,MATCH($B46&amp;$D46&amp;$E46,Sheet4!$D:$D,0))</f>
        <v>340140001</v>
      </c>
      <c r="AA46" t="str">
        <f t="shared" si="10"/>
        <v>巡逻英雄碎片1-2-1</v>
      </c>
    </row>
    <row r="47" spans="1:27">
      <c r="A47">
        <f t="shared" si="0"/>
        <v>1422</v>
      </c>
      <c r="B47" s="1" t="s">
        <v>81</v>
      </c>
      <c r="C47" s="1" t="str">
        <f t="shared" si="1"/>
        <v>英雄碎片巡逻2</v>
      </c>
      <c r="D47">
        <v>1</v>
      </c>
      <c r="E47">
        <v>2</v>
      </c>
      <c r="F47">
        <v>2</v>
      </c>
      <c r="G47">
        <f t="shared" si="11"/>
        <v>1</v>
      </c>
      <c r="H47">
        <f t="shared" si="2"/>
        <v>25</v>
      </c>
      <c r="I47">
        <f t="shared" si="3"/>
        <v>29</v>
      </c>
      <c r="J47" t="str">
        <f t="shared" si="4"/>
        <v>25,29</v>
      </c>
      <c r="K47">
        <f t="shared" si="5"/>
        <v>3</v>
      </c>
      <c r="L47">
        <f t="shared" si="6"/>
        <v>14400</v>
      </c>
      <c r="M47">
        <v>0</v>
      </c>
      <c r="N47">
        <f>INDEX(Sheet3!E:E,MATCH(B47&amp;D47&amp;E47,Sheet3!D:D,0))*VLOOKUP(G47,AE:AG,3,0)+M47/2</f>
        <v>1.66666666666667</v>
      </c>
      <c r="O47">
        <f>INDEX(Sheet3!F:F,MATCH(B47&amp;D47&amp;E47,Sheet3!D:D,0))</f>
        <v>50</v>
      </c>
      <c r="P47">
        <f t="shared" si="7"/>
        <v>71422</v>
      </c>
      <c r="T47">
        <f t="shared" si="13"/>
        <v>5333</v>
      </c>
      <c r="U47">
        <f t="shared" si="15"/>
        <v>1</v>
      </c>
      <c r="X47" t="str">
        <f>INDEX(Sheet4!E:E,MATCH($B47&amp;$D47&amp;$E47,Sheet4!$D:$D,0))</f>
        <v>热闹的体育馆</v>
      </c>
      <c r="Y47" t="str">
        <f>INDEX(Sheet4!F:F,MATCH($B47&amp;$D47&amp;$E47,Sheet4!$D:$D,0))</f>
        <v>人气很高的体育馆，是市民们日常运动的场所之一。</v>
      </c>
      <c r="Z47">
        <f>INDEX(Sheet4!H:H,MATCH($B47&amp;$D47&amp;$E47,Sheet4!$D:$D,0))</f>
        <v>340140001</v>
      </c>
      <c r="AA47" t="str">
        <f t="shared" si="10"/>
        <v>巡逻英雄碎片1-2-2</v>
      </c>
    </row>
    <row r="48" spans="1:27">
      <c r="A48">
        <f t="shared" si="0"/>
        <v>1423</v>
      </c>
      <c r="B48" s="1" t="s">
        <v>81</v>
      </c>
      <c r="C48" s="1" t="str">
        <f t="shared" si="1"/>
        <v>英雄碎片巡逻2</v>
      </c>
      <c r="D48">
        <v>1</v>
      </c>
      <c r="E48">
        <v>2</v>
      </c>
      <c r="F48">
        <v>3</v>
      </c>
      <c r="G48">
        <f t="shared" si="11"/>
        <v>1</v>
      </c>
      <c r="H48">
        <f t="shared" si="2"/>
        <v>25</v>
      </c>
      <c r="I48">
        <f t="shared" si="3"/>
        <v>29</v>
      </c>
      <c r="J48" t="str">
        <f t="shared" si="4"/>
        <v>25,29</v>
      </c>
      <c r="K48">
        <f t="shared" si="5"/>
        <v>3</v>
      </c>
      <c r="L48">
        <f t="shared" si="6"/>
        <v>14400</v>
      </c>
      <c r="M48">
        <v>0</v>
      </c>
      <c r="N48">
        <f>INDEX(Sheet3!E:E,MATCH(B48&amp;D48&amp;E48,Sheet3!D:D,0))*VLOOKUP(G48,AE:AG,3,0)+M48/2</f>
        <v>1.66666666666667</v>
      </c>
      <c r="O48">
        <f>INDEX(Sheet3!F:F,MATCH(B48&amp;D48&amp;E48,Sheet3!D:D,0))</f>
        <v>50</v>
      </c>
      <c r="P48">
        <f t="shared" si="7"/>
        <v>71423</v>
      </c>
      <c r="T48">
        <f t="shared" ref="T48:T79" si="16">INT(VLOOKUP(H48,AK:AP,6,0)*N48/2)</f>
        <v>5333</v>
      </c>
      <c r="U48">
        <f t="shared" si="15"/>
        <v>1</v>
      </c>
      <c r="X48" t="str">
        <f>INDEX(Sheet4!E:E,MATCH($B48&amp;$D48&amp;$E48,Sheet4!$D:$D,0))</f>
        <v>热闹的体育馆</v>
      </c>
      <c r="Y48" t="str">
        <f>INDEX(Sheet4!F:F,MATCH($B48&amp;$D48&amp;$E48,Sheet4!$D:$D,0))</f>
        <v>人气很高的体育馆，是市民们日常运动的场所之一。</v>
      </c>
      <c r="Z48">
        <f>INDEX(Sheet4!H:H,MATCH($B48&amp;$D48&amp;$E48,Sheet4!$D:$D,0))</f>
        <v>340140001</v>
      </c>
      <c r="AA48" t="str">
        <f t="shared" si="10"/>
        <v>巡逻英雄碎片1-2-3</v>
      </c>
    </row>
    <row r="49" spans="1:27">
      <c r="A49">
        <f t="shared" si="0"/>
        <v>1431</v>
      </c>
      <c r="B49" s="1" t="s">
        <v>81</v>
      </c>
      <c r="C49" s="1" t="str">
        <f t="shared" si="1"/>
        <v>英雄碎片巡逻3</v>
      </c>
      <c r="D49">
        <v>1</v>
      </c>
      <c r="E49">
        <v>3</v>
      </c>
      <c r="F49">
        <v>1</v>
      </c>
      <c r="G49">
        <f t="shared" si="11"/>
        <v>1</v>
      </c>
      <c r="H49">
        <f t="shared" si="2"/>
        <v>30</v>
      </c>
      <c r="I49">
        <f t="shared" si="3"/>
        <v>34</v>
      </c>
      <c r="J49" t="str">
        <f t="shared" si="4"/>
        <v>30,34</v>
      </c>
      <c r="K49">
        <f t="shared" si="5"/>
        <v>3</v>
      </c>
      <c r="L49">
        <f t="shared" si="6"/>
        <v>14400</v>
      </c>
      <c r="M49">
        <v>0</v>
      </c>
      <c r="N49">
        <f>INDEX(Sheet3!E:E,MATCH(B49&amp;D49&amp;E49,Sheet3!D:D,0))*VLOOKUP(G49,AE:AG,3,0)+M49/2</f>
        <v>1.66666666666667</v>
      </c>
      <c r="O49">
        <f>INDEX(Sheet3!F:F,MATCH(B49&amp;D49&amp;E49,Sheet3!D:D,0))</f>
        <v>30</v>
      </c>
      <c r="P49">
        <f t="shared" si="7"/>
        <v>71431</v>
      </c>
      <c r="T49">
        <f t="shared" si="16"/>
        <v>7500</v>
      </c>
      <c r="U49">
        <f t="shared" si="15"/>
        <v>1</v>
      </c>
      <c r="X49" t="str">
        <f>INDEX(Sheet4!E:E,MATCH($B49&amp;$D49&amp;$E49,Sheet4!$D:$D,0))</f>
        <v>赛事的体育馆</v>
      </c>
      <c r="Y49" t="str">
        <f>INDEX(Sheet4!F:F,MATCH($B49&amp;$D49&amp;$E49,Sheet4!$D:$D,0))</f>
        <v>举办大型盛典的体育馆，现场人山人海，警方提出了协助维持秩序的请求。</v>
      </c>
      <c r="Z49">
        <f>INDEX(Sheet4!H:H,MATCH($B49&amp;$D49&amp;$E49,Sheet4!$D:$D,0))</f>
        <v>340140001</v>
      </c>
      <c r="AA49" t="str">
        <f t="shared" si="10"/>
        <v>巡逻英雄碎片1-3-1</v>
      </c>
    </row>
    <row r="50" spans="1:27">
      <c r="A50">
        <f t="shared" si="0"/>
        <v>1432</v>
      </c>
      <c r="B50" s="1" t="s">
        <v>81</v>
      </c>
      <c r="C50" s="1" t="str">
        <f t="shared" si="1"/>
        <v>英雄碎片巡逻3</v>
      </c>
      <c r="D50">
        <v>1</v>
      </c>
      <c r="E50">
        <v>3</v>
      </c>
      <c r="F50">
        <v>2</v>
      </c>
      <c r="G50">
        <f t="shared" si="11"/>
        <v>2</v>
      </c>
      <c r="H50">
        <f t="shared" si="2"/>
        <v>30</v>
      </c>
      <c r="I50">
        <f t="shared" si="3"/>
        <v>34</v>
      </c>
      <c r="J50" t="str">
        <f t="shared" si="4"/>
        <v>30,34</v>
      </c>
      <c r="K50">
        <f t="shared" si="5"/>
        <v>4</v>
      </c>
      <c r="L50">
        <f t="shared" si="6"/>
        <v>28800</v>
      </c>
      <c r="M50">
        <v>0</v>
      </c>
      <c r="N50">
        <f>INDEX(Sheet3!E:E,MATCH(B50&amp;D50&amp;E50,Sheet3!D:D,0))*VLOOKUP(G50,AE:AG,3,0)+M50/2</f>
        <v>3.33333333333333</v>
      </c>
      <c r="O50">
        <f>INDEX(Sheet3!F:F,MATCH(B50&amp;D50&amp;E50,Sheet3!D:D,0))</f>
        <v>30</v>
      </c>
      <c r="P50">
        <f t="shared" si="7"/>
        <v>71432</v>
      </c>
      <c r="T50">
        <f t="shared" si="16"/>
        <v>15000</v>
      </c>
      <c r="U50">
        <f t="shared" si="15"/>
        <v>1</v>
      </c>
      <c r="X50" t="str">
        <f>INDEX(Sheet4!E:E,MATCH($B50&amp;$D50&amp;$E50,Sheet4!$D:$D,0))</f>
        <v>赛事的体育馆</v>
      </c>
      <c r="Y50" t="str">
        <f>INDEX(Sheet4!F:F,MATCH($B50&amp;$D50&amp;$E50,Sheet4!$D:$D,0))</f>
        <v>举办大型盛典的体育馆，现场人山人海，警方提出了协助维持秩序的请求。</v>
      </c>
      <c r="Z50">
        <f>INDEX(Sheet4!H:H,MATCH($B50&amp;$D50&amp;$E50,Sheet4!$D:$D,0))</f>
        <v>340140001</v>
      </c>
      <c r="AA50" t="str">
        <f t="shared" si="10"/>
        <v>巡逻英雄碎片1-3-2</v>
      </c>
    </row>
    <row r="51" spans="1:27">
      <c r="A51">
        <f t="shared" si="0"/>
        <v>1433</v>
      </c>
      <c r="B51" s="1" t="s">
        <v>81</v>
      </c>
      <c r="C51" s="1" t="str">
        <f t="shared" si="1"/>
        <v>英雄碎片巡逻3</v>
      </c>
      <c r="D51">
        <v>1</v>
      </c>
      <c r="E51">
        <v>3</v>
      </c>
      <c r="F51">
        <v>3</v>
      </c>
      <c r="G51">
        <f t="shared" si="11"/>
        <v>3</v>
      </c>
      <c r="H51">
        <f t="shared" si="2"/>
        <v>30</v>
      </c>
      <c r="I51">
        <f t="shared" si="3"/>
        <v>34</v>
      </c>
      <c r="J51" t="str">
        <f t="shared" si="4"/>
        <v>30,34</v>
      </c>
      <c r="K51">
        <f t="shared" si="5"/>
        <v>4</v>
      </c>
      <c r="L51">
        <f t="shared" si="6"/>
        <v>43200</v>
      </c>
      <c r="M51">
        <v>0</v>
      </c>
      <c r="N51">
        <f>INDEX(Sheet3!E:E,MATCH(B51&amp;D51&amp;E51,Sheet3!D:D,0))*VLOOKUP(G51,AE:AG,3,0)+M51/2</f>
        <v>5</v>
      </c>
      <c r="O51">
        <f>INDEX(Sheet3!F:F,MATCH(B51&amp;D51&amp;E51,Sheet3!D:D,0))</f>
        <v>30</v>
      </c>
      <c r="P51">
        <f t="shared" si="7"/>
        <v>71433</v>
      </c>
      <c r="T51">
        <f t="shared" si="16"/>
        <v>22500</v>
      </c>
      <c r="U51">
        <f t="shared" si="15"/>
        <v>2</v>
      </c>
      <c r="X51" t="str">
        <f>INDEX(Sheet4!E:E,MATCH($B51&amp;$D51&amp;$E51,Sheet4!$D:$D,0))</f>
        <v>赛事的体育馆</v>
      </c>
      <c r="Y51" t="str">
        <f>INDEX(Sheet4!F:F,MATCH($B51&amp;$D51&amp;$E51,Sheet4!$D:$D,0))</f>
        <v>举办大型盛典的体育馆，现场人山人海，警方提出了协助维持秩序的请求。</v>
      </c>
      <c r="Z51">
        <f>INDEX(Sheet4!H:H,MATCH($B51&amp;$D51&amp;$E51,Sheet4!$D:$D,0))</f>
        <v>340140001</v>
      </c>
      <c r="AA51" t="str">
        <f t="shared" si="10"/>
        <v>巡逻英雄碎片1-3-3</v>
      </c>
    </row>
    <row r="52" spans="1:27">
      <c r="A52">
        <f t="shared" si="0"/>
        <v>1441</v>
      </c>
      <c r="B52" s="1" t="s">
        <v>81</v>
      </c>
      <c r="C52" s="1" t="str">
        <f t="shared" si="1"/>
        <v>英雄碎片巡逻4</v>
      </c>
      <c r="D52">
        <v>1</v>
      </c>
      <c r="E52">
        <v>4</v>
      </c>
      <c r="F52">
        <v>1</v>
      </c>
      <c r="G52">
        <f t="shared" si="11"/>
        <v>2</v>
      </c>
      <c r="H52">
        <f t="shared" si="2"/>
        <v>35</v>
      </c>
      <c r="I52">
        <f t="shared" si="3"/>
        <v>39</v>
      </c>
      <c r="J52" t="str">
        <f t="shared" si="4"/>
        <v>35,39</v>
      </c>
      <c r="K52">
        <f t="shared" si="5"/>
        <v>4</v>
      </c>
      <c r="L52">
        <f t="shared" si="6"/>
        <v>28800</v>
      </c>
      <c r="M52">
        <v>0</v>
      </c>
      <c r="N52">
        <f>INDEX(Sheet3!E:E,MATCH(B52&amp;D52&amp;E52,Sheet3!D:D,0))*VLOOKUP(G52,AE:AG,3,0)+M52/2</f>
        <v>3.33333333333333</v>
      </c>
      <c r="O52">
        <f>INDEX(Sheet3!F:F,MATCH(B52&amp;D52&amp;E52,Sheet3!D:D,0))</f>
        <v>20</v>
      </c>
      <c r="P52">
        <f t="shared" si="7"/>
        <v>71441</v>
      </c>
      <c r="T52">
        <f t="shared" si="16"/>
        <v>20000</v>
      </c>
      <c r="U52">
        <f t="shared" si="15"/>
        <v>1</v>
      </c>
      <c r="X52" t="str">
        <f>INDEX(Sheet4!E:E,MATCH($B52&amp;$D52&amp;$E52,Sheet4!$D:$D,0))</f>
        <v>赛事的体育馆</v>
      </c>
      <c r="Y52" t="str">
        <f>INDEX(Sheet4!F:F,MATCH($B52&amp;$D52&amp;$E52,Sheet4!$D:$D,0))</f>
        <v>举办大型盛典的体育馆，现场人山人海，警方提出了协助维持秩序的请求。</v>
      </c>
      <c r="Z52">
        <f>INDEX(Sheet4!H:H,MATCH($B52&amp;$D52&amp;$E52,Sheet4!$D:$D,0))</f>
        <v>340140001</v>
      </c>
      <c r="AA52" t="str">
        <f t="shared" si="10"/>
        <v>巡逻英雄碎片1-4-1</v>
      </c>
    </row>
    <row r="53" spans="1:27">
      <c r="A53">
        <f t="shared" si="0"/>
        <v>1442</v>
      </c>
      <c r="B53" s="1" t="s">
        <v>81</v>
      </c>
      <c r="C53" s="1" t="str">
        <f t="shared" si="1"/>
        <v>英雄碎片巡逻4</v>
      </c>
      <c r="D53">
        <v>1</v>
      </c>
      <c r="E53">
        <v>4</v>
      </c>
      <c r="F53">
        <v>2</v>
      </c>
      <c r="G53">
        <f t="shared" si="11"/>
        <v>3</v>
      </c>
      <c r="H53">
        <f t="shared" si="2"/>
        <v>35</v>
      </c>
      <c r="I53">
        <f t="shared" si="3"/>
        <v>39</v>
      </c>
      <c r="J53" t="str">
        <f t="shared" si="4"/>
        <v>35,39</v>
      </c>
      <c r="K53">
        <f t="shared" si="5"/>
        <v>5</v>
      </c>
      <c r="L53">
        <f t="shared" si="6"/>
        <v>43200</v>
      </c>
      <c r="M53">
        <v>0</v>
      </c>
      <c r="N53">
        <f>INDEX(Sheet3!E:E,MATCH(B53&amp;D53&amp;E53,Sheet3!D:D,0))*VLOOKUP(G53,AE:AG,3,0)+M53/2</f>
        <v>5</v>
      </c>
      <c r="O53">
        <f>INDEX(Sheet3!F:F,MATCH(B53&amp;D53&amp;E53,Sheet3!D:D,0))</f>
        <v>20</v>
      </c>
      <c r="P53">
        <f t="shared" si="7"/>
        <v>71442</v>
      </c>
      <c r="T53">
        <f t="shared" si="16"/>
        <v>30000</v>
      </c>
      <c r="U53">
        <f t="shared" si="15"/>
        <v>2</v>
      </c>
      <c r="X53" t="str">
        <f>INDEX(Sheet4!E:E,MATCH($B53&amp;$D53&amp;$E53,Sheet4!$D:$D,0))</f>
        <v>赛事的体育馆</v>
      </c>
      <c r="Y53" t="str">
        <f>INDEX(Sheet4!F:F,MATCH($B53&amp;$D53&amp;$E53,Sheet4!$D:$D,0))</f>
        <v>举办大型盛典的体育馆，现场人山人海，警方提出了协助维持秩序的请求。</v>
      </c>
      <c r="Z53">
        <f>INDEX(Sheet4!H:H,MATCH($B53&amp;$D53&amp;$E53,Sheet4!$D:$D,0))</f>
        <v>340140001</v>
      </c>
      <c r="AA53" t="str">
        <f t="shared" si="10"/>
        <v>巡逻英雄碎片1-4-2</v>
      </c>
    </row>
    <row r="54" spans="1:27">
      <c r="A54">
        <f t="shared" si="0"/>
        <v>1443</v>
      </c>
      <c r="B54" s="1" t="s">
        <v>81</v>
      </c>
      <c r="C54" s="1" t="str">
        <f t="shared" si="1"/>
        <v>英雄碎片巡逻4</v>
      </c>
      <c r="D54">
        <v>1</v>
      </c>
      <c r="E54">
        <v>4</v>
      </c>
      <c r="F54">
        <v>3</v>
      </c>
      <c r="G54">
        <f t="shared" si="11"/>
        <v>4</v>
      </c>
      <c r="H54">
        <f t="shared" si="2"/>
        <v>35</v>
      </c>
      <c r="I54">
        <f t="shared" si="3"/>
        <v>39</v>
      </c>
      <c r="J54" t="str">
        <f t="shared" si="4"/>
        <v>35,39</v>
      </c>
      <c r="K54">
        <f t="shared" si="5"/>
        <v>5</v>
      </c>
      <c r="L54">
        <f t="shared" si="6"/>
        <v>86400</v>
      </c>
      <c r="M54">
        <v>0</v>
      </c>
      <c r="N54">
        <f>INDEX(Sheet3!E:E,MATCH(B54&amp;D54&amp;E54,Sheet3!D:D,0))*VLOOKUP(G54,AE:AG,3,0)+M54/2</f>
        <v>10</v>
      </c>
      <c r="O54">
        <f>INDEX(Sheet3!F:F,MATCH(B54&amp;D54&amp;E54,Sheet3!D:D,0))</f>
        <v>20</v>
      </c>
      <c r="P54">
        <f t="shared" si="7"/>
        <v>71443</v>
      </c>
      <c r="T54">
        <f t="shared" si="16"/>
        <v>60000</v>
      </c>
      <c r="U54">
        <f t="shared" si="15"/>
        <v>3</v>
      </c>
      <c r="X54" t="str">
        <f>INDEX(Sheet4!E:E,MATCH($B54&amp;$D54&amp;$E54,Sheet4!$D:$D,0))</f>
        <v>赛事的体育馆</v>
      </c>
      <c r="Y54" t="str">
        <f>INDEX(Sheet4!F:F,MATCH($B54&amp;$D54&amp;$E54,Sheet4!$D:$D,0))</f>
        <v>举办大型盛典的体育馆，现场人山人海，警方提出了协助维持秩序的请求。</v>
      </c>
      <c r="Z54">
        <f>INDEX(Sheet4!H:H,MATCH($B54&amp;$D54&amp;$E54,Sheet4!$D:$D,0))</f>
        <v>340140001</v>
      </c>
      <c r="AA54" t="str">
        <f t="shared" si="10"/>
        <v>巡逻英雄碎片1-4-3</v>
      </c>
    </row>
    <row r="55" spans="1:27">
      <c r="A55">
        <f t="shared" si="0"/>
        <v>1451</v>
      </c>
      <c r="B55" s="1" t="s">
        <v>81</v>
      </c>
      <c r="C55" s="1" t="str">
        <f t="shared" si="1"/>
        <v>英雄碎片巡逻5</v>
      </c>
      <c r="D55">
        <v>1</v>
      </c>
      <c r="E55">
        <v>5</v>
      </c>
      <c r="F55">
        <v>1</v>
      </c>
      <c r="G55">
        <f t="shared" si="11"/>
        <v>2</v>
      </c>
      <c r="H55">
        <f t="shared" si="2"/>
        <v>40</v>
      </c>
      <c r="I55">
        <f t="shared" si="3"/>
        <v>80</v>
      </c>
      <c r="J55" t="str">
        <f t="shared" si="4"/>
        <v>40,80</v>
      </c>
      <c r="K55">
        <f t="shared" si="5"/>
        <v>4</v>
      </c>
      <c r="L55">
        <f t="shared" si="6"/>
        <v>28800</v>
      </c>
      <c r="M55">
        <v>0</v>
      </c>
      <c r="N55">
        <f>INDEX(Sheet3!E:E,MATCH(B55&amp;D55&amp;E55,Sheet3!D:D,0))*VLOOKUP(G55,AE:AG,3,0)+M55/2</f>
        <v>3.33333333333333</v>
      </c>
      <c r="O55">
        <f>INDEX(Sheet3!F:F,MATCH(B55&amp;D55&amp;E55,Sheet3!D:D,0))</f>
        <v>20</v>
      </c>
      <c r="P55">
        <f t="shared" si="7"/>
        <v>71451</v>
      </c>
      <c r="T55">
        <f t="shared" si="16"/>
        <v>27777</v>
      </c>
      <c r="U55">
        <f t="shared" si="15"/>
        <v>1</v>
      </c>
      <c r="X55" t="str">
        <f>INDEX(Sheet4!E:E,MATCH($B55&amp;$D55&amp;$E55,Sheet4!$D:$D,0))</f>
        <v>赛事的体育馆</v>
      </c>
      <c r="Y55" t="str">
        <f>INDEX(Sheet4!F:F,MATCH($B55&amp;$D55&amp;$E55,Sheet4!$D:$D,0))</f>
        <v>举办大型盛典的体育馆，现场人山人海，警方提出了协助维持秩序的请求。</v>
      </c>
      <c r="Z55">
        <f>INDEX(Sheet4!H:H,MATCH($B55&amp;$D55&amp;$E55,Sheet4!$D:$D,0))</f>
        <v>340140001</v>
      </c>
      <c r="AA55" t="str">
        <f t="shared" si="10"/>
        <v>巡逻英雄碎片1-5-1</v>
      </c>
    </row>
    <row r="56" spans="1:27">
      <c r="A56">
        <f t="shared" si="0"/>
        <v>1452</v>
      </c>
      <c r="B56" s="1" t="s">
        <v>81</v>
      </c>
      <c r="C56" s="1" t="str">
        <f t="shared" si="1"/>
        <v>英雄碎片巡逻5</v>
      </c>
      <c r="D56">
        <v>1</v>
      </c>
      <c r="E56">
        <v>5</v>
      </c>
      <c r="F56">
        <v>2</v>
      </c>
      <c r="G56">
        <f t="shared" si="11"/>
        <v>3</v>
      </c>
      <c r="H56">
        <f t="shared" si="2"/>
        <v>40</v>
      </c>
      <c r="I56">
        <f t="shared" si="3"/>
        <v>80</v>
      </c>
      <c r="J56" t="str">
        <f t="shared" si="4"/>
        <v>40,80</v>
      </c>
      <c r="K56">
        <f t="shared" si="5"/>
        <v>5</v>
      </c>
      <c r="L56">
        <f t="shared" si="6"/>
        <v>43200</v>
      </c>
      <c r="M56">
        <v>0</v>
      </c>
      <c r="N56">
        <f>INDEX(Sheet3!E:E,MATCH(B56&amp;D56&amp;E56,Sheet3!D:D,0))*VLOOKUP(G56,AE:AG,3,0)+M56/2</f>
        <v>5</v>
      </c>
      <c r="O56">
        <f>INDEX(Sheet3!F:F,MATCH(B56&amp;D56&amp;E56,Sheet3!D:D,0))</f>
        <v>20</v>
      </c>
      <c r="P56">
        <f t="shared" si="7"/>
        <v>71452</v>
      </c>
      <c r="T56">
        <f t="shared" si="16"/>
        <v>41666</v>
      </c>
      <c r="U56">
        <f t="shared" si="15"/>
        <v>2</v>
      </c>
      <c r="X56" t="str">
        <f>INDEX(Sheet4!E:E,MATCH($B56&amp;$D56&amp;$E56,Sheet4!$D:$D,0))</f>
        <v>赛事的体育馆</v>
      </c>
      <c r="Y56" t="str">
        <f>INDEX(Sheet4!F:F,MATCH($B56&amp;$D56&amp;$E56,Sheet4!$D:$D,0))</f>
        <v>举办大型盛典的体育馆，现场人山人海，警方提出了协助维持秩序的请求。</v>
      </c>
      <c r="Z56">
        <f>INDEX(Sheet4!H:H,MATCH($B56&amp;$D56&amp;$E56,Sheet4!$D:$D,0))</f>
        <v>340140001</v>
      </c>
      <c r="AA56" t="str">
        <f t="shared" si="10"/>
        <v>巡逻英雄碎片1-5-2</v>
      </c>
    </row>
    <row r="57" spans="1:27">
      <c r="A57">
        <f t="shared" si="0"/>
        <v>1453</v>
      </c>
      <c r="B57" s="1" t="s">
        <v>81</v>
      </c>
      <c r="C57" s="1" t="str">
        <f t="shared" si="1"/>
        <v>英雄碎片巡逻5</v>
      </c>
      <c r="D57">
        <v>1</v>
      </c>
      <c r="E57">
        <v>5</v>
      </c>
      <c r="F57">
        <v>3</v>
      </c>
      <c r="G57">
        <f t="shared" si="11"/>
        <v>4</v>
      </c>
      <c r="H57">
        <f t="shared" si="2"/>
        <v>40</v>
      </c>
      <c r="I57">
        <f t="shared" si="3"/>
        <v>80</v>
      </c>
      <c r="J57" t="str">
        <f t="shared" si="4"/>
        <v>40,80</v>
      </c>
      <c r="K57">
        <f t="shared" si="5"/>
        <v>5</v>
      </c>
      <c r="L57">
        <f t="shared" si="6"/>
        <v>86400</v>
      </c>
      <c r="M57">
        <v>0</v>
      </c>
      <c r="N57">
        <f>INDEX(Sheet3!E:E,MATCH(B57&amp;D57&amp;E57,Sheet3!D:D,0))*VLOOKUP(G57,AE:AG,3,0)+M57/2</f>
        <v>10</v>
      </c>
      <c r="O57">
        <f>INDEX(Sheet3!F:F,MATCH(B57&amp;D57&amp;E57,Sheet3!D:D,0))</f>
        <v>20</v>
      </c>
      <c r="P57">
        <f t="shared" si="7"/>
        <v>71453</v>
      </c>
      <c r="T57">
        <f t="shared" si="16"/>
        <v>83333</v>
      </c>
      <c r="U57">
        <f t="shared" si="15"/>
        <v>3</v>
      </c>
      <c r="X57" t="str">
        <f>INDEX(Sheet4!E:E,MATCH($B57&amp;$D57&amp;$E57,Sheet4!$D:$D,0))</f>
        <v>赛事的体育馆</v>
      </c>
      <c r="Y57" t="str">
        <f>INDEX(Sheet4!F:F,MATCH($B57&amp;$D57&amp;$E57,Sheet4!$D:$D,0))</f>
        <v>举办大型盛典的体育馆，现场人山人海，警方提出了协助维持秩序的请求。</v>
      </c>
      <c r="Z57">
        <f>INDEX(Sheet4!H:H,MATCH($B57&amp;$D57&amp;$E57,Sheet4!$D:$D,0))</f>
        <v>340140001</v>
      </c>
      <c r="AA57" t="str">
        <f t="shared" si="10"/>
        <v>巡逻英雄碎片1-5-3</v>
      </c>
    </row>
    <row r="58" spans="1:27">
      <c r="A58">
        <f t="shared" si="0"/>
        <v>1511</v>
      </c>
      <c r="B58" s="1" t="s">
        <v>82</v>
      </c>
      <c r="C58" s="1" t="str">
        <f t="shared" si="1"/>
        <v>源核巡逻1</v>
      </c>
      <c r="D58">
        <v>1</v>
      </c>
      <c r="E58">
        <v>1</v>
      </c>
      <c r="F58">
        <v>1</v>
      </c>
      <c r="G58">
        <f t="shared" si="11"/>
        <v>1</v>
      </c>
      <c r="H58">
        <f t="shared" si="2"/>
        <v>1</v>
      </c>
      <c r="I58">
        <f t="shared" si="3"/>
        <v>24</v>
      </c>
      <c r="J58" t="str">
        <f t="shared" si="4"/>
        <v>1,24</v>
      </c>
      <c r="K58">
        <f t="shared" si="5"/>
        <v>2</v>
      </c>
      <c r="L58">
        <f t="shared" si="6"/>
        <v>14400</v>
      </c>
      <c r="M58">
        <v>0</v>
      </c>
      <c r="N58">
        <f>INDEX(Sheet3!E:E,MATCH(B58&amp;D58&amp;E58,Sheet3!D:D,0))*VLOOKUP(G58,AE:AG,3,0)+M58/2</f>
        <v>1.66666666666667</v>
      </c>
      <c r="O58">
        <f>INDEX(Sheet3!F:F,MATCH(B58&amp;D58&amp;E58,Sheet3!D:D,0))</f>
        <v>0</v>
      </c>
      <c r="P58">
        <f t="shared" si="7"/>
        <v>71511</v>
      </c>
      <c r="T58">
        <f t="shared" si="16"/>
        <v>4500</v>
      </c>
      <c r="V58">
        <f t="shared" ref="V58:V71" si="17">VLOOKUP(H58,AK:AO,5,0)*N58/2</f>
        <v>100</v>
      </c>
      <c r="X58" t="str">
        <f>INDEX(Sheet4!E:E,MATCH($B58&amp;$D58&amp;$E58,Sheet4!$D:$D,0))</f>
        <v>平静的体育馆</v>
      </c>
      <c r="Y58" t="str">
        <f>INDEX(Sheet4!F:F,MATCH($B58&amp;$D58&amp;$E58,Sheet4!$D:$D,0))</f>
        <v>平时没什么人的体育馆，只有三三两两的健身爱好者在附近出没。</v>
      </c>
      <c r="Z58">
        <f>INDEX(Sheet4!H:H,MATCH($B58&amp;$D58&amp;$E58,Sheet4!$D:$D,0))</f>
        <v>340140001</v>
      </c>
      <c r="AA58" t="str">
        <f t="shared" si="10"/>
        <v>巡逻源核1-1-1</v>
      </c>
    </row>
    <row r="59" spans="1:27">
      <c r="A59">
        <f t="shared" si="0"/>
        <v>1512</v>
      </c>
      <c r="B59" s="1" t="s">
        <v>82</v>
      </c>
      <c r="C59" s="1" t="str">
        <f t="shared" si="1"/>
        <v>源核巡逻1</v>
      </c>
      <c r="D59">
        <v>1</v>
      </c>
      <c r="E59">
        <v>1</v>
      </c>
      <c r="F59">
        <v>2</v>
      </c>
      <c r="G59">
        <f t="shared" si="11"/>
        <v>1</v>
      </c>
      <c r="H59">
        <f t="shared" si="2"/>
        <v>1</v>
      </c>
      <c r="I59">
        <f t="shared" si="3"/>
        <v>24</v>
      </c>
      <c r="J59" t="str">
        <f t="shared" si="4"/>
        <v>1,24</v>
      </c>
      <c r="K59">
        <f t="shared" si="5"/>
        <v>3</v>
      </c>
      <c r="L59">
        <f t="shared" si="6"/>
        <v>14400</v>
      </c>
      <c r="M59">
        <v>0</v>
      </c>
      <c r="N59">
        <f>INDEX(Sheet3!E:E,MATCH(B59&amp;D59&amp;E59,Sheet3!D:D,0))*VLOOKUP(G59,AE:AG,3,0)+M59/2</f>
        <v>1.66666666666667</v>
      </c>
      <c r="O59">
        <f>INDEX(Sheet3!F:F,MATCH(B59&amp;D59&amp;E59,Sheet3!D:D,0))</f>
        <v>0</v>
      </c>
      <c r="P59">
        <f t="shared" si="7"/>
        <v>71512</v>
      </c>
      <c r="T59">
        <f t="shared" si="16"/>
        <v>4500</v>
      </c>
      <c r="V59">
        <f t="shared" si="17"/>
        <v>100</v>
      </c>
      <c r="X59" t="str">
        <f>INDEX(Sheet4!E:E,MATCH($B59&amp;$D59&amp;$E59,Sheet4!$D:$D,0))</f>
        <v>平静的体育馆</v>
      </c>
      <c r="Y59" t="str">
        <f>INDEX(Sheet4!F:F,MATCH($B59&amp;$D59&amp;$E59,Sheet4!$D:$D,0))</f>
        <v>平时没什么人的体育馆，只有三三两两的健身爱好者在附近出没。</v>
      </c>
      <c r="Z59">
        <f>INDEX(Sheet4!H:H,MATCH($B59&amp;$D59&amp;$E59,Sheet4!$D:$D,0))</f>
        <v>340140001</v>
      </c>
      <c r="AA59" t="str">
        <f t="shared" si="10"/>
        <v>巡逻源核1-1-2</v>
      </c>
    </row>
    <row r="60" spans="1:27">
      <c r="A60">
        <f t="shared" si="0"/>
        <v>1521</v>
      </c>
      <c r="B60" s="1" t="s">
        <v>82</v>
      </c>
      <c r="C60" s="1" t="str">
        <f t="shared" si="1"/>
        <v>源核巡逻2</v>
      </c>
      <c r="D60">
        <v>1</v>
      </c>
      <c r="E60">
        <v>2</v>
      </c>
      <c r="F60">
        <v>1</v>
      </c>
      <c r="G60">
        <f t="shared" si="11"/>
        <v>1</v>
      </c>
      <c r="H60">
        <f t="shared" si="2"/>
        <v>25</v>
      </c>
      <c r="I60">
        <f t="shared" si="3"/>
        <v>29</v>
      </c>
      <c r="J60" t="str">
        <f t="shared" si="4"/>
        <v>25,29</v>
      </c>
      <c r="K60">
        <f t="shared" si="5"/>
        <v>2</v>
      </c>
      <c r="L60">
        <f t="shared" si="6"/>
        <v>14400</v>
      </c>
      <c r="M60">
        <v>0</v>
      </c>
      <c r="N60">
        <f>INDEX(Sheet3!E:E,MATCH(B60&amp;D60&amp;E60,Sheet3!D:D,0))*VLOOKUP(G60,AE:AG,3,0)+M60/2</f>
        <v>1.16666666666667</v>
      </c>
      <c r="O60">
        <f>INDEX(Sheet3!F:F,MATCH(B60&amp;D60&amp;E60,Sheet3!D:D,0))</f>
        <v>50</v>
      </c>
      <c r="P60">
        <f t="shared" si="7"/>
        <v>71521</v>
      </c>
      <c r="T60">
        <f t="shared" si="16"/>
        <v>3733</v>
      </c>
      <c r="V60">
        <f t="shared" si="17"/>
        <v>70</v>
      </c>
      <c r="X60" t="str">
        <f>INDEX(Sheet4!E:E,MATCH($B60&amp;$D60&amp;$E60,Sheet4!$D:$D,0))</f>
        <v>热闹的体育馆</v>
      </c>
      <c r="Y60" t="str">
        <f>INDEX(Sheet4!F:F,MATCH($B60&amp;$D60&amp;$E60,Sheet4!$D:$D,0))</f>
        <v>人气很高的体育馆，是市民们日常运动的场所之一。</v>
      </c>
      <c r="Z60">
        <f>INDEX(Sheet4!H:H,MATCH($B60&amp;$D60&amp;$E60,Sheet4!$D:$D,0))</f>
        <v>340140001</v>
      </c>
      <c r="AA60" t="str">
        <f t="shared" si="10"/>
        <v>巡逻源核1-2-1</v>
      </c>
    </row>
    <row r="61" spans="1:27">
      <c r="A61">
        <f t="shared" si="0"/>
        <v>1522</v>
      </c>
      <c r="B61" s="1" t="s">
        <v>82</v>
      </c>
      <c r="C61" s="1" t="str">
        <f t="shared" si="1"/>
        <v>源核巡逻2</v>
      </c>
      <c r="D61">
        <v>1</v>
      </c>
      <c r="E61">
        <v>2</v>
      </c>
      <c r="F61">
        <v>2</v>
      </c>
      <c r="G61">
        <f t="shared" si="11"/>
        <v>1</v>
      </c>
      <c r="H61">
        <f t="shared" si="2"/>
        <v>25</v>
      </c>
      <c r="I61">
        <f t="shared" si="3"/>
        <v>29</v>
      </c>
      <c r="J61" t="str">
        <f t="shared" si="4"/>
        <v>25,29</v>
      </c>
      <c r="K61">
        <f t="shared" si="5"/>
        <v>3</v>
      </c>
      <c r="L61">
        <f t="shared" si="6"/>
        <v>14400</v>
      </c>
      <c r="M61">
        <v>0</v>
      </c>
      <c r="N61">
        <f>INDEX(Sheet3!E:E,MATCH(B61&amp;D61&amp;E61,Sheet3!D:D,0))*VLOOKUP(G61,AE:AG,3,0)+M61/2</f>
        <v>1.16666666666667</v>
      </c>
      <c r="O61">
        <f>INDEX(Sheet3!F:F,MATCH(B61&amp;D61&amp;E61,Sheet3!D:D,0))</f>
        <v>50</v>
      </c>
      <c r="P61">
        <f t="shared" si="7"/>
        <v>71522</v>
      </c>
      <c r="T61">
        <f t="shared" si="16"/>
        <v>3733</v>
      </c>
      <c r="V61">
        <f t="shared" si="17"/>
        <v>70</v>
      </c>
      <c r="X61" t="str">
        <f>INDEX(Sheet4!E:E,MATCH($B61&amp;$D61&amp;$E61,Sheet4!$D:$D,0))</f>
        <v>热闹的体育馆</v>
      </c>
      <c r="Y61" t="str">
        <f>INDEX(Sheet4!F:F,MATCH($B61&amp;$D61&amp;$E61,Sheet4!$D:$D,0))</f>
        <v>人气很高的体育馆，是市民们日常运动的场所之一。</v>
      </c>
      <c r="Z61">
        <f>INDEX(Sheet4!H:H,MATCH($B61&amp;$D61&amp;$E61,Sheet4!$D:$D,0))</f>
        <v>340140001</v>
      </c>
      <c r="AA61" t="str">
        <f t="shared" si="10"/>
        <v>巡逻源核1-2-2</v>
      </c>
    </row>
    <row r="62" spans="1:27">
      <c r="A62">
        <f t="shared" si="0"/>
        <v>1523</v>
      </c>
      <c r="B62" s="1" t="s">
        <v>82</v>
      </c>
      <c r="C62" s="1" t="str">
        <f t="shared" si="1"/>
        <v>源核巡逻2</v>
      </c>
      <c r="D62">
        <v>1</v>
      </c>
      <c r="E62">
        <v>2</v>
      </c>
      <c r="F62">
        <v>3</v>
      </c>
      <c r="G62">
        <f t="shared" si="11"/>
        <v>1</v>
      </c>
      <c r="H62">
        <f t="shared" si="2"/>
        <v>25</v>
      </c>
      <c r="I62">
        <f t="shared" si="3"/>
        <v>29</v>
      </c>
      <c r="J62" t="str">
        <f t="shared" si="4"/>
        <v>25,29</v>
      </c>
      <c r="K62">
        <f t="shared" si="5"/>
        <v>3</v>
      </c>
      <c r="L62">
        <f t="shared" si="6"/>
        <v>14400</v>
      </c>
      <c r="M62">
        <v>0</v>
      </c>
      <c r="N62">
        <f>INDEX(Sheet3!E:E,MATCH(B62&amp;D62&amp;E62,Sheet3!D:D,0))*VLOOKUP(G62,AE:AG,3,0)+M62/2</f>
        <v>1.16666666666667</v>
      </c>
      <c r="O62">
        <f>INDEX(Sheet3!F:F,MATCH(B62&amp;D62&amp;E62,Sheet3!D:D,0))</f>
        <v>50</v>
      </c>
      <c r="P62">
        <f t="shared" si="7"/>
        <v>71523</v>
      </c>
      <c r="T62">
        <f t="shared" si="16"/>
        <v>3733</v>
      </c>
      <c r="V62">
        <f t="shared" si="17"/>
        <v>70</v>
      </c>
      <c r="X62" t="str">
        <f>INDEX(Sheet4!E:E,MATCH($B62&amp;$D62&amp;$E62,Sheet4!$D:$D,0))</f>
        <v>热闹的体育馆</v>
      </c>
      <c r="Y62" t="str">
        <f>INDEX(Sheet4!F:F,MATCH($B62&amp;$D62&amp;$E62,Sheet4!$D:$D,0))</f>
        <v>人气很高的体育馆，是市民们日常运动的场所之一。</v>
      </c>
      <c r="Z62">
        <f>INDEX(Sheet4!H:H,MATCH($B62&amp;$D62&amp;$E62,Sheet4!$D:$D,0))</f>
        <v>340140001</v>
      </c>
      <c r="AA62" t="str">
        <f t="shared" si="10"/>
        <v>巡逻源核1-2-3</v>
      </c>
    </row>
    <row r="63" spans="1:27">
      <c r="A63">
        <f t="shared" si="0"/>
        <v>1531</v>
      </c>
      <c r="B63" s="1" t="s">
        <v>82</v>
      </c>
      <c r="C63" s="1" t="str">
        <f t="shared" si="1"/>
        <v>源核巡逻3</v>
      </c>
      <c r="D63">
        <v>1</v>
      </c>
      <c r="E63">
        <v>3</v>
      </c>
      <c r="F63">
        <v>1</v>
      </c>
      <c r="G63">
        <f t="shared" si="11"/>
        <v>1</v>
      </c>
      <c r="H63">
        <f t="shared" si="2"/>
        <v>30</v>
      </c>
      <c r="I63">
        <f t="shared" si="3"/>
        <v>34</v>
      </c>
      <c r="J63" t="str">
        <f t="shared" si="4"/>
        <v>30,34</v>
      </c>
      <c r="K63">
        <f t="shared" si="5"/>
        <v>3</v>
      </c>
      <c r="L63">
        <f t="shared" si="6"/>
        <v>14400</v>
      </c>
      <c r="M63">
        <v>0</v>
      </c>
      <c r="N63">
        <f>INDEX(Sheet3!E:E,MATCH(B63&amp;D63&amp;E63,Sheet3!D:D,0))*VLOOKUP(G63,AE:AG,3,0)+M63/2</f>
        <v>1</v>
      </c>
      <c r="O63">
        <f>INDEX(Sheet3!F:F,MATCH(B63&amp;D63&amp;E63,Sheet3!D:D,0))</f>
        <v>50</v>
      </c>
      <c r="P63">
        <f t="shared" si="7"/>
        <v>71531</v>
      </c>
      <c r="T63">
        <f t="shared" si="16"/>
        <v>4500</v>
      </c>
      <c r="V63">
        <f t="shared" si="17"/>
        <v>333.333333333333</v>
      </c>
      <c r="X63" t="str">
        <f>INDEX(Sheet4!E:E,MATCH($B63&amp;$D63&amp;$E63,Sheet4!$D:$D,0))</f>
        <v>赛事的体育馆</v>
      </c>
      <c r="Y63" t="str">
        <f>INDEX(Sheet4!F:F,MATCH($B63&amp;$D63&amp;$E63,Sheet4!$D:$D,0))</f>
        <v>举办大型盛典的体育馆，现场人山人海，警方提出了协助维持秩序的请求。</v>
      </c>
      <c r="Z63">
        <f>INDEX(Sheet4!H:H,MATCH($B63&amp;$D63&amp;$E63,Sheet4!$D:$D,0))</f>
        <v>340140001</v>
      </c>
      <c r="AA63" t="str">
        <f t="shared" si="10"/>
        <v>巡逻源核1-3-1</v>
      </c>
    </row>
    <row r="64" spans="1:27">
      <c r="A64">
        <f t="shared" si="0"/>
        <v>1532</v>
      </c>
      <c r="B64" s="1" t="s">
        <v>82</v>
      </c>
      <c r="C64" s="1" t="str">
        <f t="shared" si="1"/>
        <v>源核巡逻3</v>
      </c>
      <c r="D64">
        <v>1</v>
      </c>
      <c r="E64">
        <v>3</v>
      </c>
      <c r="F64">
        <v>2</v>
      </c>
      <c r="G64">
        <f t="shared" si="11"/>
        <v>2</v>
      </c>
      <c r="H64">
        <f t="shared" si="2"/>
        <v>30</v>
      </c>
      <c r="I64">
        <f t="shared" si="3"/>
        <v>34</v>
      </c>
      <c r="J64" t="str">
        <f t="shared" si="4"/>
        <v>30,34</v>
      </c>
      <c r="K64">
        <f t="shared" si="5"/>
        <v>4</v>
      </c>
      <c r="L64">
        <f t="shared" si="6"/>
        <v>28800</v>
      </c>
      <c r="M64">
        <v>0</v>
      </c>
      <c r="N64">
        <f>INDEX(Sheet3!E:E,MATCH(B64&amp;D64&amp;E64,Sheet3!D:D,0))*VLOOKUP(G64,AE:AG,3,0)+M64/2</f>
        <v>2</v>
      </c>
      <c r="O64">
        <f>INDEX(Sheet3!F:F,MATCH(B64&amp;D64&amp;E64,Sheet3!D:D,0))</f>
        <v>50</v>
      </c>
      <c r="P64">
        <f t="shared" si="7"/>
        <v>71532</v>
      </c>
      <c r="T64">
        <f t="shared" si="16"/>
        <v>9000</v>
      </c>
      <c r="V64">
        <f t="shared" si="17"/>
        <v>666.666666666667</v>
      </c>
      <c r="X64" t="str">
        <f>INDEX(Sheet4!E:E,MATCH($B64&amp;$D64&amp;$E64,Sheet4!$D:$D,0))</f>
        <v>赛事的体育馆</v>
      </c>
      <c r="Y64" t="str">
        <f>INDEX(Sheet4!F:F,MATCH($B64&amp;$D64&amp;$E64,Sheet4!$D:$D,0))</f>
        <v>举办大型盛典的体育馆，现场人山人海，警方提出了协助维持秩序的请求。</v>
      </c>
      <c r="Z64">
        <f>INDEX(Sheet4!H:H,MATCH($B64&amp;$D64&amp;$E64,Sheet4!$D:$D,0))</f>
        <v>340140001</v>
      </c>
      <c r="AA64" t="str">
        <f t="shared" si="10"/>
        <v>巡逻源核1-3-2</v>
      </c>
    </row>
    <row r="65" spans="1:27">
      <c r="A65">
        <f t="shared" si="0"/>
        <v>1533</v>
      </c>
      <c r="B65" s="1" t="s">
        <v>82</v>
      </c>
      <c r="C65" s="1" t="str">
        <f t="shared" si="1"/>
        <v>源核巡逻3</v>
      </c>
      <c r="D65">
        <v>1</v>
      </c>
      <c r="E65">
        <v>3</v>
      </c>
      <c r="F65">
        <v>3</v>
      </c>
      <c r="G65">
        <f t="shared" si="11"/>
        <v>3</v>
      </c>
      <c r="H65">
        <f t="shared" si="2"/>
        <v>30</v>
      </c>
      <c r="I65">
        <f t="shared" si="3"/>
        <v>34</v>
      </c>
      <c r="J65" t="str">
        <f t="shared" si="4"/>
        <v>30,34</v>
      </c>
      <c r="K65">
        <f t="shared" si="5"/>
        <v>4</v>
      </c>
      <c r="L65">
        <f t="shared" si="6"/>
        <v>43200</v>
      </c>
      <c r="M65">
        <v>0</v>
      </c>
      <c r="N65">
        <f>INDEX(Sheet3!E:E,MATCH(B65&amp;D65&amp;E65,Sheet3!D:D,0))*VLOOKUP(G65,AE:AG,3,0)+M65/2</f>
        <v>3</v>
      </c>
      <c r="O65">
        <f>INDEX(Sheet3!F:F,MATCH(B65&amp;D65&amp;E65,Sheet3!D:D,0))</f>
        <v>50</v>
      </c>
      <c r="P65">
        <f t="shared" si="7"/>
        <v>71533</v>
      </c>
      <c r="T65">
        <f t="shared" si="16"/>
        <v>13500</v>
      </c>
      <c r="V65">
        <f t="shared" si="17"/>
        <v>1000</v>
      </c>
      <c r="X65" t="str">
        <f>INDEX(Sheet4!E:E,MATCH($B65&amp;$D65&amp;$E65,Sheet4!$D:$D,0))</f>
        <v>赛事的体育馆</v>
      </c>
      <c r="Y65" t="str">
        <f>INDEX(Sheet4!F:F,MATCH($B65&amp;$D65&amp;$E65,Sheet4!$D:$D,0))</f>
        <v>举办大型盛典的体育馆，现场人山人海，警方提出了协助维持秩序的请求。</v>
      </c>
      <c r="Z65">
        <f>INDEX(Sheet4!H:H,MATCH($B65&amp;$D65&amp;$E65,Sheet4!$D:$D,0))</f>
        <v>340140001</v>
      </c>
      <c r="AA65" t="str">
        <f t="shared" si="10"/>
        <v>巡逻源核1-3-3</v>
      </c>
    </row>
    <row r="66" spans="1:27">
      <c r="A66">
        <f t="shared" ref="A66:A129" si="18">D66*1000+INDEX(AC:AC,MATCH(B66,AB:AB,0))*100+E66*10+F66</f>
        <v>1541</v>
      </c>
      <c r="B66" s="1" t="s">
        <v>82</v>
      </c>
      <c r="C66" s="1" t="str">
        <f t="shared" ref="C66:C129" si="19">B66&amp;"巡逻"&amp;E66</f>
        <v>源核巡逻4</v>
      </c>
      <c r="D66">
        <v>1</v>
      </c>
      <c r="E66">
        <v>4</v>
      </c>
      <c r="F66">
        <v>1</v>
      </c>
      <c r="G66">
        <f t="shared" si="11"/>
        <v>2</v>
      </c>
      <c r="H66">
        <f t="shared" ref="H66:H129" si="20">VLOOKUP(E66,AJ:AK,2,0)</f>
        <v>35</v>
      </c>
      <c r="I66">
        <f t="shared" ref="I66:I129" si="21">VLOOKUP(H66,AK:AL,2,0)</f>
        <v>39</v>
      </c>
      <c r="J66" t="str">
        <f t="shared" ref="J66:J129" si="22">H66&amp;","&amp;I66</f>
        <v>35,39</v>
      </c>
      <c r="K66">
        <f t="shared" ref="K66:K129" si="23">INDEX(AQ:AQ,MATCH(E66,AJ:AJ,0))+INDEX(AH:AH,MATCH(F66,AE:AE,0))</f>
        <v>4</v>
      </c>
      <c r="L66">
        <f t="shared" ref="L66:L129" si="24">VLOOKUP(G66,AE:AF,2,0)</f>
        <v>28800</v>
      </c>
      <c r="M66">
        <v>0</v>
      </c>
      <c r="N66">
        <f>INDEX(Sheet3!E:E,MATCH(B66&amp;D66&amp;E66,Sheet3!D:D,0))*VLOOKUP(G66,AE:AG,3,0)+M66/2</f>
        <v>1.66666666666667</v>
      </c>
      <c r="O66">
        <f>INDEX(Sheet3!F:F,MATCH(B66&amp;D66&amp;E66,Sheet3!D:D,0))</f>
        <v>50</v>
      </c>
      <c r="P66">
        <f t="shared" ref="P66:P129" si="25">A66+70000</f>
        <v>71541</v>
      </c>
      <c r="T66">
        <f t="shared" si="16"/>
        <v>10000</v>
      </c>
      <c r="V66">
        <f t="shared" si="17"/>
        <v>694.444444444444</v>
      </c>
      <c r="X66" t="str">
        <f>INDEX(Sheet4!E:E,MATCH($B66&amp;$D66&amp;$E66,Sheet4!$D:$D,0))</f>
        <v>赛事的体育馆</v>
      </c>
      <c r="Y66" t="str">
        <f>INDEX(Sheet4!F:F,MATCH($B66&amp;$D66&amp;$E66,Sheet4!$D:$D,0))</f>
        <v>举办大型盛典的体育馆，现场人山人海，警方提出了协助维持秩序的请求。</v>
      </c>
      <c r="Z66">
        <f>INDEX(Sheet4!H:H,MATCH($B66&amp;$D66&amp;$E66,Sheet4!$D:$D,0))</f>
        <v>340140001</v>
      </c>
      <c r="AA66" t="str">
        <f t="shared" ref="AA66:AA129" si="26">"巡逻"&amp;B66&amp;D66&amp;"-"&amp;E66&amp;"-"&amp;F66</f>
        <v>巡逻源核1-4-1</v>
      </c>
    </row>
    <row r="67" spans="1:27">
      <c r="A67">
        <f t="shared" si="18"/>
        <v>1542</v>
      </c>
      <c r="B67" s="1" t="s">
        <v>82</v>
      </c>
      <c r="C67" s="1" t="str">
        <f t="shared" si="19"/>
        <v>源核巡逻4</v>
      </c>
      <c r="D67">
        <v>1</v>
      </c>
      <c r="E67">
        <v>4</v>
      </c>
      <c r="F67">
        <v>2</v>
      </c>
      <c r="G67">
        <f t="shared" si="11"/>
        <v>3</v>
      </c>
      <c r="H67">
        <f t="shared" si="20"/>
        <v>35</v>
      </c>
      <c r="I67">
        <f t="shared" si="21"/>
        <v>39</v>
      </c>
      <c r="J67" t="str">
        <f t="shared" si="22"/>
        <v>35,39</v>
      </c>
      <c r="K67">
        <f t="shared" si="23"/>
        <v>5</v>
      </c>
      <c r="L67">
        <f t="shared" si="24"/>
        <v>43200</v>
      </c>
      <c r="M67">
        <v>0</v>
      </c>
      <c r="N67">
        <f>INDEX(Sheet3!E:E,MATCH(B67&amp;D67&amp;E67,Sheet3!D:D,0))*VLOOKUP(G67,AE:AG,3,0)+M67/2</f>
        <v>2.5</v>
      </c>
      <c r="O67">
        <f>INDEX(Sheet3!F:F,MATCH(B67&amp;D67&amp;E67,Sheet3!D:D,0))</f>
        <v>50</v>
      </c>
      <c r="P67">
        <f t="shared" si="25"/>
        <v>71542</v>
      </c>
      <c r="T67">
        <f t="shared" si="16"/>
        <v>15000</v>
      </c>
      <c r="V67">
        <f t="shared" si="17"/>
        <v>1041.66666666667</v>
      </c>
      <c r="X67" t="str">
        <f>INDEX(Sheet4!E:E,MATCH($B67&amp;$D67&amp;$E67,Sheet4!$D:$D,0))</f>
        <v>赛事的体育馆</v>
      </c>
      <c r="Y67" t="str">
        <f>INDEX(Sheet4!F:F,MATCH($B67&amp;$D67&amp;$E67,Sheet4!$D:$D,0))</f>
        <v>举办大型盛典的体育馆，现场人山人海，警方提出了协助维持秩序的请求。</v>
      </c>
      <c r="Z67">
        <f>INDEX(Sheet4!H:H,MATCH($B67&amp;$D67&amp;$E67,Sheet4!$D:$D,0))</f>
        <v>340140001</v>
      </c>
      <c r="AA67" t="str">
        <f t="shared" si="26"/>
        <v>巡逻源核1-4-2</v>
      </c>
    </row>
    <row r="68" spans="1:27">
      <c r="A68">
        <f t="shared" si="18"/>
        <v>1543</v>
      </c>
      <c r="B68" s="1" t="s">
        <v>82</v>
      </c>
      <c r="C68" s="1" t="str">
        <f t="shared" si="19"/>
        <v>源核巡逻4</v>
      </c>
      <c r="D68">
        <v>1</v>
      </c>
      <c r="E68">
        <v>4</v>
      </c>
      <c r="F68">
        <v>3</v>
      </c>
      <c r="G68">
        <f t="shared" si="11"/>
        <v>4</v>
      </c>
      <c r="H68">
        <f t="shared" si="20"/>
        <v>35</v>
      </c>
      <c r="I68">
        <f t="shared" si="21"/>
        <v>39</v>
      </c>
      <c r="J68" t="str">
        <f t="shared" si="22"/>
        <v>35,39</v>
      </c>
      <c r="K68">
        <f t="shared" si="23"/>
        <v>5</v>
      </c>
      <c r="L68">
        <f t="shared" si="24"/>
        <v>86400</v>
      </c>
      <c r="M68">
        <v>0</v>
      </c>
      <c r="N68">
        <f>INDEX(Sheet3!E:E,MATCH(B68&amp;D68&amp;E68,Sheet3!D:D,0))*VLOOKUP(G68,AE:AG,3,0)+M68/2</f>
        <v>5</v>
      </c>
      <c r="O68">
        <f>INDEX(Sheet3!F:F,MATCH(B68&amp;D68&amp;E68,Sheet3!D:D,0))</f>
        <v>50</v>
      </c>
      <c r="P68">
        <f t="shared" si="25"/>
        <v>71543</v>
      </c>
      <c r="T68">
        <f t="shared" si="16"/>
        <v>30000</v>
      </c>
      <c r="V68">
        <f t="shared" si="17"/>
        <v>2083.33333333333</v>
      </c>
      <c r="X68" t="str">
        <f>INDEX(Sheet4!E:E,MATCH($B68&amp;$D68&amp;$E68,Sheet4!$D:$D,0))</f>
        <v>赛事的体育馆</v>
      </c>
      <c r="Y68" t="str">
        <f>INDEX(Sheet4!F:F,MATCH($B68&amp;$D68&amp;$E68,Sheet4!$D:$D,0))</f>
        <v>举办大型盛典的体育馆，现场人山人海，警方提出了协助维持秩序的请求。</v>
      </c>
      <c r="Z68">
        <f>INDEX(Sheet4!H:H,MATCH($B68&amp;$D68&amp;$E68,Sheet4!$D:$D,0))</f>
        <v>340140001</v>
      </c>
      <c r="AA68" t="str">
        <f t="shared" si="26"/>
        <v>巡逻源核1-4-3</v>
      </c>
    </row>
    <row r="69" spans="1:27">
      <c r="A69">
        <f t="shared" si="18"/>
        <v>1551</v>
      </c>
      <c r="B69" s="1" t="s">
        <v>82</v>
      </c>
      <c r="C69" s="1" t="str">
        <f t="shared" si="19"/>
        <v>源核巡逻5</v>
      </c>
      <c r="D69">
        <v>1</v>
      </c>
      <c r="E69">
        <v>5</v>
      </c>
      <c r="F69">
        <v>1</v>
      </c>
      <c r="G69">
        <f t="shared" si="11"/>
        <v>2</v>
      </c>
      <c r="H69">
        <f t="shared" si="20"/>
        <v>40</v>
      </c>
      <c r="I69">
        <f t="shared" si="21"/>
        <v>80</v>
      </c>
      <c r="J69" t="str">
        <f t="shared" si="22"/>
        <v>40,80</v>
      </c>
      <c r="K69">
        <f t="shared" si="23"/>
        <v>4</v>
      </c>
      <c r="L69">
        <f t="shared" si="24"/>
        <v>28800</v>
      </c>
      <c r="M69">
        <v>0</v>
      </c>
      <c r="N69">
        <f>INDEX(Sheet3!E:E,MATCH(B69&amp;D69&amp;E69,Sheet3!D:D,0))*VLOOKUP(G69,AE:AG,3,0)+M69/2</f>
        <v>1.66666666666667</v>
      </c>
      <c r="O69">
        <f>INDEX(Sheet3!F:F,MATCH(B69&amp;D69&amp;E69,Sheet3!D:D,0))</f>
        <v>50</v>
      </c>
      <c r="P69">
        <f t="shared" si="25"/>
        <v>71551</v>
      </c>
      <c r="T69">
        <f t="shared" si="16"/>
        <v>13888</v>
      </c>
      <c r="V69">
        <f t="shared" si="17"/>
        <v>833.333333333333</v>
      </c>
      <c r="X69" t="str">
        <f>INDEX(Sheet4!E:E,MATCH($B69&amp;$D69&amp;$E69,Sheet4!$D:$D,0))</f>
        <v>赛事的体育馆</v>
      </c>
      <c r="Y69" t="str">
        <f>INDEX(Sheet4!F:F,MATCH($B69&amp;$D69&amp;$E69,Sheet4!$D:$D,0))</f>
        <v>举办大型盛典的体育馆，现场人山人海，警方提出了协助维持秩序的请求。</v>
      </c>
      <c r="Z69">
        <f>INDEX(Sheet4!H:H,MATCH($B69&amp;$D69&amp;$E69,Sheet4!$D:$D,0))</f>
        <v>340140001</v>
      </c>
      <c r="AA69" t="str">
        <f t="shared" si="26"/>
        <v>巡逻源核1-5-1</v>
      </c>
    </row>
    <row r="70" spans="1:27">
      <c r="A70">
        <f t="shared" si="18"/>
        <v>1552</v>
      </c>
      <c r="B70" s="1" t="s">
        <v>82</v>
      </c>
      <c r="C70" s="1" t="str">
        <f t="shared" si="19"/>
        <v>源核巡逻5</v>
      </c>
      <c r="D70">
        <v>1</v>
      </c>
      <c r="E70">
        <v>5</v>
      </c>
      <c r="F70">
        <v>2</v>
      </c>
      <c r="G70">
        <f t="shared" si="11"/>
        <v>3</v>
      </c>
      <c r="H70">
        <f t="shared" si="20"/>
        <v>40</v>
      </c>
      <c r="I70">
        <f t="shared" si="21"/>
        <v>80</v>
      </c>
      <c r="J70" t="str">
        <f t="shared" si="22"/>
        <v>40,80</v>
      </c>
      <c r="K70">
        <f t="shared" si="23"/>
        <v>5</v>
      </c>
      <c r="L70">
        <f t="shared" si="24"/>
        <v>43200</v>
      </c>
      <c r="M70">
        <v>0</v>
      </c>
      <c r="N70">
        <f>INDEX(Sheet3!E:E,MATCH(B70&amp;D70&amp;E70,Sheet3!D:D,0))*VLOOKUP(G70,AE:AG,3,0)+M70/2</f>
        <v>2.5</v>
      </c>
      <c r="O70">
        <f>INDEX(Sheet3!F:F,MATCH(B70&amp;D70&amp;E70,Sheet3!D:D,0))</f>
        <v>50</v>
      </c>
      <c r="P70">
        <f t="shared" si="25"/>
        <v>71552</v>
      </c>
      <c r="T70">
        <f t="shared" si="16"/>
        <v>20833</v>
      </c>
      <c r="V70">
        <f t="shared" si="17"/>
        <v>1250</v>
      </c>
      <c r="X70" t="str">
        <f>INDEX(Sheet4!E:E,MATCH($B70&amp;$D70&amp;$E70,Sheet4!$D:$D,0))</f>
        <v>赛事的体育馆</v>
      </c>
      <c r="Y70" t="str">
        <f>INDEX(Sheet4!F:F,MATCH($B70&amp;$D70&amp;$E70,Sheet4!$D:$D,0))</f>
        <v>举办大型盛典的体育馆，现场人山人海，警方提出了协助维持秩序的请求。</v>
      </c>
      <c r="Z70">
        <f>INDEX(Sheet4!H:H,MATCH($B70&amp;$D70&amp;$E70,Sheet4!$D:$D,0))</f>
        <v>340140001</v>
      </c>
      <c r="AA70" t="str">
        <f t="shared" si="26"/>
        <v>巡逻源核1-5-2</v>
      </c>
    </row>
    <row r="71" spans="1:27">
      <c r="A71">
        <f t="shared" si="18"/>
        <v>1553</v>
      </c>
      <c r="B71" s="1" t="s">
        <v>82</v>
      </c>
      <c r="C71" s="1" t="str">
        <f t="shared" si="19"/>
        <v>源核巡逻5</v>
      </c>
      <c r="D71">
        <v>1</v>
      </c>
      <c r="E71">
        <v>5</v>
      </c>
      <c r="F71">
        <v>3</v>
      </c>
      <c r="G71">
        <f t="shared" si="11"/>
        <v>4</v>
      </c>
      <c r="H71">
        <f t="shared" si="20"/>
        <v>40</v>
      </c>
      <c r="I71">
        <f t="shared" si="21"/>
        <v>80</v>
      </c>
      <c r="J71" t="str">
        <f t="shared" si="22"/>
        <v>40,80</v>
      </c>
      <c r="K71">
        <f t="shared" si="23"/>
        <v>5</v>
      </c>
      <c r="L71">
        <f t="shared" si="24"/>
        <v>86400</v>
      </c>
      <c r="M71">
        <v>0</v>
      </c>
      <c r="N71">
        <f>INDEX(Sheet3!E:E,MATCH(B71&amp;D71&amp;E71,Sheet3!D:D,0))*VLOOKUP(G71,AE:AG,3,0)+M71/2</f>
        <v>5</v>
      </c>
      <c r="O71">
        <f>INDEX(Sheet3!F:F,MATCH(B71&amp;D71&amp;E71,Sheet3!D:D,0))</f>
        <v>50</v>
      </c>
      <c r="P71">
        <f t="shared" si="25"/>
        <v>71553</v>
      </c>
      <c r="T71">
        <f t="shared" si="16"/>
        <v>41666</v>
      </c>
      <c r="V71">
        <f t="shared" si="17"/>
        <v>2500</v>
      </c>
      <c r="X71" t="str">
        <f>INDEX(Sheet4!E:E,MATCH($B71&amp;$D71&amp;$E71,Sheet4!$D:$D,0))</f>
        <v>赛事的体育馆</v>
      </c>
      <c r="Y71" t="str">
        <f>INDEX(Sheet4!F:F,MATCH($B71&amp;$D71&amp;$E71,Sheet4!$D:$D,0))</f>
        <v>举办大型盛典的体育馆，现场人山人海，警方提出了协助维持秩序的请求。</v>
      </c>
      <c r="Z71">
        <f>INDEX(Sheet4!H:H,MATCH($B71&amp;$D71&amp;$E71,Sheet4!$D:$D,0))</f>
        <v>340140001</v>
      </c>
      <c r="AA71" t="str">
        <f t="shared" si="26"/>
        <v>巡逻源核1-5-3</v>
      </c>
    </row>
    <row r="72" spans="1:27">
      <c r="A72">
        <f t="shared" si="18"/>
        <v>1611</v>
      </c>
      <c r="B72" s="1" t="s">
        <v>80</v>
      </c>
      <c r="C72" s="1" t="str">
        <f t="shared" si="19"/>
        <v>钻石巡逻1</v>
      </c>
      <c r="D72">
        <v>1</v>
      </c>
      <c r="E72">
        <v>1</v>
      </c>
      <c r="F72">
        <v>1</v>
      </c>
      <c r="G72">
        <f t="shared" si="11"/>
        <v>1</v>
      </c>
      <c r="H72">
        <f t="shared" si="20"/>
        <v>1</v>
      </c>
      <c r="I72">
        <f t="shared" si="21"/>
        <v>24</v>
      </c>
      <c r="J72" t="str">
        <f t="shared" si="22"/>
        <v>1,24</v>
      </c>
      <c r="K72">
        <f t="shared" si="23"/>
        <v>2</v>
      </c>
      <c r="L72">
        <f t="shared" si="24"/>
        <v>14400</v>
      </c>
      <c r="M72">
        <v>0</v>
      </c>
      <c r="N72">
        <f>INDEX(Sheet3!E:E,MATCH(B72&amp;D72&amp;E72,Sheet3!D:D,0))*VLOOKUP(G72,AE:AG,3,0)+M72/2</f>
        <v>1.66666666666667</v>
      </c>
      <c r="O72">
        <f>INDEX(Sheet3!F:F,MATCH(B72&amp;D72&amp;E72,Sheet3!D:D,0))</f>
        <v>30</v>
      </c>
      <c r="P72">
        <f t="shared" si="25"/>
        <v>71611</v>
      </c>
      <c r="T72">
        <f t="shared" si="16"/>
        <v>4500</v>
      </c>
      <c r="W72">
        <f t="shared" ref="W72:W85" si="27">ROUNDUP(N72*3/4,0)</f>
        <v>2</v>
      </c>
      <c r="X72" t="str">
        <f>INDEX(Sheet4!E:E,MATCH($B72&amp;$D72&amp;$E72,Sheet4!$D:$D,0))</f>
        <v>平静的体育馆</v>
      </c>
      <c r="Y72" t="str">
        <f>INDEX(Sheet4!F:F,MATCH($B72&amp;$D72&amp;$E72,Sheet4!$D:$D,0))</f>
        <v>平时没什么人的体育馆，只有三三两两的健身爱好者在附近出没。</v>
      </c>
      <c r="Z72">
        <f>INDEX(Sheet4!H:H,MATCH($B72&amp;$D72&amp;$E72,Sheet4!$D:$D,0))</f>
        <v>340140001</v>
      </c>
      <c r="AA72" t="str">
        <f t="shared" si="26"/>
        <v>巡逻钻石1-1-1</v>
      </c>
    </row>
    <row r="73" spans="1:27">
      <c r="A73">
        <f t="shared" si="18"/>
        <v>1612</v>
      </c>
      <c r="B73" s="1" t="s">
        <v>80</v>
      </c>
      <c r="C73" s="1" t="str">
        <f t="shared" si="19"/>
        <v>钻石巡逻1</v>
      </c>
      <c r="D73">
        <v>1</v>
      </c>
      <c r="E73">
        <v>1</v>
      </c>
      <c r="F73">
        <v>2</v>
      </c>
      <c r="G73">
        <f t="shared" si="11"/>
        <v>1</v>
      </c>
      <c r="H73">
        <f t="shared" si="20"/>
        <v>1</v>
      </c>
      <c r="I73">
        <f t="shared" si="21"/>
        <v>24</v>
      </c>
      <c r="J73" t="str">
        <f t="shared" si="22"/>
        <v>1,24</v>
      </c>
      <c r="K73">
        <f t="shared" si="23"/>
        <v>3</v>
      </c>
      <c r="L73">
        <f t="shared" si="24"/>
        <v>14400</v>
      </c>
      <c r="M73">
        <v>0</v>
      </c>
      <c r="N73">
        <f>INDEX(Sheet3!E:E,MATCH(B73&amp;D73&amp;E73,Sheet3!D:D,0))*VLOOKUP(G73,AE:AG,3,0)+M73/2</f>
        <v>1.66666666666667</v>
      </c>
      <c r="O73">
        <f>INDEX(Sheet3!F:F,MATCH(B73&amp;D73&amp;E73,Sheet3!D:D,0))</f>
        <v>30</v>
      </c>
      <c r="P73">
        <f t="shared" si="25"/>
        <v>71612</v>
      </c>
      <c r="T73">
        <f t="shared" si="16"/>
        <v>4500</v>
      </c>
      <c r="W73">
        <f t="shared" si="27"/>
        <v>2</v>
      </c>
      <c r="X73" t="str">
        <f>INDEX(Sheet4!E:E,MATCH($B73&amp;$D73&amp;$E73,Sheet4!$D:$D,0))</f>
        <v>平静的体育馆</v>
      </c>
      <c r="Y73" t="str">
        <f>INDEX(Sheet4!F:F,MATCH($B73&amp;$D73&amp;$E73,Sheet4!$D:$D,0))</f>
        <v>平时没什么人的体育馆，只有三三两两的健身爱好者在附近出没。</v>
      </c>
      <c r="Z73">
        <f>INDEX(Sheet4!H:H,MATCH($B73&amp;$D73&amp;$E73,Sheet4!$D:$D,0))</f>
        <v>340140001</v>
      </c>
      <c r="AA73" t="str">
        <f t="shared" si="26"/>
        <v>巡逻钻石1-1-2</v>
      </c>
    </row>
    <row r="74" spans="1:27">
      <c r="A74">
        <f t="shared" si="18"/>
        <v>1621</v>
      </c>
      <c r="B74" s="1" t="s">
        <v>80</v>
      </c>
      <c r="C74" s="1" t="str">
        <f t="shared" si="19"/>
        <v>钻石巡逻2</v>
      </c>
      <c r="D74">
        <v>1</v>
      </c>
      <c r="E74">
        <v>2</v>
      </c>
      <c r="F74">
        <v>1</v>
      </c>
      <c r="G74">
        <f t="shared" si="11"/>
        <v>1</v>
      </c>
      <c r="H74">
        <f t="shared" si="20"/>
        <v>25</v>
      </c>
      <c r="I74">
        <f t="shared" si="21"/>
        <v>29</v>
      </c>
      <c r="J74" t="str">
        <f t="shared" si="22"/>
        <v>25,29</v>
      </c>
      <c r="K74">
        <f t="shared" si="23"/>
        <v>2</v>
      </c>
      <c r="L74">
        <f t="shared" si="24"/>
        <v>14400</v>
      </c>
      <c r="M74">
        <v>0</v>
      </c>
      <c r="N74">
        <f>INDEX(Sheet3!E:E,MATCH(B74&amp;D74&amp;E74,Sheet3!D:D,0))*VLOOKUP(G74,AE:AG,3,0)+M74/2</f>
        <v>4.16666666666667</v>
      </c>
      <c r="O74">
        <f>INDEX(Sheet3!F:F,MATCH(B74&amp;D74&amp;E74,Sheet3!D:D,0))</f>
        <v>10</v>
      </c>
      <c r="P74">
        <f t="shared" si="25"/>
        <v>71621</v>
      </c>
      <c r="T74">
        <f t="shared" si="16"/>
        <v>13333</v>
      </c>
      <c r="W74">
        <f t="shared" si="27"/>
        <v>4</v>
      </c>
      <c r="X74" t="str">
        <f>INDEX(Sheet4!E:E,MATCH($B74&amp;$D74&amp;$E74,Sheet4!$D:$D,0))</f>
        <v>热闹的体育馆</v>
      </c>
      <c r="Y74" t="str">
        <f>INDEX(Sheet4!F:F,MATCH($B74&amp;$D74&amp;$E74,Sheet4!$D:$D,0))</f>
        <v>人气很高的体育馆，是市民们日常运动的场所之一。</v>
      </c>
      <c r="Z74">
        <f>INDEX(Sheet4!H:H,MATCH($B74&amp;$D74&amp;$E74,Sheet4!$D:$D,0))</f>
        <v>340140001</v>
      </c>
      <c r="AA74" t="str">
        <f t="shared" si="26"/>
        <v>巡逻钻石1-2-1</v>
      </c>
    </row>
    <row r="75" spans="1:27">
      <c r="A75">
        <f t="shared" si="18"/>
        <v>1622</v>
      </c>
      <c r="B75" s="1" t="s">
        <v>80</v>
      </c>
      <c r="C75" s="1" t="str">
        <f t="shared" si="19"/>
        <v>钻石巡逻2</v>
      </c>
      <c r="D75">
        <v>1</v>
      </c>
      <c r="E75">
        <v>2</v>
      </c>
      <c r="F75">
        <v>2</v>
      </c>
      <c r="G75">
        <f t="shared" si="11"/>
        <v>1</v>
      </c>
      <c r="H75">
        <f t="shared" si="20"/>
        <v>25</v>
      </c>
      <c r="I75">
        <f t="shared" si="21"/>
        <v>29</v>
      </c>
      <c r="J75" t="str">
        <f t="shared" si="22"/>
        <v>25,29</v>
      </c>
      <c r="K75">
        <f t="shared" si="23"/>
        <v>3</v>
      </c>
      <c r="L75">
        <f t="shared" si="24"/>
        <v>14400</v>
      </c>
      <c r="M75">
        <v>0</v>
      </c>
      <c r="N75">
        <f>INDEX(Sheet3!E:E,MATCH(B75&amp;D75&amp;E75,Sheet3!D:D,0))*VLOOKUP(G75,AE:AG,3,0)+M75/2</f>
        <v>4.16666666666667</v>
      </c>
      <c r="O75">
        <f>INDEX(Sheet3!F:F,MATCH(B75&amp;D75&amp;E75,Sheet3!D:D,0))</f>
        <v>10</v>
      </c>
      <c r="P75">
        <f t="shared" si="25"/>
        <v>71622</v>
      </c>
      <c r="T75">
        <f t="shared" si="16"/>
        <v>13333</v>
      </c>
      <c r="W75">
        <f t="shared" si="27"/>
        <v>4</v>
      </c>
      <c r="X75" t="str">
        <f>INDEX(Sheet4!E:E,MATCH($B75&amp;$D75&amp;$E75,Sheet4!$D:$D,0))</f>
        <v>热闹的体育馆</v>
      </c>
      <c r="Y75" t="str">
        <f>INDEX(Sheet4!F:F,MATCH($B75&amp;$D75&amp;$E75,Sheet4!$D:$D,0))</f>
        <v>人气很高的体育馆，是市民们日常运动的场所之一。</v>
      </c>
      <c r="Z75">
        <f>INDEX(Sheet4!H:H,MATCH($B75&amp;$D75&amp;$E75,Sheet4!$D:$D,0))</f>
        <v>340140001</v>
      </c>
      <c r="AA75" t="str">
        <f t="shared" si="26"/>
        <v>巡逻钻石1-2-2</v>
      </c>
    </row>
    <row r="76" spans="1:27">
      <c r="A76">
        <f t="shared" si="18"/>
        <v>1623</v>
      </c>
      <c r="B76" s="1" t="s">
        <v>80</v>
      </c>
      <c r="C76" s="1" t="str">
        <f t="shared" si="19"/>
        <v>钻石巡逻2</v>
      </c>
      <c r="D76">
        <v>1</v>
      </c>
      <c r="E76">
        <v>2</v>
      </c>
      <c r="F76">
        <v>3</v>
      </c>
      <c r="G76">
        <f t="shared" si="11"/>
        <v>1</v>
      </c>
      <c r="H76">
        <f t="shared" si="20"/>
        <v>25</v>
      </c>
      <c r="I76">
        <f t="shared" si="21"/>
        <v>29</v>
      </c>
      <c r="J76" t="str">
        <f t="shared" si="22"/>
        <v>25,29</v>
      </c>
      <c r="K76">
        <f t="shared" si="23"/>
        <v>3</v>
      </c>
      <c r="L76">
        <f t="shared" si="24"/>
        <v>14400</v>
      </c>
      <c r="M76">
        <v>0</v>
      </c>
      <c r="N76">
        <f>INDEX(Sheet3!E:E,MATCH(B76&amp;D76&amp;E76,Sheet3!D:D,0))*VLOOKUP(G76,AE:AG,3,0)+M76/2</f>
        <v>4.16666666666667</v>
      </c>
      <c r="O76">
        <f>INDEX(Sheet3!F:F,MATCH(B76&amp;D76&amp;E76,Sheet3!D:D,0))</f>
        <v>10</v>
      </c>
      <c r="P76">
        <f t="shared" si="25"/>
        <v>71623</v>
      </c>
      <c r="T76">
        <f t="shared" si="16"/>
        <v>13333</v>
      </c>
      <c r="W76">
        <f t="shared" si="27"/>
        <v>4</v>
      </c>
      <c r="X76" t="str">
        <f>INDEX(Sheet4!E:E,MATCH($B76&amp;$D76&amp;$E76,Sheet4!$D:$D,0))</f>
        <v>热闹的体育馆</v>
      </c>
      <c r="Y76" t="str">
        <f>INDEX(Sheet4!F:F,MATCH($B76&amp;$D76&amp;$E76,Sheet4!$D:$D,0))</f>
        <v>人气很高的体育馆，是市民们日常运动的场所之一。</v>
      </c>
      <c r="Z76">
        <f>INDEX(Sheet4!H:H,MATCH($B76&amp;$D76&amp;$E76,Sheet4!$D:$D,0))</f>
        <v>340140001</v>
      </c>
      <c r="AA76" t="str">
        <f t="shared" si="26"/>
        <v>巡逻钻石1-2-3</v>
      </c>
    </row>
    <row r="77" spans="1:27">
      <c r="A77">
        <f t="shared" si="18"/>
        <v>1631</v>
      </c>
      <c r="B77" s="1" t="s">
        <v>80</v>
      </c>
      <c r="C77" s="1" t="str">
        <f t="shared" si="19"/>
        <v>钻石巡逻3</v>
      </c>
      <c r="D77">
        <v>1</v>
      </c>
      <c r="E77">
        <v>3</v>
      </c>
      <c r="F77">
        <v>1</v>
      </c>
      <c r="G77">
        <f t="shared" si="11"/>
        <v>1</v>
      </c>
      <c r="H77">
        <f t="shared" si="20"/>
        <v>30</v>
      </c>
      <c r="I77">
        <f t="shared" si="21"/>
        <v>34</v>
      </c>
      <c r="J77" t="str">
        <f t="shared" si="22"/>
        <v>30,34</v>
      </c>
      <c r="K77">
        <f t="shared" si="23"/>
        <v>3</v>
      </c>
      <c r="L77">
        <f t="shared" si="24"/>
        <v>14400</v>
      </c>
      <c r="M77">
        <v>0</v>
      </c>
      <c r="N77">
        <f>INDEX(Sheet3!E:E,MATCH(B77&amp;D77&amp;E77,Sheet3!D:D,0))*VLOOKUP(G77,AE:AG,3,0)+M77/2</f>
        <v>5</v>
      </c>
      <c r="O77">
        <f>INDEX(Sheet3!F:F,MATCH(B77&amp;D77&amp;E77,Sheet3!D:D,0))</f>
        <v>5</v>
      </c>
      <c r="P77">
        <f t="shared" si="25"/>
        <v>71631</v>
      </c>
      <c r="T77">
        <f t="shared" si="16"/>
        <v>22500</v>
      </c>
      <c r="W77">
        <f t="shared" si="27"/>
        <v>4</v>
      </c>
      <c r="X77" t="str">
        <f>INDEX(Sheet4!E:E,MATCH($B77&amp;$D77&amp;$E77,Sheet4!$D:$D,0))</f>
        <v>赛事的体育馆</v>
      </c>
      <c r="Y77" t="str">
        <f>INDEX(Sheet4!F:F,MATCH($B77&amp;$D77&amp;$E77,Sheet4!$D:$D,0))</f>
        <v>举办大型盛典的体育馆，现场人山人海，警方提出了协助维持秩序的请求。</v>
      </c>
      <c r="Z77">
        <f>INDEX(Sheet4!H:H,MATCH($B77&amp;$D77&amp;$E77,Sheet4!$D:$D,0))</f>
        <v>340140001</v>
      </c>
      <c r="AA77" t="str">
        <f t="shared" si="26"/>
        <v>巡逻钻石1-3-1</v>
      </c>
    </row>
    <row r="78" spans="1:27">
      <c r="A78">
        <f t="shared" si="18"/>
        <v>1632</v>
      </c>
      <c r="B78" s="1" t="s">
        <v>80</v>
      </c>
      <c r="C78" s="1" t="str">
        <f t="shared" si="19"/>
        <v>钻石巡逻3</v>
      </c>
      <c r="D78">
        <v>1</v>
      </c>
      <c r="E78">
        <v>3</v>
      </c>
      <c r="F78">
        <v>2</v>
      </c>
      <c r="G78">
        <f t="shared" si="11"/>
        <v>2</v>
      </c>
      <c r="H78">
        <f t="shared" si="20"/>
        <v>30</v>
      </c>
      <c r="I78">
        <f t="shared" si="21"/>
        <v>34</v>
      </c>
      <c r="J78" t="str">
        <f t="shared" si="22"/>
        <v>30,34</v>
      </c>
      <c r="K78">
        <f t="shared" si="23"/>
        <v>4</v>
      </c>
      <c r="L78">
        <f t="shared" si="24"/>
        <v>28800</v>
      </c>
      <c r="M78">
        <v>0</v>
      </c>
      <c r="N78">
        <f>INDEX(Sheet3!E:E,MATCH(B78&amp;D78&amp;E78,Sheet3!D:D,0))*VLOOKUP(G78,AE:AG,3,0)+M78/2</f>
        <v>10</v>
      </c>
      <c r="O78">
        <f>INDEX(Sheet3!F:F,MATCH(B78&amp;D78&amp;E78,Sheet3!D:D,0))</f>
        <v>5</v>
      </c>
      <c r="P78">
        <f t="shared" si="25"/>
        <v>71632</v>
      </c>
      <c r="T78">
        <f t="shared" si="16"/>
        <v>45000</v>
      </c>
      <c r="W78">
        <f t="shared" si="27"/>
        <v>8</v>
      </c>
      <c r="X78" t="str">
        <f>INDEX(Sheet4!E:E,MATCH($B78&amp;$D78&amp;$E78,Sheet4!$D:$D,0))</f>
        <v>赛事的体育馆</v>
      </c>
      <c r="Y78" t="str">
        <f>INDEX(Sheet4!F:F,MATCH($B78&amp;$D78&amp;$E78,Sheet4!$D:$D,0))</f>
        <v>举办大型盛典的体育馆，现场人山人海，警方提出了协助维持秩序的请求。</v>
      </c>
      <c r="Z78">
        <f>INDEX(Sheet4!H:H,MATCH($B78&amp;$D78&amp;$E78,Sheet4!$D:$D,0))</f>
        <v>340140001</v>
      </c>
      <c r="AA78" t="str">
        <f t="shared" si="26"/>
        <v>巡逻钻石1-3-2</v>
      </c>
    </row>
    <row r="79" spans="1:27">
      <c r="A79">
        <f t="shared" si="18"/>
        <v>1633</v>
      </c>
      <c r="B79" s="1" t="s">
        <v>80</v>
      </c>
      <c r="C79" s="1" t="str">
        <f t="shared" si="19"/>
        <v>钻石巡逻3</v>
      </c>
      <c r="D79">
        <v>1</v>
      </c>
      <c r="E79">
        <v>3</v>
      </c>
      <c r="F79">
        <v>3</v>
      </c>
      <c r="G79">
        <f t="shared" si="11"/>
        <v>3</v>
      </c>
      <c r="H79">
        <f t="shared" si="20"/>
        <v>30</v>
      </c>
      <c r="I79">
        <f t="shared" si="21"/>
        <v>34</v>
      </c>
      <c r="J79" t="str">
        <f t="shared" si="22"/>
        <v>30,34</v>
      </c>
      <c r="K79">
        <f t="shared" si="23"/>
        <v>4</v>
      </c>
      <c r="L79">
        <f t="shared" si="24"/>
        <v>43200</v>
      </c>
      <c r="M79">
        <v>0</v>
      </c>
      <c r="N79">
        <f>INDEX(Sheet3!E:E,MATCH(B79&amp;D79&amp;E79,Sheet3!D:D,0))*VLOOKUP(G79,AE:AG,3,0)+M79/2</f>
        <v>15</v>
      </c>
      <c r="O79">
        <f>INDEX(Sheet3!F:F,MATCH(B79&amp;D79&amp;E79,Sheet3!D:D,0))</f>
        <v>5</v>
      </c>
      <c r="P79">
        <f t="shared" si="25"/>
        <v>71633</v>
      </c>
      <c r="T79">
        <f t="shared" si="16"/>
        <v>67500</v>
      </c>
      <c r="W79">
        <f t="shared" si="27"/>
        <v>12</v>
      </c>
      <c r="X79" t="str">
        <f>INDEX(Sheet4!E:E,MATCH($B79&amp;$D79&amp;$E79,Sheet4!$D:$D,0))</f>
        <v>赛事的体育馆</v>
      </c>
      <c r="Y79" t="str">
        <f>INDEX(Sheet4!F:F,MATCH($B79&amp;$D79&amp;$E79,Sheet4!$D:$D,0))</f>
        <v>举办大型盛典的体育馆，现场人山人海，警方提出了协助维持秩序的请求。</v>
      </c>
      <c r="Z79">
        <f>INDEX(Sheet4!H:H,MATCH($B79&amp;$D79&amp;$E79,Sheet4!$D:$D,0))</f>
        <v>340140001</v>
      </c>
      <c r="AA79" t="str">
        <f t="shared" si="26"/>
        <v>巡逻钻石1-3-3</v>
      </c>
    </row>
    <row r="80" spans="1:27">
      <c r="A80">
        <f t="shared" si="18"/>
        <v>1641</v>
      </c>
      <c r="B80" s="1" t="s">
        <v>80</v>
      </c>
      <c r="C80" s="1" t="str">
        <f t="shared" si="19"/>
        <v>钻石巡逻4</v>
      </c>
      <c r="D80">
        <v>1</v>
      </c>
      <c r="E80">
        <v>4</v>
      </c>
      <c r="F80">
        <v>1</v>
      </c>
      <c r="G80">
        <f t="shared" ref="G80:G143" si="28">G66</f>
        <v>2</v>
      </c>
      <c r="H80">
        <f t="shared" si="20"/>
        <v>35</v>
      </c>
      <c r="I80">
        <f t="shared" si="21"/>
        <v>39</v>
      </c>
      <c r="J80" t="str">
        <f t="shared" si="22"/>
        <v>35,39</v>
      </c>
      <c r="K80">
        <f t="shared" si="23"/>
        <v>4</v>
      </c>
      <c r="L80">
        <f t="shared" si="24"/>
        <v>28800</v>
      </c>
      <c r="M80">
        <v>0</v>
      </c>
      <c r="N80">
        <f>INDEX(Sheet3!E:E,MATCH(B80&amp;D80&amp;E80,Sheet3!D:D,0))*VLOOKUP(G80,AE:AG,3,0)+M80/2</f>
        <v>10</v>
      </c>
      <c r="O80">
        <f>INDEX(Sheet3!F:F,MATCH(B80&amp;D80&amp;E80,Sheet3!D:D,0))</f>
        <v>3</v>
      </c>
      <c r="P80">
        <f t="shared" si="25"/>
        <v>71641</v>
      </c>
      <c r="T80">
        <f t="shared" ref="T80:T85" si="29">INT(VLOOKUP(H80,AK:AP,6,0)*N80/2)</f>
        <v>60000</v>
      </c>
      <c r="W80">
        <f t="shared" si="27"/>
        <v>8</v>
      </c>
      <c r="X80" t="str">
        <f>INDEX(Sheet4!E:E,MATCH($B80&amp;$D80&amp;$E80,Sheet4!$D:$D,0))</f>
        <v>赛事的体育馆</v>
      </c>
      <c r="Y80" t="str">
        <f>INDEX(Sheet4!F:F,MATCH($B80&amp;$D80&amp;$E80,Sheet4!$D:$D,0))</f>
        <v>举办大型盛典的体育馆，现场人山人海，警方提出了协助维持秩序的请求。</v>
      </c>
      <c r="Z80">
        <f>INDEX(Sheet4!H:H,MATCH($B80&amp;$D80&amp;$E80,Sheet4!$D:$D,0))</f>
        <v>340140001</v>
      </c>
      <c r="AA80" t="str">
        <f t="shared" si="26"/>
        <v>巡逻钻石1-4-1</v>
      </c>
    </row>
    <row r="81" spans="1:27">
      <c r="A81">
        <f t="shared" si="18"/>
        <v>1642</v>
      </c>
      <c r="B81" s="1" t="s">
        <v>80</v>
      </c>
      <c r="C81" s="1" t="str">
        <f t="shared" si="19"/>
        <v>钻石巡逻4</v>
      </c>
      <c r="D81">
        <v>1</v>
      </c>
      <c r="E81">
        <v>4</v>
      </c>
      <c r="F81">
        <v>2</v>
      </c>
      <c r="G81">
        <f t="shared" si="28"/>
        <v>3</v>
      </c>
      <c r="H81">
        <f t="shared" si="20"/>
        <v>35</v>
      </c>
      <c r="I81">
        <f t="shared" si="21"/>
        <v>39</v>
      </c>
      <c r="J81" t="str">
        <f t="shared" si="22"/>
        <v>35,39</v>
      </c>
      <c r="K81">
        <f t="shared" si="23"/>
        <v>5</v>
      </c>
      <c r="L81">
        <f t="shared" si="24"/>
        <v>43200</v>
      </c>
      <c r="M81">
        <v>0</v>
      </c>
      <c r="N81">
        <f>INDEX(Sheet3!E:E,MATCH(B81&amp;D81&amp;E81,Sheet3!D:D,0))*VLOOKUP(G81,AE:AG,3,0)+M81/2</f>
        <v>15</v>
      </c>
      <c r="O81">
        <f>INDEX(Sheet3!F:F,MATCH(B81&amp;D81&amp;E81,Sheet3!D:D,0))</f>
        <v>3</v>
      </c>
      <c r="P81">
        <f t="shared" si="25"/>
        <v>71642</v>
      </c>
      <c r="T81">
        <f t="shared" si="29"/>
        <v>90000</v>
      </c>
      <c r="W81">
        <f t="shared" si="27"/>
        <v>12</v>
      </c>
      <c r="X81" t="str">
        <f>INDEX(Sheet4!E:E,MATCH($B81&amp;$D81&amp;$E81,Sheet4!$D:$D,0))</f>
        <v>赛事的体育馆</v>
      </c>
      <c r="Y81" t="str">
        <f>INDEX(Sheet4!F:F,MATCH($B81&amp;$D81&amp;$E81,Sheet4!$D:$D,0))</f>
        <v>举办大型盛典的体育馆，现场人山人海，警方提出了协助维持秩序的请求。</v>
      </c>
      <c r="Z81">
        <f>INDEX(Sheet4!H:H,MATCH($B81&amp;$D81&amp;$E81,Sheet4!$D:$D,0))</f>
        <v>340140001</v>
      </c>
      <c r="AA81" t="str">
        <f t="shared" si="26"/>
        <v>巡逻钻石1-4-2</v>
      </c>
    </row>
    <row r="82" spans="1:27">
      <c r="A82">
        <f t="shared" si="18"/>
        <v>1643</v>
      </c>
      <c r="B82" s="1" t="s">
        <v>80</v>
      </c>
      <c r="C82" s="1" t="str">
        <f t="shared" si="19"/>
        <v>钻石巡逻4</v>
      </c>
      <c r="D82">
        <v>1</v>
      </c>
      <c r="E82">
        <v>4</v>
      </c>
      <c r="F82">
        <v>3</v>
      </c>
      <c r="G82">
        <f t="shared" si="28"/>
        <v>4</v>
      </c>
      <c r="H82">
        <f t="shared" si="20"/>
        <v>35</v>
      </c>
      <c r="I82">
        <f t="shared" si="21"/>
        <v>39</v>
      </c>
      <c r="J82" t="str">
        <f t="shared" si="22"/>
        <v>35,39</v>
      </c>
      <c r="K82">
        <f t="shared" si="23"/>
        <v>5</v>
      </c>
      <c r="L82">
        <f t="shared" si="24"/>
        <v>86400</v>
      </c>
      <c r="M82">
        <v>0</v>
      </c>
      <c r="N82">
        <f>INDEX(Sheet3!E:E,MATCH(B82&amp;D82&amp;E82,Sheet3!D:D,0))*VLOOKUP(G82,AE:AG,3,0)+M82/2</f>
        <v>30</v>
      </c>
      <c r="O82">
        <f>INDEX(Sheet3!F:F,MATCH(B82&amp;D82&amp;E82,Sheet3!D:D,0))</f>
        <v>3</v>
      </c>
      <c r="P82">
        <f t="shared" si="25"/>
        <v>71643</v>
      </c>
      <c r="T82">
        <f t="shared" si="29"/>
        <v>180000</v>
      </c>
      <c r="W82">
        <f t="shared" si="27"/>
        <v>23</v>
      </c>
      <c r="X82" t="str">
        <f>INDEX(Sheet4!E:E,MATCH($B82&amp;$D82&amp;$E82,Sheet4!$D:$D,0))</f>
        <v>赛事的体育馆</v>
      </c>
      <c r="Y82" t="str">
        <f>INDEX(Sheet4!F:F,MATCH($B82&amp;$D82&amp;$E82,Sheet4!$D:$D,0))</f>
        <v>举办大型盛典的体育馆，现场人山人海，警方提出了协助维持秩序的请求。</v>
      </c>
      <c r="Z82">
        <f>INDEX(Sheet4!H:H,MATCH($B82&amp;$D82&amp;$E82,Sheet4!$D:$D,0))</f>
        <v>340140001</v>
      </c>
      <c r="AA82" t="str">
        <f t="shared" si="26"/>
        <v>巡逻钻石1-4-3</v>
      </c>
    </row>
    <row r="83" spans="1:27">
      <c r="A83">
        <f t="shared" si="18"/>
        <v>1651</v>
      </c>
      <c r="B83" s="1" t="s">
        <v>80</v>
      </c>
      <c r="C83" s="1" t="str">
        <f t="shared" si="19"/>
        <v>钻石巡逻5</v>
      </c>
      <c r="D83">
        <v>1</v>
      </c>
      <c r="E83">
        <v>5</v>
      </c>
      <c r="F83">
        <v>1</v>
      </c>
      <c r="G83">
        <f t="shared" si="28"/>
        <v>2</v>
      </c>
      <c r="H83">
        <f t="shared" si="20"/>
        <v>40</v>
      </c>
      <c r="I83">
        <f t="shared" si="21"/>
        <v>80</v>
      </c>
      <c r="J83" t="str">
        <f t="shared" si="22"/>
        <v>40,80</v>
      </c>
      <c r="K83">
        <f t="shared" si="23"/>
        <v>4</v>
      </c>
      <c r="L83">
        <f t="shared" si="24"/>
        <v>28800</v>
      </c>
      <c r="M83">
        <v>0</v>
      </c>
      <c r="N83">
        <f>INDEX(Sheet3!E:E,MATCH(B83&amp;D83&amp;E83,Sheet3!D:D,0))*VLOOKUP(G83,AE:AG,3,0)+M83/2</f>
        <v>10</v>
      </c>
      <c r="O83">
        <f>INDEX(Sheet3!F:F,MATCH(B83&amp;D83&amp;E83,Sheet3!D:D,0))</f>
        <v>3</v>
      </c>
      <c r="P83">
        <f t="shared" si="25"/>
        <v>71651</v>
      </c>
      <c r="T83">
        <f t="shared" si="29"/>
        <v>83333</v>
      </c>
      <c r="W83">
        <f t="shared" si="27"/>
        <v>8</v>
      </c>
      <c r="X83" t="str">
        <f>INDEX(Sheet4!E:E,MATCH($B83&amp;$D83&amp;$E83,Sheet4!$D:$D,0))</f>
        <v>赛事的体育馆</v>
      </c>
      <c r="Y83" t="str">
        <f>INDEX(Sheet4!F:F,MATCH($B83&amp;$D83&amp;$E83,Sheet4!$D:$D,0))</f>
        <v>举办大型盛典的体育馆，现场人山人海，警方提出了协助维持秩序的请求。</v>
      </c>
      <c r="Z83">
        <f>INDEX(Sheet4!H:H,MATCH($B83&amp;$D83&amp;$E83,Sheet4!$D:$D,0))</f>
        <v>340140001</v>
      </c>
      <c r="AA83" t="str">
        <f t="shared" si="26"/>
        <v>巡逻钻石1-5-1</v>
      </c>
    </row>
    <row r="84" spans="1:27">
      <c r="A84">
        <f t="shared" si="18"/>
        <v>1652</v>
      </c>
      <c r="B84" s="1" t="s">
        <v>80</v>
      </c>
      <c r="C84" s="1" t="str">
        <f t="shared" si="19"/>
        <v>钻石巡逻5</v>
      </c>
      <c r="D84">
        <v>1</v>
      </c>
      <c r="E84">
        <v>5</v>
      </c>
      <c r="F84">
        <v>2</v>
      </c>
      <c r="G84">
        <f t="shared" si="28"/>
        <v>3</v>
      </c>
      <c r="H84">
        <f t="shared" si="20"/>
        <v>40</v>
      </c>
      <c r="I84">
        <f t="shared" si="21"/>
        <v>80</v>
      </c>
      <c r="J84" t="str">
        <f t="shared" si="22"/>
        <v>40,80</v>
      </c>
      <c r="K84">
        <f t="shared" si="23"/>
        <v>5</v>
      </c>
      <c r="L84">
        <f t="shared" si="24"/>
        <v>43200</v>
      </c>
      <c r="M84">
        <v>0</v>
      </c>
      <c r="N84">
        <f>INDEX(Sheet3!E:E,MATCH(B84&amp;D84&amp;E84,Sheet3!D:D,0))*VLOOKUP(G84,AE:AG,3,0)+M84/2</f>
        <v>15</v>
      </c>
      <c r="O84">
        <f>INDEX(Sheet3!F:F,MATCH(B84&amp;D84&amp;E84,Sheet3!D:D,0))</f>
        <v>3</v>
      </c>
      <c r="P84">
        <f t="shared" si="25"/>
        <v>71652</v>
      </c>
      <c r="T84">
        <f t="shared" si="29"/>
        <v>125000</v>
      </c>
      <c r="W84">
        <f t="shared" si="27"/>
        <v>12</v>
      </c>
      <c r="X84" t="str">
        <f>INDEX(Sheet4!E:E,MATCH($B84&amp;$D84&amp;$E84,Sheet4!$D:$D,0))</f>
        <v>赛事的体育馆</v>
      </c>
      <c r="Y84" t="str">
        <f>INDEX(Sheet4!F:F,MATCH($B84&amp;$D84&amp;$E84,Sheet4!$D:$D,0))</f>
        <v>举办大型盛典的体育馆，现场人山人海，警方提出了协助维持秩序的请求。</v>
      </c>
      <c r="Z84">
        <f>INDEX(Sheet4!H:H,MATCH($B84&amp;$D84&amp;$E84,Sheet4!$D:$D,0))</f>
        <v>340140001</v>
      </c>
      <c r="AA84" t="str">
        <f t="shared" si="26"/>
        <v>巡逻钻石1-5-2</v>
      </c>
    </row>
    <row r="85" spans="1:27">
      <c r="A85">
        <f t="shared" si="18"/>
        <v>1653</v>
      </c>
      <c r="B85" s="1" t="s">
        <v>80</v>
      </c>
      <c r="C85" s="1" t="str">
        <f t="shared" si="19"/>
        <v>钻石巡逻5</v>
      </c>
      <c r="D85">
        <v>1</v>
      </c>
      <c r="E85">
        <v>5</v>
      </c>
      <c r="F85">
        <v>3</v>
      </c>
      <c r="G85">
        <f t="shared" si="28"/>
        <v>4</v>
      </c>
      <c r="H85">
        <f t="shared" si="20"/>
        <v>40</v>
      </c>
      <c r="I85">
        <f t="shared" si="21"/>
        <v>80</v>
      </c>
      <c r="J85" t="str">
        <f t="shared" si="22"/>
        <v>40,80</v>
      </c>
      <c r="K85">
        <f t="shared" si="23"/>
        <v>5</v>
      </c>
      <c r="L85">
        <f t="shared" si="24"/>
        <v>86400</v>
      </c>
      <c r="M85">
        <v>0</v>
      </c>
      <c r="N85">
        <f>INDEX(Sheet3!E:E,MATCH(B85&amp;D85&amp;E85,Sheet3!D:D,0))*VLOOKUP(G85,AE:AG,3,0)+M85/2</f>
        <v>30</v>
      </c>
      <c r="O85">
        <f>INDEX(Sheet3!F:F,MATCH(B85&amp;D85&amp;E85,Sheet3!D:D,0))</f>
        <v>3</v>
      </c>
      <c r="P85">
        <f t="shared" si="25"/>
        <v>71653</v>
      </c>
      <c r="T85">
        <f t="shared" si="29"/>
        <v>250000</v>
      </c>
      <c r="W85">
        <f t="shared" si="27"/>
        <v>23</v>
      </c>
      <c r="X85" t="str">
        <f>INDEX(Sheet4!E:E,MATCH($B85&amp;$D85&amp;$E85,Sheet4!$D:$D,0))</f>
        <v>赛事的体育馆</v>
      </c>
      <c r="Y85" t="str">
        <f>INDEX(Sheet4!F:F,MATCH($B85&amp;$D85&amp;$E85,Sheet4!$D:$D,0))</f>
        <v>举办大型盛典的体育馆，现场人山人海，警方提出了协助维持秩序的请求。</v>
      </c>
      <c r="Z85">
        <f>INDEX(Sheet4!H:H,MATCH($B85&amp;$D85&amp;$E85,Sheet4!$D:$D,0))</f>
        <v>340140001</v>
      </c>
      <c r="AA85" t="str">
        <f t="shared" si="26"/>
        <v>巡逻钻石1-5-3</v>
      </c>
    </row>
    <row r="86" spans="1:27">
      <c r="A86">
        <f t="shared" si="18"/>
        <v>2111</v>
      </c>
      <c r="B86" s="1" t="s">
        <v>74</v>
      </c>
      <c r="C86" s="1" t="str">
        <f t="shared" si="19"/>
        <v>经验巡逻1</v>
      </c>
      <c r="D86">
        <v>2</v>
      </c>
      <c r="E86">
        <v>1</v>
      </c>
      <c r="F86">
        <v>1</v>
      </c>
      <c r="G86">
        <f t="shared" si="28"/>
        <v>1</v>
      </c>
      <c r="H86">
        <f t="shared" si="20"/>
        <v>1</v>
      </c>
      <c r="I86">
        <f t="shared" si="21"/>
        <v>24</v>
      </c>
      <c r="J86" t="str">
        <f t="shared" si="22"/>
        <v>1,24</v>
      </c>
      <c r="K86">
        <f t="shared" si="23"/>
        <v>2</v>
      </c>
      <c r="L86">
        <f t="shared" si="24"/>
        <v>14400</v>
      </c>
      <c r="M86">
        <v>0</v>
      </c>
      <c r="N86">
        <f>INDEX(Sheet3!E:E,MATCH(B86&amp;D86&amp;E86,Sheet3!D:D,0))*VLOOKUP(G86,AE:AG,3,0)+M86/2</f>
        <v>1.66666666666667</v>
      </c>
      <c r="O86">
        <f>INDEX(Sheet3!F:F,MATCH(B86&amp;D86&amp;E86,Sheet3!D:D,0))</f>
        <v>50</v>
      </c>
      <c r="P86">
        <f t="shared" si="25"/>
        <v>72111</v>
      </c>
      <c r="Q86">
        <f t="shared" ref="Q86:Q99" si="30">INT(VLOOKUP(H86,AK:AM,3,0)*N86*2/3)</f>
        <v>1500</v>
      </c>
      <c r="T86">
        <f t="shared" ref="T86:T99" si="31">INT(VLOOKUP(H86,AK:AP,6,0)*N86/3)</f>
        <v>3000</v>
      </c>
      <c r="X86" t="str">
        <f>INDEX(Sheet4!E:E,MATCH($B86&amp;$D86&amp;$E86,Sheet4!$D:$D,0))</f>
        <v>公路荒山</v>
      </c>
      <c r="Y86" t="str">
        <f>INDEX(Sheet4!F:F,MATCH($B86&amp;$D86&amp;$E86,Sheet4!$D:$D,0))</f>
        <v>市郊的荒芜山谷，谷口外就是纵横交错的快速公路。</v>
      </c>
      <c r="Z86">
        <f>INDEX(Sheet4!H:H,MATCH($B86&amp;$D86&amp;$E86,Sheet4!$D:$D,0))</f>
        <v>340140003</v>
      </c>
      <c r="AA86" t="str">
        <f t="shared" si="26"/>
        <v>巡逻经验2-1-1</v>
      </c>
    </row>
    <row r="87" spans="1:27">
      <c r="A87">
        <f t="shared" si="18"/>
        <v>2112</v>
      </c>
      <c r="B87" s="1" t="s">
        <v>74</v>
      </c>
      <c r="C87" s="1" t="str">
        <f t="shared" si="19"/>
        <v>经验巡逻1</v>
      </c>
      <c r="D87">
        <v>2</v>
      </c>
      <c r="E87">
        <v>1</v>
      </c>
      <c r="F87">
        <v>2</v>
      </c>
      <c r="G87">
        <f t="shared" si="28"/>
        <v>1</v>
      </c>
      <c r="H87">
        <f t="shared" si="20"/>
        <v>1</v>
      </c>
      <c r="I87">
        <f t="shared" si="21"/>
        <v>24</v>
      </c>
      <c r="J87" t="str">
        <f t="shared" si="22"/>
        <v>1,24</v>
      </c>
      <c r="K87">
        <f t="shared" si="23"/>
        <v>3</v>
      </c>
      <c r="L87">
        <f t="shared" si="24"/>
        <v>14400</v>
      </c>
      <c r="M87">
        <v>0</v>
      </c>
      <c r="N87">
        <f>INDEX(Sheet3!E:E,MATCH(B87&amp;D87&amp;E87,Sheet3!D:D,0))*VLOOKUP(G87,AE:AG,3,0)+M87/2</f>
        <v>1.66666666666667</v>
      </c>
      <c r="O87">
        <f>INDEX(Sheet3!F:F,MATCH(B87&amp;D87&amp;E87,Sheet3!D:D,0))</f>
        <v>50</v>
      </c>
      <c r="P87">
        <f t="shared" si="25"/>
        <v>72112</v>
      </c>
      <c r="Q87">
        <f t="shared" si="30"/>
        <v>1500</v>
      </c>
      <c r="T87">
        <f t="shared" si="31"/>
        <v>3000</v>
      </c>
      <c r="X87" t="str">
        <f>INDEX(Sheet4!E:E,MATCH($B87&amp;$D87&amp;$E87,Sheet4!$D:$D,0))</f>
        <v>公路荒山</v>
      </c>
      <c r="Y87" t="str">
        <f>INDEX(Sheet4!F:F,MATCH($B87&amp;$D87&amp;$E87,Sheet4!$D:$D,0))</f>
        <v>市郊的荒芜山谷，谷口外就是纵横交错的快速公路。</v>
      </c>
      <c r="Z87">
        <f>INDEX(Sheet4!H:H,MATCH($B87&amp;$D87&amp;$E87,Sheet4!$D:$D,0))</f>
        <v>340140003</v>
      </c>
      <c r="AA87" t="str">
        <f t="shared" si="26"/>
        <v>巡逻经验2-1-2</v>
      </c>
    </row>
    <row r="88" spans="1:27">
      <c r="A88">
        <f t="shared" si="18"/>
        <v>2121</v>
      </c>
      <c r="B88" s="1" t="s">
        <v>74</v>
      </c>
      <c r="C88" s="1" t="str">
        <f t="shared" si="19"/>
        <v>经验巡逻2</v>
      </c>
      <c r="D88">
        <v>2</v>
      </c>
      <c r="E88">
        <v>2</v>
      </c>
      <c r="F88">
        <v>1</v>
      </c>
      <c r="G88">
        <f t="shared" si="28"/>
        <v>1</v>
      </c>
      <c r="H88">
        <f t="shared" si="20"/>
        <v>25</v>
      </c>
      <c r="I88">
        <f t="shared" si="21"/>
        <v>29</v>
      </c>
      <c r="J88" t="str">
        <f t="shared" si="22"/>
        <v>25,29</v>
      </c>
      <c r="K88">
        <f t="shared" si="23"/>
        <v>2</v>
      </c>
      <c r="L88">
        <f t="shared" si="24"/>
        <v>14400</v>
      </c>
      <c r="M88">
        <v>0</v>
      </c>
      <c r="N88">
        <f>INDEX(Sheet3!E:E,MATCH(B88&amp;D88&amp;E88,Sheet3!D:D,0))*VLOOKUP(G88,AE:AG,3,0)+M88/2</f>
        <v>1.16666666666667</v>
      </c>
      <c r="O88">
        <f>INDEX(Sheet3!F:F,MATCH(B88&amp;D88&amp;E88,Sheet3!D:D,0))</f>
        <v>50</v>
      </c>
      <c r="P88">
        <f t="shared" si="25"/>
        <v>72121</v>
      </c>
      <c r="Q88">
        <f t="shared" si="30"/>
        <v>1244</v>
      </c>
      <c r="T88">
        <f t="shared" si="31"/>
        <v>2488</v>
      </c>
      <c r="X88" t="str">
        <f>INDEX(Sheet4!E:E,MATCH($B88&amp;$D88&amp;$E88,Sheet4!$D:$D,0))</f>
        <v>近郊裂谷</v>
      </c>
      <c r="Y88" t="str">
        <f>INDEX(Sheet4!F:F,MATCH($B88&amp;$D88&amp;$E88,Sheet4!$D:$D,0))</f>
        <v>某次灾害事件所留下的裂谷，如今附近已成了高人气的度假区。</v>
      </c>
      <c r="Z88">
        <f>INDEX(Sheet4!H:H,MATCH($B88&amp;$D88&amp;$E88,Sheet4!$D:$D,0))</f>
        <v>340140003</v>
      </c>
      <c r="AA88" t="str">
        <f t="shared" si="26"/>
        <v>巡逻经验2-2-1</v>
      </c>
    </row>
    <row r="89" spans="1:27">
      <c r="A89">
        <f t="shared" si="18"/>
        <v>2122</v>
      </c>
      <c r="B89" s="1" t="s">
        <v>74</v>
      </c>
      <c r="C89" s="1" t="str">
        <f t="shared" si="19"/>
        <v>经验巡逻2</v>
      </c>
      <c r="D89">
        <v>2</v>
      </c>
      <c r="E89">
        <v>2</v>
      </c>
      <c r="F89">
        <v>2</v>
      </c>
      <c r="G89">
        <f t="shared" si="28"/>
        <v>1</v>
      </c>
      <c r="H89">
        <f t="shared" si="20"/>
        <v>25</v>
      </c>
      <c r="I89">
        <f t="shared" si="21"/>
        <v>29</v>
      </c>
      <c r="J89" t="str">
        <f t="shared" si="22"/>
        <v>25,29</v>
      </c>
      <c r="K89">
        <f t="shared" si="23"/>
        <v>3</v>
      </c>
      <c r="L89">
        <f t="shared" si="24"/>
        <v>14400</v>
      </c>
      <c r="M89">
        <v>0</v>
      </c>
      <c r="N89">
        <f>INDEX(Sheet3!E:E,MATCH(B89&amp;D89&amp;E89,Sheet3!D:D,0))*VLOOKUP(G89,AE:AG,3,0)+M89/2</f>
        <v>1.16666666666667</v>
      </c>
      <c r="O89">
        <f>INDEX(Sheet3!F:F,MATCH(B89&amp;D89&amp;E89,Sheet3!D:D,0))</f>
        <v>50</v>
      </c>
      <c r="P89">
        <f t="shared" si="25"/>
        <v>72122</v>
      </c>
      <c r="Q89">
        <f t="shared" si="30"/>
        <v>1244</v>
      </c>
      <c r="T89">
        <f t="shared" si="31"/>
        <v>2488</v>
      </c>
      <c r="X89" t="str">
        <f>INDEX(Sheet4!E:E,MATCH($B89&amp;$D89&amp;$E89,Sheet4!$D:$D,0))</f>
        <v>近郊裂谷</v>
      </c>
      <c r="Y89" t="str">
        <f>INDEX(Sheet4!F:F,MATCH($B89&amp;$D89&amp;$E89,Sheet4!$D:$D,0))</f>
        <v>某次灾害事件所留下的裂谷，如今附近已成了高人气的度假区。</v>
      </c>
      <c r="Z89">
        <f>INDEX(Sheet4!H:H,MATCH($B89&amp;$D89&amp;$E89,Sheet4!$D:$D,0))</f>
        <v>340140003</v>
      </c>
      <c r="AA89" t="str">
        <f t="shared" si="26"/>
        <v>巡逻经验2-2-2</v>
      </c>
    </row>
    <row r="90" spans="1:27">
      <c r="A90">
        <f t="shared" si="18"/>
        <v>2123</v>
      </c>
      <c r="B90" s="1" t="s">
        <v>74</v>
      </c>
      <c r="C90" s="1" t="str">
        <f t="shared" si="19"/>
        <v>经验巡逻2</v>
      </c>
      <c r="D90">
        <v>2</v>
      </c>
      <c r="E90">
        <v>2</v>
      </c>
      <c r="F90">
        <v>3</v>
      </c>
      <c r="G90">
        <f t="shared" si="28"/>
        <v>1</v>
      </c>
      <c r="H90">
        <f t="shared" si="20"/>
        <v>25</v>
      </c>
      <c r="I90">
        <f t="shared" si="21"/>
        <v>29</v>
      </c>
      <c r="J90" t="str">
        <f t="shared" si="22"/>
        <v>25,29</v>
      </c>
      <c r="K90">
        <f t="shared" si="23"/>
        <v>3</v>
      </c>
      <c r="L90">
        <f t="shared" si="24"/>
        <v>14400</v>
      </c>
      <c r="M90">
        <v>0</v>
      </c>
      <c r="N90">
        <f>INDEX(Sheet3!E:E,MATCH(B90&amp;D90&amp;E90,Sheet3!D:D,0))*VLOOKUP(G90,AE:AG,3,0)+M90/2</f>
        <v>1.16666666666667</v>
      </c>
      <c r="O90">
        <f>INDEX(Sheet3!F:F,MATCH(B90&amp;D90&amp;E90,Sheet3!D:D,0))</f>
        <v>50</v>
      </c>
      <c r="P90">
        <f t="shared" si="25"/>
        <v>72123</v>
      </c>
      <c r="Q90">
        <f t="shared" si="30"/>
        <v>1244</v>
      </c>
      <c r="T90">
        <f t="shared" si="31"/>
        <v>2488</v>
      </c>
      <c r="X90" t="str">
        <f>INDEX(Sheet4!E:E,MATCH($B90&amp;$D90&amp;$E90,Sheet4!$D:$D,0))</f>
        <v>近郊裂谷</v>
      </c>
      <c r="Y90" t="str">
        <f>INDEX(Sheet4!F:F,MATCH($B90&amp;$D90&amp;$E90,Sheet4!$D:$D,0))</f>
        <v>某次灾害事件所留下的裂谷，如今附近已成了高人气的度假区。</v>
      </c>
      <c r="Z90">
        <f>INDEX(Sheet4!H:H,MATCH($B90&amp;$D90&amp;$E90,Sheet4!$D:$D,0))</f>
        <v>340140003</v>
      </c>
      <c r="AA90" t="str">
        <f t="shared" si="26"/>
        <v>巡逻经验2-2-3</v>
      </c>
    </row>
    <row r="91" spans="1:27">
      <c r="A91">
        <f t="shared" si="18"/>
        <v>2131</v>
      </c>
      <c r="B91" s="1" t="s">
        <v>74</v>
      </c>
      <c r="C91" s="1" t="str">
        <f t="shared" si="19"/>
        <v>经验巡逻3</v>
      </c>
      <c r="D91">
        <v>2</v>
      </c>
      <c r="E91">
        <v>3</v>
      </c>
      <c r="F91">
        <v>1</v>
      </c>
      <c r="G91">
        <f t="shared" si="28"/>
        <v>1</v>
      </c>
      <c r="H91">
        <f t="shared" si="20"/>
        <v>30</v>
      </c>
      <c r="I91">
        <f t="shared" si="21"/>
        <v>34</v>
      </c>
      <c r="J91" t="str">
        <f t="shared" si="22"/>
        <v>30,34</v>
      </c>
      <c r="K91">
        <f t="shared" si="23"/>
        <v>3</v>
      </c>
      <c r="L91">
        <f t="shared" si="24"/>
        <v>14400</v>
      </c>
      <c r="M91">
        <v>0</v>
      </c>
      <c r="N91">
        <f>INDEX(Sheet3!E:E,MATCH(B91&amp;D91&amp;E91,Sheet3!D:D,0))*VLOOKUP(G91,AE:AG,3,0)+M91/2</f>
        <v>1</v>
      </c>
      <c r="O91">
        <f>INDEX(Sheet3!F:F,MATCH(B91&amp;D91&amp;E91,Sheet3!D:D,0))</f>
        <v>50</v>
      </c>
      <c r="P91">
        <f t="shared" si="25"/>
        <v>72131</v>
      </c>
      <c r="Q91">
        <f t="shared" si="30"/>
        <v>1500</v>
      </c>
      <c r="T91">
        <f t="shared" si="31"/>
        <v>3000</v>
      </c>
      <c r="X91" t="str">
        <f>INDEX(Sheet4!E:E,MATCH($B91&amp;$D91&amp;$E91,Sheet4!$D:$D,0))</f>
        <v>淘金镇</v>
      </c>
      <c r="Y91" t="str">
        <f>INDEX(Sheet4!F:F,MATCH($B91&amp;$D91&amp;$E91,Sheet4!$D:$D,0))</f>
        <v>矿山枯竭，如今衰败到只剩下了山岩的小镇。当地正在努力恢复生态。</v>
      </c>
      <c r="Z91">
        <f>INDEX(Sheet4!H:H,MATCH($B91&amp;$D91&amp;$E91,Sheet4!$D:$D,0))</f>
        <v>340140003</v>
      </c>
      <c r="AA91" t="str">
        <f t="shared" si="26"/>
        <v>巡逻经验2-3-1</v>
      </c>
    </row>
    <row r="92" spans="1:27">
      <c r="A92">
        <f t="shared" si="18"/>
        <v>2132</v>
      </c>
      <c r="B92" s="1" t="s">
        <v>74</v>
      </c>
      <c r="C92" s="1" t="str">
        <f t="shared" si="19"/>
        <v>经验巡逻3</v>
      </c>
      <c r="D92">
        <v>2</v>
      </c>
      <c r="E92">
        <v>3</v>
      </c>
      <c r="F92">
        <v>2</v>
      </c>
      <c r="G92">
        <f t="shared" si="28"/>
        <v>2</v>
      </c>
      <c r="H92">
        <f t="shared" si="20"/>
        <v>30</v>
      </c>
      <c r="I92">
        <f t="shared" si="21"/>
        <v>34</v>
      </c>
      <c r="J92" t="str">
        <f t="shared" si="22"/>
        <v>30,34</v>
      </c>
      <c r="K92">
        <f t="shared" si="23"/>
        <v>4</v>
      </c>
      <c r="L92">
        <f t="shared" si="24"/>
        <v>28800</v>
      </c>
      <c r="M92">
        <v>0</v>
      </c>
      <c r="N92">
        <f>INDEX(Sheet3!E:E,MATCH(B92&amp;D92&amp;E92,Sheet3!D:D,0))*VLOOKUP(G92,AE:AG,3,0)+M92/2</f>
        <v>2</v>
      </c>
      <c r="O92">
        <f>INDEX(Sheet3!F:F,MATCH(B92&amp;D92&amp;E92,Sheet3!D:D,0))</f>
        <v>50</v>
      </c>
      <c r="P92">
        <f t="shared" si="25"/>
        <v>72132</v>
      </c>
      <c r="Q92">
        <f t="shared" si="30"/>
        <v>3000</v>
      </c>
      <c r="T92">
        <f t="shared" si="31"/>
        <v>6000</v>
      </c>
      <c r="X92" t="str">
        <f>INDEX(Sheet4!E:E,MATCH($B92&amp;$D92&amp;$E92,Sheet4!$D:$D,0))</f>
        <v>淘金镇</v>
      </c>
      <c r="Y92" t="str">
        <f>INDEX(Sheet4!F:F,MATCH($B92&amp;$D92&amp;$E92,Sheet4!$D:$D,0))</f>
        <v>矿山枯竭，如今衰败到只剩下了山岩的小镇。当地正在努力恢复生态。</v>
      </c>
      <c r="Z92">
        <f>INDEX(Sheet4!H:H,MATCH($B92&amp;$D92&amp;$E92,Sheet4!$D:$D,0))</f>
        <v>340140003</v>
      </c>
      <c r="AA92" t="str">
        <f t="shared" si="26"/>
        <v>巡逻经验2-3-2</v>
      </c>
    </row>
    <row r="93" spans="1:27">
      <c r="A93">
        <f t="shared" si="18"/>
        <v>2133</v>
      </c>
      <c r="B93" s="1" t="s">
        <v>74</v>
      </c>
      <c r="C93" s="1" t="str">
        <f t="shared" si="19"/>
        <v>经验巡逻3</v>
      </c>
      <c r="D93">
        <v>2</v>
      </c>
      <c r="E93">
        <v>3</v>
      </c>
      <c r="F93">
        <v>3</v>
      </c>
      <c r="G93">
        <f t="shared" si="28"/>
        <v>3</v>
      </c>
      <c r="H93">
        <f t="shared" si="20"/>
        <v>30</v>
      </c>
      <c r="I93">
        <f t="shared" si="21"/>
        <v>34</v>
      </c>
      <c r="J93" t="str">
        <f t="shared" si="22"/>
        <v>30,34</v>
      </c>
      <c r="K93">
        <f t="shared" si="23"/>
        <v>4</v>
      </c>
      <c r="L93">
        <f t="shared" si="24"/>
        <v>43200</v>
      </c>
      <c r="M93">
        <v>0</v>
      </c>
      <c r="N93">
        <f>INDEX(Sheet3!E:E,MATCH(B93&amp;D93&amp;E93,Sheet3!D:D,0))*VLOOKUP(G93,AE:AG,3,0)+M93/2</f>
        <v>3</v>
      </c>
      <c r="O93">
        <f>INDEX(Sheet3!F:F,MATCH(B93&amp;D93&amp;E93,Sheet3!D:D,0))</f>
        <v>50</v>
      </c>
      <c r="P93">
        <f t="shared" si="25"/>
        <v>72133</v>
      </c>
      <c r="Q93">
        <f t="shared" si="30"/>
        <v>4500</v>
      </c>
      <c r="T93">
        <f t="shared" si="31"/>
        <v>9000</v>
      </c>
      <c r="X93" t="str">
        <f>INDEX(Sheet4!E:E,MATCH($B93&amp;$D93&amp;$E93,Sheet4!$D:$D,0))</f>
        <v>淘金镇</v>
      </c>
      <c r="Y93" t="str">
        <f>INDEX(Sheet4!F:F,MATCH($B93&amp;$D93&amp;$E93,Sheet4!$D:$D,0))</f>
        <v>矿山枯竭，如今衰败到只剩下了山岩的小镇。当地正在努力恢复生态。</v>
      </c>
      <c r="Z93">
        <f>INDEX(Sheet4!H:H,MATCH($B93&amp;$D93&amp;$E93,Sheet4!$D:$D,0))</f>
        <v>340140003</v>
      </c>
      <c r="AA93" t="str">
        <f t="shared" si="26"/>
        <v>巡逻经验2-3-3</v>
      </c>
    </row>
    <row r="94" spans="1:27">
      <c r="A94">
        <f t="shared" si="18"/>
        <v>2141</v>
      </c>
      <c r="B94" s="1" t="s">
        <v>74</v>
      </c>
      <c r="C94" s="1" t="str">
        <f t="shared" si="19"/>
        <v>经验巡逻4</v>
      </c>
      <c r="D94">
        <v>2</v>
      </c>
      <c r="E94">
        <v>4</v>
      </c>
      <c r="F94">
        <v>1</v>
      </c>
      <c r="G94">
        <f t="shared" si="28"/>
        <v>2</v>
      </c>
      <c r="H94">
        <f t="shared" si="20"/>
        <v>35</v>
      </c>
      <c r="I94">
        <f t="shared" si="21"/>
        <v>39</v>
      </c>
      <c r="J94" t="str">
        <f t="shared" si="22"/>
        <v>35,39</v>
      </c>
      <c r="K94">
        <f t="shared" si="23"/>
        <v>4</v>
      </c>
      <c r="L94">
        <f t="shared" si="24"/>
        <v>28800</v>
      </c>
      <c r="M94">
        <v>0</v>
      </c>
      <c r="N94">
        <f>INDEX(Sheet3!E:E,MATCH(B94&amp;D94&amp;E94,Sheet3!D:D,0))*VLOOKUP(G94,AE:AG,3,0)+M94/2</f>
        <v>1.66666666666667</v>
      </c>
      <c r="O94">
        <f>INDEX(Sheet3!F:F,MATCH(B94&amp;D94&amp;E94,Sheet3!D:D,0))</f>
        <v>50</v>
      </c>
      <c r="P94">
        <f t="shared" si="25"/>
        <v>72141</v>
      </c>
      <c r="Q94">
        <f t="shared" si="30"/>
        <v>3333</v>
      </c>
      <c r="T94">
        <f t="shared" si="31"/>
        <v>6666</v>
      </c>
      <c r="X94" t="str">
        <f>INDEX(Sheet4!E:E,MATCH($B94&amp;$D94&amp;$E94,Sheet4!$D:$D,0))</f>
        <v>淘金镇</v>
      </c>
      <c r="Y94" t="str">
        <f>INDEX(Sheet4!F:F,MATCH($B94&amp;$D94&amp;$E94,Sheet4!$D:$D,0))</f>
        <v>矿山枯竭，如今衰败到只剩下了山岩的小镇。当地正在努力恢复生态。</v>
      </c>
      <c r="Z94">
        <f>INDEX(Sheet4!H:H,MATCH($B94&amp;$D94&amp;$E94,Sheet4!$D:$D,0))</f>
        <v>340140003</v>
      </c>
      <c r="AA94" t="str">
        <f t="shared" si="26"/>
        <v>巡逻经验2-4-1</v>
      </c>
    </row>
    <row r="95" spans="1:27">
      <c r="A95">
        <f t="shared" si="18"/>
        <v>2142</v>
      </c>
      <c r="B95" s="1" t="s">
        <v>74</v>
      </c>
      <c r="C95" s="1" t="str">
        <f t="shared" si="19"/>
        <v>经验巡逻4</v>
      </c>
      <c r="D95">
        <v>2</v>
      </c>
      <c r="E95">
        <v>4</v>
      </c>
      <c r="F95">
        <v>2</v>
      </c>
      <c r="G95">
        <f t="shared" si="28"/>
        <v>3</v>
      </c>
      <c r="H95">
        <f t="shared" si="20"/>
        <v>35</v>
      </c>
      <c r="I95">
        <f t="shared" si="21"/>
        <v>39</v>
      </c>
      <c r="J95" t="str">
        <f t="shared" si="22"/>
        <v>35,39</v>
      </c>
      <c r="K95">
        <f t="shared" si="23"/>
        <v>5</v>
      </c>
      <c r="L95">
        <f t="shared" si="24"/>
        <v>43200</v>
      </c>
      <c r="M95">
        <v>0</v>
      </c>
      <c r="N95">
        <f>INDEX(Sheet3!E:E,MATCH(B95&amp;D95&amp;E95,Sheet3!D:D,0))*VLOOKUP(G95,AE:AG,3,0)+M95/2</f>
        <v>2.5</v>
      </c>
      <c r="O95">
        <f>INDEX(Sheet3!F:F,MATCH(B95&amp;D95&amp;E95,Sheet3!D:D,0))</f>
        <v>50</v>
      </c>
      <c r="P95">
        <f t="shared" si="25"/>
        <v>72142</v>
      </c>
      <c r="Q95">
        <f t="shared" si="30"/>
        <v>5000</v>
      </c>
      <c r="T95">
        <f t="shared" si="31"/>
        <v>10000</v>
      </c>
      <c r="X95" t="str">
        <f>INDEX(Sheet4!E:E,MATCH($B95&amp;$D95&amp;$E95,Sheet4!$D:$D,0))</f>
        <v>淘金镇</v>
      </c>
      <c r="Y95" t="str">
        <f>INDEX(Sheet4!F:F,MATCH($B95&amp;$D95&amp;$E95,Sheet4!$D:$D,0))</f>
        <v>矿山枯竭，如今衰败到只剩下了山岩的小镇。当地正在努力恢复生态。</v>
      </c>
      <c r="Z95">
        <f>INDEX(Sheet4!H:H,MATCH($B95&amp;$D95&amp;$E95,Sheet4!$D:$D,0))</f>
        <v>340140003</v>
      </c>
      <c r="AA95" t="str">
        <f t="shared" si="26"/>
        <v>巡逻经验2-4-2</v>
      </c>
    </row>
    <row r="96" spans="1:27">
      <c r="A96">
        <f t="shared" si="18"/>
        <v>2143</v>
      </c>
      <c r="B96" s="1" t="s">
        <v>74</v>
      </c>
      <c r="C96" s="1" t="str">
        <f t="shared" si="19"/>
        <v>经验巡逻4</v>
      </c>
      <c r="D96">
        <v>2</v>
      </c>
      <c r="E96">
        <v>4</v>
      </c>
      <c r="F96">
        <v>3</v>
      </c>
      <c r="G96">
        <f t="shared" si="28"/>
        <v>4</v>
      </c>
      <c r="H96">
        <f t="shared" si="20"/>
        <v>35</v>
      </c>
      <c r="I96">
        <f t="shared" si="21"/>
        <v>39</v>
      </c>
      <c r="J96" t="str">
        <f t="shared" si="22"/>
        <v>35,39</v>
      </c>
      <c r="K96">
        <f t="shared" si="23"/>
        <v>5</v>
      </c>
      <c r="L96">
        <f t="shared" si="24"/>
        <v>86400</v>
      </c>
      <c r="M96">
        <v>0</v>
      </c>
      <c r="N96">
        <f>INDEX(Sheet3!E:E,MATCH(B96&amp;D96&amp;E96,Sheet3!D:D,0))*VLOOKUP(G96,AE:AG,3,0)+M96/2</f>
        <v>5</v>
      </c>
      <c r="O96">
        <f>INDEX(Sheet3!F:F,MATCH(B96&amp;D96&amp;E96,Sheet3!D:D,0))</f>
        <v>50</v>
      </c>
      <c r="P96">
        <f t="shared" si="25"/>
        <v>72143</v>
      </c>
      <c r="Q96">
        <f t="shared" si="30"/>
        <v>10000</v>
      </c>
      <c r="T96">
        <f t="shared" si="31"/>
        <v>20000</v>
      </c>
      <c r="X96" t="str">
        <f>INDEX(Sheet4!E:E,MATCH($B96&amp;$D96&amp;$E96,Sheet4!$D:$D,0))</f>
        <v>淘金镇</v>
      </c>
      <c r="Y96" t="str">
        <f>INDEX(Sheet4!F:F,MATCH($B96&amp;$D96&amp;$E96,Sheet4!$D:$D,0))</f>
        <v>矿山枯竭，如今衰败到只剩下了山岩的小镇。当地正在努力恢复生态。</v>
      </c>
      <c r="Z96">
        <f>INDEX(Sheet4!H:H,MATCH($B96&amp;$D96&amp;$E96,Sheet4!$D:$D,0))</f>
        <v>340140003</v>
      </c>
      <c r="AA96" t="str">
        <f t="shared" si="26"/>
        <v>巡逻经验2-4-3</v>
      </c>
    </row>
    <row r="97" spans="1:27">
      <c r="A97">
        <f t="shared" si="18"/>
        <v>2151</v>
      </c>
      <c r="B97" s="1" t="s">
        <v>74</v>
      </c>
      <c r="C97" s="1" t="str">
        <f t="shared" si="19"/>
        <v>经验巡逻5</v>
      </c>
      <c r="D97">
        <v>2</v>
      </c>
      <c r="E97">
        <v>5</v>
      </c>
      <c r="F97">
        <v>1</v>
      </c>
      <c r="G97">
        <f t="shared" si="28"/>
        <v>2</v>
      </c>
      <c r="H97">
        <f t="shared" si="20"/>
        <v>40</v>
      </c>
      <c r="I97">
        <f t="shared" si="21"/>
        <v>80</v>
      </c>
      <c r="J97" t="str">
        <f t="shared" si="22"/>
        <v>40,80</v>
      </c>
      <c r="K97">
        <f t="shared" si="23"/>
        <v>4</v>
      </c>
      <c r="L97">
        <f t="shared" si="24"/>
        <v>28800</v>
      </c>
      <c r="M97">
        <v>0</v>
      </c>
      <c r="N97">
        <f>INDEX(Sheet3!E:E,MATCH(B97&amp;D97&amp;E97,Sheet3!D:D,0))*VLOOKUP(G97,AE:AG,3,0)+M97/2</f>
        <v>1.66666666666667</v>
      </c>
      <c r="O97">
        <f>INDEX(Sheet3!F:F,MATCH(B97&amp;D97&amp;E97,Sheet3!D:D,0))</f>
        <v>50</v>
      </c>
      <c r="P97">
        <f t="shared" si="25"/>
        <v>72151</v>
      </c>
      <c r="Q97">
        <f t="shared" si="30"/>
        <v>4629</v>
      </c>
      <c r="T97">
        <f t="shared" si="31"/>
        <v>9259</v>
      </c>
      <c r="X97" t="str">
        <f>INDEX(Sheet4!E:E,MATCH($B97&amp;$D97&amp;$E97,Sheet4!$D:$D,0))</f>
        <v>淘金镇</v>
      </c>
      <c r="Y97" t="str">
        <f>INDEX(Sheet4!F:F,MATCH($B97&amp;$D97&amp;$E97,Sheet4!$D:$D,0))</f>
        <v>矿山枯竭，如今衰败到只剩下了山岩的小镇。当地正在努力恢复生态。</v>
      </c>
      <c r="Z97">
        <f>INDEX(Sheet4!H:H,MATCH($B97&amp;$D97&amp;$E97,Sheet4!$D:$D,0))</f>
        <v>340140003</v>
      </c>
      <c r="AA97" t="str">
        <f t="shared" si="26"/>
        <v>巡逻经验2-5-1</v>
      </c>
    </row>
    <row r="98" spans="1:27">
      <c r="A98">
        <f t="shared" si="18"/>
        <v>2152</v>
      </c>
      <c r="B98" s="1" t="s">
        <v>74</v>
      </c>
      <c r="C98" s="1" t="str">
        <f t="shared" si="19"/>
        <v>经验巡逻5</v>
      </c>
      <c r="D98">
        <v>2</v>
      </c>
      <c r="E98">
        <v>5</v>
      </c>
      <c r="F98">
        <v>2</v>
      </c>
      <c r="G98">
        <f t="shared" si="28"/>
        <v>3</v>
      </c>
      <c r="H98">
        <f t="shared" si="20"/>
        <v>40</v>
      </c>
      <c r="I98">
        <f t="shared" si="21"/>
        <v>80</v>
      </c>
      <c r="J98" t="str">
        <f t="shared" si="22"/>
        <v>40,80</v>
      </c>
      <c r="K98">
        <f t="shared" si="23"/>
        <v>5</v>
      </c>
      <c r="L98">
        <f t="shared" si="24"/>
        <v>43200</v>
      </c>
      <c r="M98">
        <v>0</v>
      </c>
      <c r="N98">
        <f>INDEX(Sheet3!E:E,MATCH(B98&amp;D98&amp;E98,Sheet3!D:D,0))*VLOOKUP(G98,AE:AG,3,0)+M98/2</f>
        <v>2.5</v>
      </c>
      <c r="O98">
        <f>INDEX(Sheet3!F:F,MATCH(B98&amp;D98&amp;E98,Sheet3!D:D,0))</f>
        <v>50</v>
      </c>
      <c r="P98">
        <f t="shared" si="25"/>
        <v>72152</v>
      </c>
      <c r="Q98">
        <f t="shared" si="30"/>
        <v>6944</v>
      </c>
      <c r="T98">
        <f t="shared" si="31"/>
        <v>13888</v>
      </c>
      <c r="X98" t="str">
        <f>INDEX(Sheet4!E:E,MATCH($B98&amp;$D98&amp;$E98,Sheet4!$D:$D,0))</f>
        <v>淘金镇</v>
      </c>
      <c r="Y98" t="str">
        <f>INDEX(Sheet4!F:F,MATCH($B98&amp;$D98&amp;$E98,Sheet4!$D:$D,0))</f>
        <v>矿山枯竭，如今衰败到只剩下了山岩的小镇。当地正在努力恢复生态。</v>
      </c>
      <c r="Z98">
        <f>INDEX(Sheet4!H:H,MATCH($B98&amp;$D98&amp;$E98,Sheet4!$D:$D,0))</f>
        <v>340140003</v>
      </c>
      <c r="AA98" t="str">
        <f t="shared" si="26"/>
        <v>巡逻经验2-5-2</v>
      </c>
    </row>
    <row r="99" spans="1:27">
      <c r="A99">
        <f t="shared" si="18"/>
        <v>2153</v>
      </c>
      <c r="B99" s="1" t="s">
        <v>74</v>
      </c>
      <c r="C99" s="1" t="str">
        <f t="shared" si="19"/>
        <v>经验巡逻5</v>
      </c>
      <c r="D99">
        <v>2</v>
      </c>
      <c r="E99">
        <v>5</v>
      </c>
      <c r="F99">
        <v>3</v>
      </c>
      <c r="G99">
        <f t="shared" si="28"/>
        <v>4</v>
      </c>
      <c r="H99">
        <f t="shared" si="20"/>
        <v>40</v>
      </c>
      <c r="I99">
        <f t="shared" si="21"/>
        <v>80</v>
      </c>
      <c r="J99" t="str">
        <f t="shared" si="22"/>
        <v>40,80</v>
      </c>
      <c r="K99">
        <f t="shared" si="23"/>
        <v>5</v>
      </c>
      <c r="L99">
        <f t="shared" si="24"/>
        <v>86400</v>
      </c>
      <c r="M99">
        <v>0</v>
      </c>
      <c r="N99">
        <f>INDEX(Sheet3!E:E,MATCH(B99&amp;D99&amp;E99,Sheet3!D:D,0))*VLOOKUP(G99,AE:AG,3,0)+M99/2</f>
        <v>5</v>
      </c>
      <c r="O99">
        <f>INDEX(Sheet3!F:F,MATCH(B99&amp;D99&amp;E99,Sheet3!D:D,0))</f>
        <v>50</v>
      </c>
      <c r="P99">
        <f t="shared" si="25"/>
        <v>72153</v>
      </c>
      <c r="Q99">
        <f t="shared" si="30"/>
        <v>13888</v>
      </c>
      <c r="T99">
        <f t="shared" si="31"/>
        <v>27777</v>
      </c>
      <c r="X99" t="str">
        <f>INDEX(Sheet4!E:E,MATCH($B99&amp;$D99&amp;$E99,Sheet4!$D:$D,0))</f>
        <v>淘金镇</v>
      </c>
      <c r="Y99" t="str">
        <f>INDEX(Sheet4!F:F,MATCH($B99&amp;$D99&amp;$E99,Sheet4!$D:$D,0))</f>
        <v>矿山枯竭，如今衰败到只剩下了山岩的小镇。当地正在努力恢复生态。</v>
      </c>
      <c r="Z99">
        <f>INDEX(Sheet4!H:H,MATCH($B99&amp;$D99&amp;$E99,Sheet4!$D:$D,0))</f>
        <v>340140003</v>
      </c>
      <c r="AA99" t="str">
        <f t="shared" si="26"/>
        <v>巡逻经验2-5-3</v>
      </c>
    </row>
    <row r="100" spans="1:27">
      <c r="A100">
        <f t="shared" si="18"/>
        <v>2211</v>
      </c>
      <c r="B100" s="1" t="s">
        <v>75</v>
      </c>
      <c r="C100" s="1" t="str">
        <f t="shared" si="19"/>
        <v>星点巡逻1</v>
      </c>
      <c r="D100">
        <v>2</v>
      </c>
      <c r="E100">
        <v>1</v>
      </c>
      <c r="F100">
        <v>1</v>
      </c>
      <c r="G100">
        <f t="shared" si="28"/>
        <v>1</v>
      </c>
      <c r="H100">
        <f t="shared" si="20"/>
        <v>1</v>
      </c>
      <c r="I100">
        <f t="shared" si="21"/>
        <v>24</v>
      </c>
      <c r="J100" t="str">
        <f t="shared" si="22"/>
        <v>1,24</v>
      </c>
      <c r="K100">
        <f t="shared" si="23"/>
        <v>2</v>
      </c>
      <c r="L100">
        <f t="shared" si="24"/>
        <v>14400</v>
      </c>
      <c r="M100">
        <v>0</v>
      </c>
      <c r="N100">
        <f>INDEX(Sheet3!E:E,MATCH(B100&amp;D100&amp;E100,Sheet3!D:D,0))*VLOOKUP(G100,AE:AG,3,0)+M100/2</f>
        <v>1.66666666666667</v>
      </c>
      <c r="O100">
        <f>INDEX(Sheet3!F:F,MATCH(B100&amp;D100&amp;E100,Sheet3!D:D,0))</f>
        <v>50</v>
      </c>
      <c r="P100">
        <f t="shared" si="25"/>
        <v>72211</v>
      </c>
      <c r="R100">
        <f t="shared" ref="R100:R113" si="32">INT(VLOOKUP(H100,AK:AM,3,0)*N100/200)</f>
        <v>11</v>
      </c>
      <c r="T100">
        <f t="shared" ref="T100:T131" si="33">INT(VLOOKUP(H100,AK:AP,6,0)*N100/2)</f>
        <v>4500</v>
      </c>
      <c r="X100" t="str">
        <f>INDEX(Sheet4!E:E,MATCH($B100&amp;$D100&amp;$E100,Sheet4!$D:$D,0))</f>
        <v>公路荒山</v>
      </c>
      <c r="Y100" t="str">
        <f>INDEX(Sheet4!F:F,MATCH($B100&amp;$D100&amp;$E100,Sheet4!$D:$D,0))</f>
        <v>市郊的荒芜山谷，谷口外就是纵横交错的快速公路。</v>
      </c>
      <c r="Z100">
        <f>INDEX(Sheet4!H:H,MATCH($B100&amp;$D100&amp;$E100,Sheet4!$D:$D,0))</f>
        <v>340140003</v>
      </c>
      <c r="AA100" t="str">
        <f t="shared" si="26"/>
        <v>巡逻星点2-1-1</v>
      </c>
    </row>
    <row r="101" spans="1:27">
      <c r="A101">
        <f t="shared" si="18"/>
        <v>2212</v>
      </c>
      <c r="B101" s="1" t="s">
        <v>75</v>
      </c>
      <c r="C101" s="1" t="str">
        <f t="shared" si="19"/>
        <v>星点巡逻1</v>
      </c>
      <c r="D101">
        <v>2</v>
      </c>
      <c r="E101">
        <v>1</v>
      </c>
      <c r="F101">
        <v>2</v>
      </c>
      <c r="G101">
        <f t="shared" si="28"/>
        <v>1</v>
      </c>
      <c r="H101">
        <f t="shared" si="20"/>
        <v>1</v>
      </c>
      <c r="I101">
        <f t="shared" si="21"/>
        <v>24</v>
      </c>
      <c r="J101" t="str">
        <f t="shared" si="22"/>
        <v>1,24</v>
      </c>
      <c r="K101">
        <f t="shared" si="23"/>
        <v>3</v>
      </c>
      <c r="L101">
        <f t="shared" si="24"/>
        <v>14400</v>
      </c>
      <c r="M101">
        <v>0</v>
      </c>
      <c r="N101">
        <f>INDEX(Sheet3!E:E,MATCH(B101&amp;D101&amp;E101,Sheet3!D:D,0))*VLOOKUP(G101,AE:AG,3,0)+M101/2</f>
        <v>1.66666666666667</v>
      </c>
      <c r="O101">
        <f>INDEX(Sheet3!F:F,MATCH(B101&amp;D101&amp;E101,Sheet3!D:D,0))</f>
        <v>50</v>
      </c>
      <c r="P101">
        <f t="shared" si="25"/>
        <v>72212</v>
      </c>
      <c r="R101">
        <f t="shared" si="32"/>
        <v>11</v>
      </c>
      <c r="T101">
        <f t="shared" si="33"/>
        <v>4500</v>
      </c>
      <c r="X101" t="str">
        <f>INDEX(Sheet4!E:E,MATCH($B101&amp;$D101&amp;$E101,Sheet4!$D:$D,0))</f>
        <v>公路荒山</v>
      </c>
      <c r="Y101" t="str">
        <f>INDEX(Sheet4!F:F,MATCH($B101&amp;$D101&amp;$E101,Sheet4!$D:$D,0))</f>
        <v>市郊的荒芜山谷，谷口外就是纵横交错的快速公路。</v>
      </c>
      <c r="Z101">
        <f>INDEX(Sheet4!H:H,MATCH($B101&amp;$D101&amp;$E101,Sheet4!$D:$D,0))</f>
        <v>340140003</v>
      </c>
      <c r="AA101" t="str">
        <f t="shared" si="26"/>
        <v>巡逻星点2-1-2</v>
      </c>
    </row>
    <row r="102" spans="1:27">
      <c r="A102">
        <f t="shared" si="18"/>
        <v>2221</v>
      </c>
      <c r="B102" s="1" t="s">
        <v>75</v>
      </c>
      <c r="C102" s="1" t="str">
        <f t="shared" si="19"/>
        <v>星点巡逻2</v>
      </c>
      <c r="D102">
        <v>2</v>
      </c>
      <c r="E102">
        <v>2</v>
      </c>
      <c r="F102">
        <v>1</v>
      </c>
      <c r="G102">
        <f t="shared" si="28"/>
        <v>1</v>
      </c>
      <c r="H102">
        <f t="shared" si="20"/>
        <v>25</v>
      </c>
      <c r="I102">
        <f t="shared" si="21"/>
        <v>29</v>
      </c>
      <c r="J102" t="str">
        <f t="shared" si="22"/>
        <v>25,29</v>
      </c>
      <c r="K102">
        <f t="shared" si="23"/>
        <v>2</v>
      </c>
      <c r="L102">
        <f t="shared" si="24"/>
        <v>14400</v>
      </c>
      <c r="M102">
        <v>0</v>
      </c>
      <c r="N102">
        <f>INDEX(Sheet3!E:E,MATCH(B102&amp;D102&amp;E102,Sheet3!D:D,0))*VLOOKUP(G102,AE:AG,3,0)+M102/2</f>
        <v>1.16666666666667</v>
      </c>
      <c r="O102">
        <f>INDEX(Sheet3!F:F,MATCH(B102&amp;D102&amp;E102,Sheet3!D:D,0))</f>
        <v>50</v>
      </c>
      <c r="P102">
        <f t="shared" si="25"/>
        <v>72221</v>
      </c>
      <c r="R102">
        <f t="shared" si="32"/>
        <v>9</v>
      </c>
      <c r="T102">
        <f t="shared" si="33"/>
        <v>3733</v>
      </c>
      <c r="X102" t="str">
        <f>INDEX(Sheet4!E:E,MATCH($B102&amp;$D102&amp;$E102,Sheet4!$D:$D,0))</f>
        <v>近郊裂谷</v>
      </c>
      <c r="Y102" t="str">
        <f>INDEX(Sheet4!F:F,MATCH($B102&amp;$D102&amp;$E102,Sheet4!$D:$D,0))</f>
        <v>某次灾害事件所留下的裂谷，如今附近已成了高人气的度假区。</v>
      </c>
      <c r="Z102">
        <f>INDEX(Sheet4!H:H,MATCH($B102&amp;$D102&amp;$E102,Sheet4!$D:$D,0))</f>
        <v>340140003</v>
      </c>
      <c r="AA102" t="str">
        <f t="shared" si="26"/>
        <v>巡逻星点2-2-1</v>
      </c>
    </row>
    <row r="103" spans="1:27">
      <c r="A103">
        <f t="shared" si="18"/>
        <v>2222</v>
      </c>
      <c r="B103" s="1" t="s">
        <v>75</v>
      </c>
      <c r="C103" s="1" t="str">
        <f t="shared" si="19"/>
        <v>星点巡逻2</v>
      </c>
      <c r="D103">
        <v>2</v>
      </c>
      <c r="E103">
        <v>2</v>
      </c>
      <c r="F103">
        <v>2</v>
      </c>
      <c r="G103">
        <f t="shared" si="28"/>
        <v>1</v>
      </c>
      <c r="H103">
        <f t="shared" si="20"/>
        <v>25</v>
      </c>
      <c r="I103">
        <f t="shared" si="21"/>
        <v>29</v>
      </c>
      <c r="J103" t="str">
        <f t="shared" si="22"/>
        <v>25,29</v>
      </c>
      <c r="K103">
        <f t="shared" si="23"/>
        <v>3</v>
      </c>
      <c r="L103">
        <f t="shared" si="24"/>
        <v>14400</v>
      </c>
      <c r="M103">
        <v>0</v>
      </c>
      <c r="N103">
        <f>INDEX(Sheet3!E:E,MATCH(B103&amp;D103&amp;E103,Sheet3!D:D,0))*VLOOKUP(G103,AE:AG,3,0)+M103/2</f>
        <v>1.16666666666667</v>
      </c>
      <c r="O103">
        <f>INDEX(Sheet3!F:F,MATCH(B103&amp;D103&amp;E103,Sheet3!D:D,0))</f>
        <v>50</v>
      </c>
      <c r="P103">
        <f t="shared" si="25"/>
        <v>72222</v>
      </c>
      <c r="R103">
        <f t="shared" si="32"/>
        <v>9</v>
      </c>
      <c r="T103">
        <f t="shared" si="33"/>
        <v>3733</v>
      </c>
      <c r="X103" t="str">
        <f>INDEX(Sheet4!E:E,MATCH($B103&amp;$D103&amp;$E103,Sheet4!$D:$D,0))</f>
        <v>近郊裂谷</v>
      </c>
      <c r="Y103" t="str">
        <f>INDEX(Sheet4!F:F,MATCH($B103&amp;$D103&amp;$E103,Sheet4!$D:$D,0))</f>
        <v>某次灾害事件所留下的裂谷，如今附近已成了高人气的度假区。</v>
      </c>
      <c r="Z103">
        <f>INDEX(Sheet4!H:H,MATCH($B103&amp;$D103&amp;$E103,Sheet4!$D:$D,0))</f>
        <v>340140003</v>
      </c>
      <c r="AA103" t="str">
        <f t="shared" si="26"/>
        <v>巡逻星点2-2-2</v>
      </c>
    </row>
    <row r="104" spans="1:27">
      <c r="A104">
        <f t="shared" si="18"/>
        <v>2223</v>
      </c>
      <c r="B104" s="1" t="s">
        <v>75</v>
      </c>
      <c r="C104" s="1" t="str">
        <f t="shared" si="19"/>
        <v>星点巡逻2</v>
      </c>
      <c r="D104">
        <v>2</v>
      </c>
      <c r="E104">
        <v>2</v>
      </c>
      <c r="F104">
        <v>3</v>
      </c>
      <c r="G104">
        <f t="shared" si="28"/>
        <v>1</v>
      </c>
      <c r="H104">
        <f t="shared" si="20"/>
        <v>25</v>
      </c>
      <c r="I104">
        <f t="shared" si="21"/>
        <v>29</v>
      </c>
      <c r="J104" t="str">
        <f t="shared" si="22"/>
        <v>25,29</v>
      </c>
      <c r="K104">
        <f t="shared" si="23"/>
        <v>3</v>
      </c>
      <c r="L104">
        <f t="shared" si="24"/>
        <v>14400</v>
      </c>
      <c r="M104">
        <v>0</v>
      </c>
      <c r="N104">
        <f>INDEX(Sheet3!E:E,MATCH(B104&amp;D104&amp;E104,Sheet3!D:D,0))*VLOOKUP(G104,AE:AG,3,0)+M104/2</f>
        <v>1.16666666666667</v>
      </c>
      <c r="O104">
        <f>INDEX(Sheet3!F:F,MATCH(B104&amp;D104&amp;E104,Sheet3!D:D,0))</f>
        <v>50</v>
      </c>
      <c r="P104">
        <f t="shared" si="25"/>
        <v>72223</v>
      </c>
      <c r="R104">
        <f t="shared" si="32"/>
        <v>9</v>
      </c>
      <c r="T104">
        <f t="shared" si="33"/>
        <v>3733</v>
      </c>
      <c r="X104" t="str">
        <f>INDEX(Sheet4!E:E,MATCH($B104&amp;$D104&amp;$E104,Sheet4!$D:$D,0))</f>
        <v>近郊裂谷</v>
      </c>
      <c r="Y104" t="str">
        <f>INDEX(Sheet4!F:F,MATCH($B104&amp;$D104&amp;$E104,Sheet4!$D:$D,0))</f>
        <v>某次灾害事件所留下的裂谷，如今附近已成了高人气的度假区。</v>
      </c>
      <c r="Z104">
        <f>INDEX(Sheet4!H:H,MATCH($B104&amp;$D104&amp;$E104,Sheet4!$D:$D,0))</f>
        <v>340140003</v>
      </c>
      <c r="AA104" t="str">
        <f t="shared" si="26"/>
        <v>巡逻星点2-2-3</v>
      </c>
    </row>
    <row r="105" spans="1:27">
      <c r="A105">
        <f t="shared" si="18"/>
        <v>2231</v>
      </c>
      <c r="B105" s="1" t="s">
        <v>75</v>
      </c>
      <c r="C105" s="1" t="str">
        <f t="shared" si="19"/>
        <v>星点巡逻3</v>
      </c>
      <c r="D105">
        <v>2</v>
      </c>
      <c r="E105">
        <v>3</v>
      </c>
      <c r="F105">
        <v>1</v>
      </c>
      <c r="G105">
        <f t="shared" si="28"/>
        <v>1</v>
      </c>
      <c r="H105">
        <f t="shared" si="20"/>
        <v>30</v>
      </c>
      <c r="I105">
        <f t="shared" si="21"/>
        <v>34</v>
      </c>
      <c r="J105" t="str">
        <f t="shared" si="22"/>
        <v>30,34</v>
      </c>
      <c r="K105">
        <f t="shared" si="23"/>
        <v>3</v>
      </c>
      <c r="L105">
        <f t="shared" si="24"/>
        <v>14400</v>
      </c>
      <c r="M105">
        <v>0</v>
      </c>
      <c r="N105">
        <f>INDEX(Sheet3!E:E,MATCH(B105&amp;D105&amp;E105,Sheet3!D:D,0))*VLOOKUP(G105,AE:AG,3,0)+M105/2</f>
        <v>1</v>
      </c>
      <c r="O105">
        <f>INDEX(Sheet3!F:F,MATCH(B105&amp;D105&amp;E105,Sheet3!D:D,0))</f>
        <v>50</v>
      </c>
      <c r="P105">
        <f t="shared" si="25"/>
        <v>72231</v>
      </c>
      <c r="R105">
        <f t="shared" si="32"/>
        <v>11</v>
      </c>
      <c r="T105">
        <f t="shared" si="33"/>
        <v>4500</v>
      </c>
      <c r="X105" t="str">
        <f>INDEX(Sheet4!E:E,MATCH($B105&amp;$D105&amp;$E105,Sheet4!$D:$D,0))</f>
        <v>淘金镇</v>
      </c>
      <c r="Y105" t="str">
        <f>INDEX(Sheet4!F:F,MATCH($B105&amp;$D105&amp;$E105,Sheet4!$D:$D,0))</f>
        <v>矿山枯竭，如今衰败到只剩下了山岩的小镇。当地正在努力恢复生态。</v>
      </c>
      <c r="Z105">
        <f>INDEX(Sheet4!H:H,MATCH($B105&amp;$D105&amp;$E105,Sheet4!$D:$D,0))</f>
        <v>340140003</v>
      </c>
      <c r="AA105" t="str">
        <f t="shared" si="26"/>
        <v>巡逻星点2-3-1</v>
      </c>
    </row>
    <row r="106" spans="1:27">
      <c r="A106">
        <f t="shared" si="18"/>
        <v>2232</v>
      </c>
      <c r="B106" s="1" t="s">
        <v>75</v>
      </c>
      <c r="C106" s="1" t="str">
        <f t="shared" si="19"/>
        <v>星点巡逻3</v>
      </c>
      <c r="D106">
        <v>2</v>
      </c>
      <c r="E106">
        <v>3</v>
      </c>
      <c r="F106">
        <v>2</v>
      </c>
      <c r="G106">
        <f t="shared" si="28"/>
        <v>2</v>
      </c>
      <c r="H106">
        <f t="shared" si="20"/>
        <v>30</v>
      </c>
      <c r="I106">
        <f t="shared" si="21"/>
        <v>34</v>
      </c>
      <c r="J106" t="str">
        <f t="shared" si="22"/>
        <v>30,34</v>
      </c>
      <c r="K106">
        <f t="shared" si="23"/>
        <v>4</v>
      </c>
      <c r="L106">
        <f t="shared" si="24"/>
        <v>28800</v>
      </c>
      <c r="M106">
        <v>0</v>
      </c>
      <c r="N106">
        <f>INDEX(Sheet3!E:E,MATCH(B106&amp;D106&amp;E106,Sheet3!D:D,0))*VLOOKUP(G106,AE:AG,3,0)+M106/2</f>
        <v>2</v>
      </c>
      <c r="O106">
        <f>INDEX(Sheet3!F:F,MATCH(B106&amp;D106&amp;E106,Sheet3!D:D,0))</f>
        <v>50</v>
      </c>
      <c r="P106">
        <f t="shared" si="25"/>
        <v>72232</v>
      </c>
      <c r="R106">
        <f t="shared" si="32"/>
        <v>22</v>
      </c>
      <c r="T106">
        <f t="shared" si="33"/>
        <v>9000</v>
      </c>
      <c r="X106" t="str">
        <f>INDEX(Sheet4!E:E,MATCH($B106&amp;$D106&amp;$E106,Sheet4!$D:$D,0))</f>
        <v>淘金镇</v>
      </c>
      <c r="Y106" t="str">
        <f>INDEX(Sheet4!F:F,MATCH($B106&amp;$D106&amp;$E106,Sheet4!$D:$D,0))</f>
        <v>矿山枯竭，如今衰败到只剩下了山岩的小镇。当地正在努力恢复生态。</v>
      </c>
      <c r="Z106">
        <f>INDEX(Sheet4!H:H,MATCH($B106&amp;$D106&amp;$E106,Sheet4!$D:$D,0))</f>
        <v>340140003</v>
      </c>
      <c r="AA106" t="str">
        <f t="shared" si="26"/>
        <v>巡逻星点2-3-2</v>
      </c>
    </row>
    <row r="107" spans="1:27">
      <c r="A107">
        <f t="shared" si="18"/>
        <v>2233</v>
      </c>
      <c r="B107" s="1" t="s">
        <v>75</v>
      </c>
      <c r="C107" s="1" t="str">
        <f t="shared" si="19"/>
        <v>星点巡逻3</v>
      </c>
      <c r="D107">
        <v>2</v>
      </c>
      <c r="E107">
        <v>3</v>
      </c>
      <c r="F107">
        <v>3</v>
      </c>
      <c r="G107">
        <f t="shared" si="28"/>
        <v>3</v>
      </c>
      <c r="H107">
        <f t="shared" si="20"/>
        <v>30</v>
      </c>
      <c r="I107">
        <f t="shared" si="21"/>
        <v>34</v>
      </c>
      <c r="J107" t="str">
        <f t="shared" si="22"/>
        <v>30,34</v>
      </c>
      <c r="K107">
        <f t="shared" si="23"/>
        <v>4</v>
      </c>
      <c r="L107">
        <f t="shared" si="24"/>
        <v>43200</v>
      </c>
      <c r="M107">
        <v>0</v>
      </c>
      <c r="N107">
        <f>INDEX(Sheet3!E:E,MATCH(B107&amp;D107&amp;E107,Sheet3!D:D,0))*VLOOKUP(G107,AE:AG,3,0)+M107/2</f>
        <v>3</v>
      </c>
      <c r="O107">
        <f>INDEX(Sheet3!F:F,MATCH(B107&amp;D107&amp;E107,Sheet3!D:D,0))</f>
        <v>50</v>
      </c>
      <c r="P107">
        <f t="shared" si="25"/>
        <v>72233</v>
      </c>
      <c r="R107">
        <f t="shared" si="32"/>
        <v>33</v>
      </c>
      <c r="T107">
        <f t="shared" si="33"/>
        <v>13500</v>
      </c>
      <c r="X107" t="str">
        <f>INDEX(Sheet4!E:E,MATCH($B107&amp;$D107&amp;$E107,Sheet4!$D:$D,0))</f>
        <v>淘金镇</v>
      </c>
      <c r="Y107" t="str">
        <f>INDEX(Sheet4!F:F,MATCH($B107&amp;$D107&amp;$E107,Sheet4!$D:$D,0))</f>
        <v>矿山枯竭，如今衰败到只剩下了山岩的小镇。当地正在努力恢复生态。</v>
      </c>
      <c r="Z107">
        <f>INDEX(Sheet4!H:H,MATCH($B107&amp;$D107&amp;$E107,Sheet4!$D:$D,0))</f>
        <v>340140003</v>
      </c>
      <c r="AA107" t="str">
        <f t="shared" si="26"/>
        <v>巡逻星点2-3-3</v>
      </c>
    </row>
    <row r="108" spans="1:27">
      <c r="A108">
        <f t="shared" si="18"/>
        <v>2241</v>
      </c>
      <c r="B108" s="1" t="s">
        <v>75</v>
      </c>
      <c r="C108" s="1" t="str">
        <f t="shared" si="19"/>
        <v>星点巡逻4</v>
      </c>
      <c r="D108">
        <v>2</v>
      </c>
      <c r="E108">
        <v>4</v>
      </c>
      <c r="F108">
        <v>1</v>
      </c>
      <c r="G108">
        <f t="shared" si="28"/>
        <v>2</v>
      </c>
      <c r="H108">
        <f t="shared" si="20"/>
        <v>35</v>
      </c>
      <c r="I108">
        <f t="shared" si="21"/>
        <v>39</v>
      </c>
      <c r="J108" t="str">
        <f t="shared" si="22"/>
        <v>35,39</v>
      </c>
      <c r="K108">
        <f t="shared" si="23"/>
        <v>4</v>
      </c>
      <c r="L108">
        <f t="shared" si="24"/>
        <v>28800</v>
      </c>
      <c r="M108">
        <v>0</v>
      </c>
      <c r="N108">
        <f>INDEX(Sheet3!E:E,MATCH(B108&amp;D108&amp;E108,Sheet3!D:D,0))*VLOOKUP(G108,AE:AG,3,0)+M108/2</f>
        <v>1.66666666666667</v>
      </c>
      <c r="O108">
        <f>INDEX(Sheet3!F:F,MATCH(B108&amp;D108&amp;E108,Sheet3!D:D,0))</f>
        <v>50</v>
      </c>
      <c r="P108">
        <f t="shared" si="25"/>
        <v>72241</v>
      </c>
      <c r="R108">
        <f t="shared" si="32"/>
        <v>25</v>
      </c>
      <c r="T108">
        <f t="shared" si="33"/>
        <v>10000</v>
      </c>
      <c r="X108" t="str">
        <f>INDEX(Sheet4!E:E,MATCH($B108&amp;$D108&amp;$E108,Sheet4!$D:$D,0))</f>
        <v>淘金镇</v>
      </c>
      <c r="Y108" t="str">
        <f>INDEX(Sheet4!F:F,MATCH($B108&amp;$D108&amp;$E108,Sheet4!$D:$D,0))</f>
        <v>矿山枯竭，如今衰败到只剩下了山岩的小镇。当地正在努力恢复生态。</v>
      </c>
      <c r="Z108">
        <f>INDEX(Sheet4!H:H,MATCH($B108&amp;$D108&amp;$E108,Sheet4!$D:$D,0))</f>
        <v>340140003</v>
      </c>
      <c r="AA108" t="str">
        <f t="shared" si="26"/>
        <v>巡逻星点2-4-1</v>
      </c>
    </row>
    <row r="109" spans="1:27">
      <c r="A109">
        <f t="shared" si="18"/>
        <v>2242</v>
      </c>
      <c r="B109" s="1" t="s">
        <v>75</v>
      </c>
      <c r="C109" s="1" t="str">
        <f t="shared" si="19"/>
        <v>星点巡逻4</v>
      </c>
      <c r="D109">
        <v>2</v>
      </c>
      <c r="E109">
        <v>4</v>
      </c>
      <c r="F109">
        <v>2</v>
      </c>
      <c r="G109">
        <f t="shared" si="28"/>
        <v>3</v>
      </c>
      <c r="H109">
        <f t="shared" si="20"/>
        <v>35</v>
      </c>
      <c r="I109">
        <f t="shared" si="21"/>
        <v>39</v>
      </c>
      <c r="J109" t="str">
        <f t="shared" si="22"/>
        <v>35,39</v>
      </c>
      <c r="K109">
        <f t="shared" si="23"/>
        <v>5</v>
      </c>
      <c r="L109">
        <f t="shared" si="24"/>
        <v>43200</v>
      </c>
      <c r="M109">
        <v>0</v>
      </c>
      <c r="N109">
        <f>INDEX(Sheet3!E:E,MATCH(B109&amp;D109&amp;E109,Sheet3!D:D,0))*VLOOKUP(G109,AE:AG,3,0)+M109/2</f>
        <v>2.5</v>
      </c>
      <c r="O109">
        <f>INDEX(Sheet3!F:F,MATCH(B109&amp;D109&amp;E109,Sheet3!D:D,0))</f>
        <v>50</v>
      </c>
      <c r="P109">
        <f t="shared" si="25"/>
        <v>72242</v>
      </c>
      <c r="R109">
        <f t="shared" si="32"/>
        <v>37</v>
      </c>
      <c r="T109">
        <f t="shared" si="33"/>
        <v>15000</v>
      </c>
      <c r="X109" t="str">
        <f>INDEX(Sheet4!E:E,MATCH($B109&amp;$D109&amp;$E109,Sheet4!$D:$D,0))</f>
        <v>淘金镇</v>
      </c>
      <c r="Y109" t="str">
        <f>INDEX(Sheet4!F:F,MATCH($B109&amp;$D109&amp;$E109,Sheet4!$D:$D,0))</f>
        <v>矿山枯竭，如今衰败到只剩下了山岩的小镇。当地正在努力恢复生态。</v>
      </c>
      <c r="Z109">
        <f>INDEX(Sheet4!H:H,MATCH($B109&amp;$D109&amp;$E109,Sheet4!$D:$D,0))</f>
        <v>340140003</v>
      </c>
      <c r="AA109" t="str">
        <f t="shared" si="26"/>
        <v>巡逻星点2-4-2</v>
      </c>
    </row>
    <row r="110" spans="1:27">
      <c r="A110">
        <f t="shared" si="18"/>
        <v>2243</v>
      </c>
      <c r="B110" s="1" t="s">
        <v>75</v>
      </c>
      <c r="C110" s="1" t="str">
        <f t="shared" si="19"/>
        <v>星点巡逻4</v>
      </c>
      <c r="D110">
        <v>2</v>
      </c>
      <c r="E110">
        <v>4</v>
      </c>
      <c r="F110">
        <v>3</v>
      </c>
      <c r="G110">
        <f t="shared" si="28"/>
        <v>4</v>
      </c>
      <c r="H110">
        <f t="shared" si="20"/>
        <v>35</v>
      </c>
      <c r="I110">
        <f t="shared" si="21"/>
        <v>39</v>
      </c>
      <c r="J110" t="str">
        <f t="shared" si="22"/>
        <v>35,39</v>
      </c>
      <c r="K110">
        <f t="shared" si="23"/>
        <v>5</v>
      </c>
      <c r="L110">
        <f t="shared" si="24"/>
        <v>86400</v>
      </c>
      <c r="M110">
        <v>0</v>
      </c>
      <c r="N110">
        <f>INDEX(Sheet3!E:E,MATCH(B110&amp;D110&amp;E110,Sheet3!D:D,0))*VLOOKUP(G110,AE:AG,3,0)+M110/2</f>
        <v>5</v>
      </c>
      <c r="O110">
        <f>INDEX(Sheet3!F:F,MATCH(B110&amp;D110&amp;E110,Sheet3!D:D,0))</f>
        <v>50</v>
      </c>
      <c r="P110">
        <f t="shared" si="25"/>
        <v>72243</v>
      </c>
      <c r="R110">
        <f t="shared" si="32"/>
        <v>75</v>
      </c>
      <c r="T110">
        <f t="shared" si="33"/>
        <v>30000</v>
      </c>
      <c r="X110" t="str">
        <f>INDEX(Sheet4!E:E,MATCH($B110&amp;$D110&amp;$E110,Sheet4!$D:$D,0))</f>
        <v>淘金镇</v>
      </c>
      <c r="Y110" t="str">
        <f>INDEX(Sheet4!F:F,MATCH($B110&amp;$D110&amp;$E110,Sheet4!$D:$D,0))</f>
        <v>矿山枯竭，如今衰败到只剩下了山岩的小镇。当地正在努力恢复生态。</v>
      </c>
      <c r="Z110">
        <f>INDEX(Sheet4!H:H,MATCH($B110&amp;$D110&amp;$E110,Sheet4!$D:$D,0))</f>
        <v>340140003</v>
      </c>
      <c r="AA110" t="str">
        <f t="shared" si="26"/>
        <v>巡逻星点2-4-3</v>
      </c>
    </row>
    <row r="111" spans="1:27">
      <c r="A111">
        <f t="shared" si="18"/>
        <v>2251</v>
      </c>
      <c r="B111" s="1" t="s">
        <v>75</v>
      </c>
      <c r="C111" s="1" t="str">
        <f t="shared" si="19"/>
        <v>星点巡逻5</v>
      </c>
      <c r="D111">
        <v>2</v>
      </c>
      <c r="E111">
        <v>5</v>
      </c>
      <c r="F111">
        <v>1</v>
      </c>
      <c r="G111">
        <f t="shared" si="28"/>
        <v>2</v>
      </c>
      <c r="H111">
        <f t="shared" si="20"/>
        <v>40</v>
      </c>
      <c r="I111">
        <f t="shared" si="21"/>
        <v>80</v>
      </c>
      <c r="J111" t="str">
        <f t="shared" si="22"/>
        <v>40,80</v>
      </c>
      <c r="K111">
        <f t="shared" si="23"/>
        <v>4</v>
      </c>
      <c r="L111">
        <f t="shared" si="24"/>
        <v>28800</v>
      </c>
      <c r="M111">
        <v>0</v>
      </c>
      <c r="N111">
        <f>INDEX(Sheet3!E:E,MATCH(B111&amp;D111&amp;E111,Sheet3!D:D,0))*VLOOKUP(G111,AE:AG,3,0)+M111/2</f>
        <v>1.66666666666667</v>
      </c>
      <c r="O111">
        <f>INDEX(Sheet3!F:F,MATCH(B111&amp;D111&amp;E111,Sheet3!D:D,0))</f>
        <v>50</v>
      </c>
      <c r="P111">
        <f t="shared" si="25"/>
        <v>72251</v>
      </c>
      <c r="R111">
        <f t="shared" si="32"/>
        <v>34</v>
      </c>
      <c r="T111">
        <f t="shared" si="33"/>
        <v>13888</v>
      </c>
      <c r="X111" t="str">
        <f>INDEX(Sheet4!E:E,MATCH($B111&amp;$D111&amp;$E111,Sheet4!$D:$D,0))</f>
        <v>淘金镇</v>
      </c>
      <c r="Y111" t="str">
        <f>INDEX(Sheet4!F:F,MATCH($B111&amp;$D111&amp;$E111,Sheet4!$D:$D,0))</f>
        <v>矿山枯竭，如今衰败到只剩下了山岩的小镇。当地正在努力恢复生态。</v>
      </c>
      <c r="Z111">
        <f>INDEX(Sheet4!H:H,MATCH($B111&amp;$D111&amp;$E111,Sheet4!$D:$D,0))</f>
        <v>340140003</v>
      </c>
      <c r="AA111" t="str">
        <f t="shared" si="26"/>
        <v>巡逻星点2-5-1</v>
      </c>
    </row>
    <row r="112" spans="1:27">
      <c r="A112">
        <f t="shared" si="18"/>
        <v>2252</v>
      </c>
      <c r="B112" s="1" t="s">
        <v>75</v>
      </c>
      <c r="C112" s="1" t="str">
        <f t="shared" si="19"/>
        <v>星点巡逻5</v>
      </c>
      <c r="D112">
        <v>2</v>
      </c>
      <c r="E112">
        <v>5</v>
      </c>
      <c r="F112">
        <v>2</v>
      </c>
      <c r="G112">
        <f t="shared" si="28"/>
        <v>3</v>
      </c>
      <c r="H112">
        <f t="shared" si="20"/>
        <v>40</v>
      </c>
      <c r="I112">
        <f t="shared" si="21"/>
        <v>80</v>
      </c>
      <c r="J112" t="str">
        <f t="shared" si="22"/>
        <v>40,80</v>
      </c>
      <c r="K112">
        <f t="shared" si="23"/>
        <v>5</v>
      </c>
      <c r="L112">
        <f t="shared" si="24"/>
        <v>43200</v>
      </c>
      <c r="M112">
        <v>0</v>
      </c>
      <c r="N112">
        <f>INDEX(Sheet3!E:E,MATCH(B112&amp;D112&amp;E112,Sheet3!D:D,0))*VLOOKUP(G112,AE:AG,3,0)+M112/2</f>
        <v>2.5</v>
      </c>
      <c r="O112">
        <f>INDEX(Sheet3!F:F,MATCH(B112&amp;D112&amp;E112,Sheet3!D:D,0))</f>
        <v>50</v>
      </c>
      <c r="P112">
        <f t="shared" si="25"/>
        <v>72252</v>
      </c>
      <c r="R112">
        <f t="shared" si="32"/>
        <v>52</v>
      </c>
      <c r="T112">
        <f t="shared" si="33"/>
        <v>20833</v>
      </c>
      <c r="X112" t="str">
        <f>INDEX(Sheet4!E:E,MATCH($B112&amp;$D112&amp;$E112,Sheet4!$D:$D,0))</f>
        <v>淘金镇</v>
      </c>
      <c r="Y112" t="str">
        <f>INDEX(Sheet4!F:F,MATCH($B112&amp;$D112&amp;$E112,Sheet4!$D:$D,0))</f>
        <v>矿山枯竭，如今衰败到只剩下了山岩的小镇。当地正在努力恢复生态。</v>
      </c>
      <c r="Z112">
        <f>INDEX(Sheet4!H:H,MATCH($B112&amp;$D112&amp;$E112,Sheet4!$D:$D,0))</f>
        <v>340140003</v>
      </c>
      <c r="AA112" t="str">
        <f t="shared" si="26"/>
        <v>巡逻星点2-5-2</v>
      </c>
    </row>
    <row r="113" spans="1:27">
      <c r="A113">
        <f t="shared" si="18"/>
        <v>2253</v>
      </c>
      <c r="B113" s="1" t="s">
        <v>75</v>
      </c>
      <c r="C113" s="1" t="str">
        <f t="shared" si="19"/>
        <v>星点巡逻5</v>
      </c>
      <c r="D113">
        <v>2</v>
      </c>
      <c r="E113">
        <v>5</v>
      </c>
      <c r="F113">
        <v>3</v>
      </c>
      <c r="G113">
        <f t="shared" si="28"/>
        <v>4</v>
      </c>
      <c r="H113">
        <f t="shared" si="20"/>
        <v>40</v>
      </c>
      <c r="I113">
        <f t="shared" si="21"/>
        <v>80</v>
      </c>
      <c r="J113" t="str">
        <f t="shared" si="22"/>
        <v>40,80</v>
      </c>
      <c r="K113">
        <f t="shared" si="23"/>
        <v>5</v>
      </c>
      <c r="L113">
        <f t="shared" si="24"/>
        <v>86400</v>
      </c>
      <c r="M113">
        <v>0</v>
      </c>
      <c r="N113">
        <f>INDEX(Sheet3!E:E,MATCH(B113&amp;D113&amp;E113,Sheet3!D:D,0))*VLOOKUP(G113,AE:AG,3,0)+M113/2</f>
        <v>5</v>
      </c>
      <c r="O113">
        <f>INDEX(Sheet3!F:F,MATCH(B113&amp;D113&amp;E113,Sheet3!D:D,0))</f>
        <v>50</v>
      </c>
      <c r="P113">
        <f t="shared" si="25"/>
        <v>72253</v>
      </c>
      <c r="R113">
        <f t="shared" si="32"/>
        <v>104</v>
      </c>
      <c r="T113">
        <f t="shared" si="33"/>
        <v>41666</v>
      </c>
      <c r="X113" t="str">
        <f>INDEX(Sheet4!E:E,MATCH($B113&amp;$D113&amp;$E113,Sheet4!$D:$D,0))</f>
        <v>淘金镇</v>
      </c>
      <c r="Y113" t="str">
        <f>INDEX(Sheet4!F:F,MATCH($B113&amp;$D113&amp;$E113,Sheet4!$D:$D,0))</f>
        <v>矿山枯竭，如今衰败到只剩下了山岩的小镇。当地正在努力恢复生态。</v>
      </c>
      <c r="Z113">
        <f>INDEX(Sheet4!H:H,MATCH($B113&amp;$D113&amp;$E113,Sheet4!$D:$D,0))</f>
        <v>340140003</v>
      </c>
      <c r="AA113" t="str">
        <f t="shared" si="26"/>
        <v>巡逻星点2-5-3</v>
      </c>
    </row>
    <row r="114" spans="1:27">
      <c r="A114">
        <f t="shared" si="18"/>
        <v>2311</v>
      </c>
      <c r="B114" s="1" t="s">
        <v>76</v>
      </c>
      <c r="C114" s="1" t="str">
        <f t="shared" si="19"/>
        <v>觉醒巡逻1</v>
      </c>
      <c r="D114">
        <v>2</v>
      </c>
      <c r="E114">
        <v>1</v>
      </c>
      <c r="F114">
        <v>1</v>
      </c>
      <c r="G114">
        <f t="shared" si="28"/>
        <v>1</v>
      </c>
      <c r="H114">
        <f t="shared" si="20"/>
        <v>1</v>
      </c>
      <c r="I114">
        <f t="shared" si="21"/>
        <v>24</v>
      </c>
      <c r="J114" t="str">
        <f t="shared" si="22"/>
        <v>1,24</v>
      </c>
      <c r="K114">
        <f t="shared" si="23"/>
        <v>2</v>
      </c>
      <c r="L114">
        <f t="shared" si="24"/>
        <v>14400</v>
      </c>
      <c r="M114">
        <v>0</v>
      </c>
      <c r="N114">
        <f>INDEX(Sheet3!E:E,MATCH(B114&amp;D114&amp;E114,Sheet3!D:D,0))*VLOOKUP(G114,AE:AG,3,0)+M114/2</f>
        <v>1.66666666666667</v>
      </c>
      <c r="O114">
        <f>INDEX(Sheet3!F:F,MATCH(B114&amp;D114&amp;E114,Sheet3!D:D,0))</f>
        <v>50</v>
      </c>
      <c r="P114">
        <f t="shared" si="25"/>
        <v>72311</v>
      </c>
      <c r="S114">
        <f t="shared" ref="S114:S127" si="34">INT(VLOOKUP(H114,AK:AN,4,0)*N114/2)</f>
        <v>3</v>
      </c>
      <c r="T114">
        <f t="shared" si="33"/>
        <v>4500</v>
      </c>
      <c r="X114" t="str">
        <f>INDEX(Sheet4!E:E,MATCH($B114&amp;$D114&amp;$E114,Sheet4!$D:$D,0))</f>
        <v>公路荒山</v>
      </c>
      <c r="Y114" t="str">
        <f>INDEX(Sheet4!F:F,MATCH($B114&amp;$D114&amp;$E114,Sheet4!$D:$D,0))</f>
        <v>市郊的荒芜山谷，谷口外就是纵横交错的快速公路。</v>
      </c>
      <c r="Z114">
        <f>INDEX(Sheet4!H:H,MATCH($B114&amp;$D114&amp;$E114,Sheet4!$D:$D,0))</f>
        <v>340140003</v>
      </c>
      <c r="AA114" t="str">
        <f t="shared" si="26"/>
        <v>巡逻觉醒2-1-1</v>
      </c>
    </row>
    <row r="115" spans="1:27">
      <c r="A115">
        <f t="shared" si="18"/>
        <v>2312</v>
      </c>
      <c r="B115" s="1" t="s">
        <v>76</v>
      </c>
      <c r="C115" s="1" t="str">
        <f t="shared" si="19"/>
        <v>觉醒巡逻1</v>
      </c>
      <c r="D115">
        <v>2</v>
      </c>
      <c r="E115">
        <v>1</v>
      </c>
      <c r="F115">
        <v>2</v>
      </c>
      <c r="G115">
        <f t="shared" si="28"/>
        <v>1</v>
      </c>
      <c r="H115">
        <f t="shared" si="20"/>
        <v>1</v>
      </c>
      <c r="I115">
        <f t="shared" si="21"/>
        <v>24</v>
      </c>
      <c r="J115" t="str">
        <f t="shared" si="22"/>
        <v>1,24</v>
      </c>
      <c r="K115">
        <f t="shared" si="23"/>
        <v>3</v>
      </c>
      <c r="L115">
        <f t="shared" si="24"/>
        <v>14400</v>
      </c>
      <c r="M115">
        <v>0</v>
      </c>
      <c r="N115">
        <f>INDEX(Sheet3!E:E,MATCH(B115&amp;D115&amp;E115,Sheet3!D:D,0))*VLOOKUP(G115,AE:AG,3,0)+M115/2</f>
        <v>1.66666666666667</v>
      </c>
      <c r="O115">
        <f>INDEX(Sheet3!F:F,MATCH(B115&amp;D115&amp;E115,Sheet3!D:D,0))</f>
        <v>50</v>
      </c>
      <c r="P115">
        <f t="shared" si="25"/>
        <v>72312</v>
      </c>
      <c r="S115">
        <f t="shared" si="34"/>
        <v>3</v>
      </c>
      <c r="T115">
        <f t="shared" si="33"/>
        <v>4500</v>
      </c>
      <c r="X115" t="str">
        <f>INDEX(Sheet4!E:E,MATCH($B115&amp;$D115&amp;$E115,Sheet4!$D:$D,0))</f>
        <v>公路荒山</v>
      </c>
      <c r="Y115" t="str">
        <f>INDEX(Sheet4!F:F,MATCH($B115&amp;$D115&amp;$E115,Sheet4!$D:$D,0))</f>
        <v>市郊的荒芜山谷，谷口外就是纵横交错的快速公路。</v>
      </c>
      <c r="Z115">
        <f>INDEX(Sheet4!H:H,MATCH($B115&amp;$D115&amp;$E115,Sheet4!$D:$D,0))</f>
        <v>340140003</v>
      </c>
      <c r="AA115" t="str">
        <f t="shared" si="26"/>
        <v>巡逻觉醒2-1-2</v>
      </c>
    </row>
    <row r="116" spans="1:27">
      <c r="A116">
        <f t="shared" si="18"/>
        <v>2321</v>
      </c>
      <c r="B116" s="1" t="s">
        <v>76</v>
      </c>
      <c r="C116" s="1" t="str">
        <f t="shared" si="19"/>
        <v>觉醒巡逻2</v>
      </c>
      <c r="D116">
        <v>2</v>
      </c>
      <c r="E116">
        <v>2</v>
      </c>
      <c r="F116">
        <v>1</v>
      </c>
      <c r="G116">
        <f t="shared" si="28"/>
        <v>1</v>
      </c>
      <c r="H116">
        <f t="shared" si="20"/>
        <v>25</v>
      </c>
      <c r="I116">
        <f t="shared" si="21"/>
        <v>29</v>
      </c>
      <c r="J116" t="str">
        <f t="shared" si="22"/>
        <v>25,29</v>
      </c>
      <c r="K116">
        <f t="shared" si="23"/>
        <v>2</v>
      </c>
      <c r="L116">
        <f t="shared" si="24"/>
        <v>14400</v>
      </c>
      <c r="M116">
        <v>0</v>
      </c>
      <c r="N116">
        <f>INDEX(Sheet3!E:E,MATCH(B116&amp;D116&amp;E116,Sheet3!D:D,0))*VLOOKUP(G116,AE:AG,3,0)+M116/2</f>
        <v>1.16666666666667</v>
      </c>
      <c r="O116">
        <f>INDEX(Sheet3!F:F,MATCH(B116&amp;D116&amp;E116,Sheet3!D:D,0))</f>
        <v>50</v>
      </c>
      <c r="P116">
        <f t="shared" si="25"/>
        <v>72321</v>
      </c>
      <c r="S116">
        <f t="shared" si="34"/>
        <v>3</v>
      </c>
      <c r="T116">
        <f t="shared" si="33"/>
        <v>3733</v>
      </c>
      <c r="X116" t="str">
        <f>INDEX(Sheet4!E:E,MATCH($B116&amp;$D116&amp;$E116,Sheet4!$D:$D,0))</f>
        <v>近郊裂谷</v>
      </c>
      <c r="Y116" t="str">
        <f>INDEX(Sheet4!F:F,MATCH($B116&amp;$D116&amp;$E116,Sheet4!$D:$D,0))</f>
        <v>某次灾害事件所留下的裂谷，如今附近已成了高人气的度假区。</v>
      </c>
      <c r="Z116">
        <f>INDEX(Sheet4!H:H,MATCH($B116&amp;$D116&amp;$E116,Sheet4!$D:$D,0))</f>
        <v>340140003</v>
      </c>
      <c r="AA116" t="str">
        <f t="shared" si="26"/>
        <v>巡逻觉醒2-2-1</v>
      </c>
    </row>
    <row r="117" spans="1:27">
      <c r="A117">
        <f t="shared" si="18"/>
        <v>2322</v>
      </c>
      <c r="B117" s="1" t="s">
        <v>76</v>
      </c>
      <c r="C117" s="1" t="str">
        <f t="shared" si="19"/>
        <v>觉醒巡逻2</v>
      </c>
      <c r="D117">
        <v>2</v>
      </c>
      <c r="E117">
        <v>2</v>
      </c>
      <c r="F117">
        <v>2</v>
      </c>
      <c r="G117">
        <f t="shared" si="28"/>
        <v>1</v>
      </c>
      <c r="H117">
        <f t="shared" si="20"/>
        <v>25</v>
      </c>
      <c r="I117">
        <f t="shared" si="21"/>
        <v>29</v>
      </c>
      <c r="J117" t="str">
        <f t="shared" si="22"/>
        <v>25,29</v>
      </c>
      <c r="K117">
        <f t="shared" si="23"/>
        <v>3</v>
      </c>
      <c r="L117">
        <f t="shared" si="24"/>
        <v>14400</v>
      </c>
      <c r="M117">
        <v>0</v>
      </c>
      <c r="N117">
        <f>INDEX(Sheet3!E:E,MATCH(B117&amp;D117&amp;E117,Sheet3!D:D,0))*VLOOKUP(G117,AE:AG,3,0)+M117/2</f>
        <v>1.16666666666667</v>
      </c>
      <c r="O117">
        <f>INDEX(Sheet3!F:F,MATCH(B117&amp;D117&amp;E117,Sheet3!D:D,0))</f>
        <v>50</v>
      </c>
      <c r="P117">
        <f t="shared" si="25"/>
        <v>72322</v>
      </c>
      <c r="S117">
        <f t="shared" si="34"/>
        <v>3</v>
      </c>
      <c r="T117">
        <f t="shared" si="33"/>
        <v>3733</v>
      </c>
      <c r="X117" t="str">
        <f>INDEX(Sheet4!E:E,MATCH($B117&amp;$D117&amp;$E117,Sheet4!$D:$D,0))</f>
        <v>近郊裂谷</v>
      </c>
      <c r="Y117" t="str">
        <f>INDEX(Sheet4!F:F,MATCH($B117&amp;$D117&amp;$E117,Sheet4!$D:$D,0))</f>
        <v>某次灾害事件所留下的裂谷，如今附近已成了高人气的度假区。</v>
      </c>
      <c r="Z117">
        <f>INDEX(Sheet4!H:H,MATCH($B117&amp;$D117&amp;$E117,Sheet4!$D:$D,0))</f>
        <v>340140003</v>
      </c>
      <c r="AA117" t="str">
        <f t="shared" si="26"/>
        <v>巡逻觉醒2-2-2</v>
      </c>
    </row>
    <row r="118" spans="1:27">
      <c r="A118">
        <f t="shared" si="18"/>
        <v>2323</v>
      </c>
      <c r="B118" s="1" t="s">
        <v>76</v>
      </c>
      <c r="C118" s="1" t="str">
        <f t="shared" si="19"/>
        <v>觉醒巡逻2</v>
      </c>
      <c r="D118">
        <v>2</v>
      </c>
      <c r="E118">
        <v>2</v>
      </c>
      <c r="F118">
        <v>3</v>
      </c>
      <c r="G118">
        <f t="shared" si="28"/>
        <v>1</v>
      </c>
      <c r="H118">
        <f t="shared" si="20"/>
        <v>25</v>
      </c>
      <c r="I118">
        <f t="shared" si="21"/>
        <v>29</v>
      </c>
      <c r="J118" t="str">
        <f t="shared" si="22"/>
        <v>25,29</v>
      </c>
      <c r="K118">
        <f t="shared" si="23"/>
        <v>3</v>
      </c>
      <c r="L118">
        <f t="shared" si="24"/>
        <v>14400</v>
      </c>
      <c r="M118">
        <v>0</v>
      </c>
      <c r="N118">
        <f>INDEX(Sheet3!E:E,MATCH(B118&amp;D118&amp;E118,Sheet3!D:D,0))*VLOOKUP(G118,AE:AG,3,0)+M118/2</f>
        <v>1.16666666666667</v>
      </c>
      <c r="O118">
        <f>INDEX(Sheet3!F:F,MATCH(B118&amp;D118&amp;E118,Sheet3!D:D,0))</f>
        <v>50</v>
      </c>
      <c r="P118">
        <f t="shared" si="25"/>
        <v>72323</v>
      </c>
      <c r="S118">
        <f t="shared" si="34"/>
        <v>3</v>
      </c>
      <c r="T118">
        <f t="shared" si="33"/>
        <v>3733</v>
      </c>
      <c r="X118" t="str">
        <f>INDEX(Sheet4!E:E,MATCH($B118&amp;$D118&amp;$E118,Sheet4!$D:$D,0))</f>
        <v>近郊裂谷</v>
      </c>
      <c r="Y118" t="str">
        <f>INDEX(Sheet4!F:F,MATCH($B118&amp;$D118&amp;$E118,Sheet4!$D:$D,0))</f>
        <v>某次灾害事件所留下的裂谷，如今附近已成了高人气的度假区。</v>
      </c>
      <c r="Z118">
        <f>INDEX(Sheet4!H:H,MATCH($B118&amp;$D118&amp;$E118,Sheet4!$D:$D,0))</f>
        <v>340140003</v>
      </c>
      <c r="AA118" t="str">
        <f t="shared" si="26"/>
        <v>巡逻觉醒2-2-3</v>
      </c>
    </row>
    <row r="119" spans="1:27">
      <c r="A119">
        <f t="shared" si="18"/>
        <v>2331</v>
      </c>
      <c r="B119" s="1" t="s">
        <v>76</v>
      </c>
      <c r="C119" s="1" t="str">
        <f t="shared" si="19"/>
        <v>觉醒巡逻3</v>
      </c>
      <c r="D119">
        <v>2</v>
      </c>
      <c r="E119">
        <v>3</v>
      </c>
      <c r="F119">
        <v>1</v>
      </c>
      <c r="G119">
        <f t="shared" si="28"/>
        <v>1</v>
      </c>
      <c r="H119">
        <f t="shared" si="20"/>
        <v>30</v>
      </c>
      <c r="I119">
        <f t="shared" si="21"/>
        <v>34</v>
      </c>
      <c r="J119" t="str">
        <f t="shared" si="22"/>
        <v>30,34</v>
      </c>
      <c r="K119">
        <f t="shared" si="23"/>
        <v>3</v>
      </c>
      <c r="L119">
        <f t="shared" si="24"/>
        <v>14400</v>
      </c>
      <c r="M119">
        <v>0</v>
      </c>
      <c r="N119">
        <f>INDEX(Sheet3!E:E,MATCH(B119&amp;D119&amp;E119,Sheet3!D:D,0))*VLOOKUP(G119,AE:AG,3,0)+M119/2</f>
        <v>1</v>
      </c>
      <c r="O119">
        <f>INDEX(Sheet3!F:F,MATCH(B119&amp;D119&amp;E119,Sheet3!D:D,0))</f>
        <v>50</v>
      </c>
      <c r="P119">
        <f t="shared" si="25"/>
        <v>72331</v>
      </c>
      <c r="S119">
        <f t="shared" si="34"/>
        <v>3</v>
      </c>
      <c r="T119">
        <f t="shared" si="33"/>
        <v>4500</v>
      </c>
      <c r="X119" t="str">
        <f>INDEX(Sheet4!E:E,MATCH($B119&amp;$D119&amp;$E119,Sheet4!$D:$D,0))</f>
        <v>淘金镇</v>
      </c>
      <c r="Y119" t="str">
        <f>INDEX(Sheet4!F:F,MATCH($B119&amp;$D119&amp;$E119,Sheet4!$D:$D,0))</f>
        <v>矿山枯竭，如今衰败到只剩下了山岩的小镇。当地正在努力恢复生态。</v>
      </c>
      <c r="Z119">
        <f>INDEX(Sheet4!H:H,MATCH($B119&amp;$D119&amp;$E119,Sheet4!$D:$D,0))</f>
        <v>340140003</v>
      </c>
      <c r="AA119" t="str">
        <f t="shared" si="26"/>
        <v>巡逻觉醒2-3-1</v>
      </c>
    </row>
    <row r="120" spans="1:27">
      <c r="A120">
        <f t="shared" si="18"/>
        <v>2332</v>
      </c>
      <c r="B120" s="1" t="s">
        <v>76</v>
      </c>
      <c r="C120" s="1" t="str">
        <f t="shared" si="19"/>
        <v>觉醒巡逻3</v>
      </c>
      <c r="D120">
        <v>2</v>
      </c>
      <c r="E120">
        <v>3</v>
      </c>
      <c r="F120">
        <v>2</v>
      </c>
      <c r="G120">
        <f t="shared" si="28"/>
        <v>2</v>
      </c>
      <c r="H120">
        <f t="shared" si="20"/>
        <v>30</v>
      </c>
      <c r="I120">
        <f t="shared" si="21"/>
        <v>34</v>
      </c>
      <c r="J120" t="str">
        <f t="shared" si="22"/>
        <v>30,34</v>
      </c>
      <c r="K120">
        <f t="shared" si="23"/>
        <v>4</v>
      </c>
      <c r="L120">
        <f t="shared" si="24"/>
        <v>28800</v>
      </c>
      <c r="M120">
        <v>0</v>
      </c>
      <c r="N120">
        <f>INDEX(Sheet3!E:E,MATCH(B120&amp;D120&amp;E120,Sheet3!D:D,0))*VLOOKUP(G120,AE:AG,3,0)+M120/2</f>
        <v>2</v>
      </c>
      <c r="O120">
        <f>INDEX(Sheet3!F:F,MATCH(B120&amp;D120&amp;E120,Sheet3!D:D,0))</f>
        <v>50</v>
      </c>
      <c r="P120">
        <f t="shared" si="25"/>
        <v>72332</v>
      </c>
      <c r="S120">
        <f t="shared" si="34"/>
        <v>6</v>
      </c>
      <c r="T120">
        <f t="shared" si="33"/>
        <v>9000</v>
      </c>
      <c r="X120" t="str">
        <f>INDEX(Sheet4!E:E,MATCH($B120&amp;$D120&amp;$E120,Sheet4!$D:$D,0))</f>
        <v>淘金镇</v>
      </c>
      <c r="Y120" t="str">
        <f>INDEX(Sheet4!F:F,MATCH($B120&amp;$D120&amp;$E120,Sheet4!$D:$D,0))</f>
        <v>矿山枯竭，如今衰败到只剩下了山岩的小镇。当地正在努力恢复生态。</v>
      </c>
      <c r="Z120">
        <f>INDEX(Sheet4!H:H,MATCH($B120&amp;$D120&amp;$E120,Sheet4!$D:$D,0))</f>
        <v>340140003</v>
      </c>
      <c r="AA120" t="str">
        <f t="shared" si="26"/>
        <v>巡逻觉醒2-3-2</v>
      </c>
    </row>
    <row r="121" spans="1:27">
      <c r="A121">
        <f t="shared" si="18"/>
        <v>2333</v>
      </c>
      <c r="B121" s="1" t="s">
        <v>76</v>
      </c>
      <c r="C121" s="1" t="str">
        <f t="shared" si="19"/>
        <v>觉醒巡逻3</v>
      </c>
      <c r="D121">
        <v>2</v>
      </c>
      <c r="E121">
        <v>3</v>
      </c>
      <c r="F121">
        <v>3</v>
      </c>
      <c r="G121">
        <f t="shared" si="28"/>
        <v>3</v>
      </c>
      <c r="H121">
        <f t="shared" si="20"/>
        <v>30</v>
      </c>
      <c r="I121">
        <f t="shared" si="21"/>
        <v>34</v>
      </c>
      <c r="J121" t="str">
        <f t="shared" si="22"/>
        <v>30,34</v>
      </c>
      <c r="K121">
        <f t="shared" si="23"/>
        <v>4</v>
      </c>
      <c r="L121">
        <f t="shared" si="24"/>
        <v>43200</v>
      </c>
      <c r="M121">
        <v>0</v>
      </c>
      <c r="N121">
        <f>INDEX(Sheet3!E:E,MATCH(B121&amp;D121&amp;E121,Sheet3!D:D,0))*VLOOKUP(G121,AE:AG,3,0)+M121/2</f>
        <v>3</v>
      </c>
      <c r="O121">
        <f>INDEX(Sheet3!F:F,MATCH(B121&amp;D121&amp;E121,Sheet3!D:D,0))</f>
        <v>50</v>
      </c>
      <c r="P121">
        <f t="shared" si="25"/>
        <v>72333</v>
      </c>
      <c r="S121">
        <f t="shared" si="34"/>
        <v>10</v>
      </c>
      <c r="T121">
        <f t="shared" si="33"/>
        <v>13500</v>
      </c>
      <c r="X121" t="str">
        <f>INDEX(Sheet4!E:E,MATCH($B121&amp;$D121&amp;$E121,Sheet4!$D:$D,0))</f>
        <v>淘金镇</v>
      </c>
      <c r="Y121" t="str">
        <f>INDEX(Sheet4!F:F,MATCH($B121&amp;$D121&amp;$E121,Sheet4!$D:$D,0))</f>
        <v>矿山枯竭，如今衰败到只剩下了山岩的小镇。当地正在努力恢复生态。</v>
      </c>
      <c r="Z121">
        <f>INDEX(Sheet4!H:H,MATCH($B121&amp;$D121&amp;$E121,Sheet4!$D:$D,0))</f>
        <v>340140003</v>
      </c>
      <c r="AA121" t="str">
        <f t="shared" si="26"/>
        <v>巡逻觉醒2-3-3</v>
      </c>
    </row>
    <row r="122" spans="1:27">
      <c r="A122">
        <f t="shared" si="18"/>
        <v>2341</v>
      </c>
      <c r="B122" s="1" t="s">
        <v>76</v>
      </c>
      <c r="C122" s="1" t="str">
        <f t="shared" si="19"/>
        <v>觉醒巡逻4</v>
      </c>
      <c r="D122">
        <v>2</v>
      </c>
      <c r="E122">
        <v>4</v>
      </c>
      <c r="F122">
        <v>1</v>
      </c>
      <c r="G122">
        <f t="shared" si="28"/>
        <v>2</v>
      </c>
      <c r="H122">
        <f t="shared" si="20"/>
        <v>35</v>
      </c>
      <c r="I122">
        <f t="shared" si="21"/>
        <v>39</v>
      </c>
      <c r="J122" t="str">
        <f t="shared" si="22"/>
        <v>35,39</v>
      </c>
      <c r="K122">
        <f t="shared" si="23"/>
        <v>4</v>
      </c>
      <c r="L122">
        <f t="shared" si="24"/>
        <v>28800</v>
      </c>
      <c r="M122">
        <v>0</v>
      </c>
      <c r="N122">
        <f>INDEX(Sheet3!E:E,MATCH(B122&amp;D122&amp;E122,Sheet3!D:D,0))*VLOOKUP(G122,AE:AG,3,0)+M122/2</f>
        <v>1.66666666666667</v>
      </c>
      <c r="O122">
        <f>INDEX(Sheet3!F:F,MATCH(B122&amp;D122&amp;E122,Sheet3!D:D,0))</f>
        <v>50</v>
      </c>
      <c r="P122">
        <f t="shared" si="25"/>
        <v>72341</v>
      </c>
      <c r="S122">
        <f t="shared" si="34"/>
        <v>6</v>
      </c>
      <c r="T122">
        <f t="shared" si="33"/>
        <v>10000</v>
      </c>
      <c r="X122" t="str">
        <f>INDEX(Sheet4!E:E,MATCH($B122&amp;$D122&amp;$E122,Sheet4!$D:$D,0))</f>
        <v>淘金镇</v>
      </c>
      <c r="Y122" t="str">
        <f>INDEX(Sheet4!F:F,MATCH($B122&amp;$D122&amp;$E122,Sheet4!$D:$D,0))</f>
        <v>矿山枯竭，如今衰败到只剩下了山岩的小镇。当地正在努力恢复生态。</v>
      </c>
      <c r="Z122">
        <f>INDEX(Sheet4!H:H,MATCH($B122&amp;$D122&amp;$E122,Sheet4!$D:$D,0))</f>
        <v>340140003</v>
      </c>
      <c r="AA122" t="str">
        <f t="shared" si="26"/>
        <v>巡逻觉醒2-4-1</v>
      </c>
    </row>
    <row r="123" spans="1:27">
      <c r="A123">
        <f t="shared" si="18"/>
        <v>2342</v>
      </c>
      <c r="B123" s="1" t="s">
        <v>76</v>
      </c>
      <c r="C123" s="1" t="str">
        <f t="shared" si="19"/>
        <v>觉醒巡逻4</v>
      </c>
      <c r="D123">
        <v>2</v>
      </c>
      <c r="E123">
        <v>4</v>
      </c>
      <c r="F123">
        <v>2</v>
      </c>
      <c r="G123">
        <f t="shared" si="28"/>
        <v>3</v>
      </c>
      <c r="H123">
        <f t="shared" si="20"/>
        <v>35</v>
      </c>
      <c r="I123">
        <f t="shared" si="21"/>
        <v>39</v>
      </c>
      <c r="J123" t="str">
        <f t="shared" si="22"/>
        <v>35,39</v>
      </c>
      <c r="K123">
        <f t="shared" si="23"/>
        <v>5</v>
      </c>
      <c r="L123">
        <f t="shared" si="24"/>
        <v>43200</v>
      </c>
      <c r="M123">
        <v>0</v>
      </c>
      <c r="N123">
        <f>INDEX(Sheet3!E:E,MATCH(B123&amp;D123&amp;E123,Sheet3!D:D,0))*VLOOKUP(G123,AE:AG,3,0)+M123/2</f>
        <v>2.5</v>
      </c>
      <c r="O123">
        <f>INDEX(Sheet3!F:F,MATCH(B123&amp;D123&amp;E123,Sheet3!D:D,0))</f>
        <v>50</v>
      </c>
      <c r="P123">
        <f t="shared" si="25"/>
        <v>72342</v>
      </c>
      <c r="S123">
        <f t="shared" si="34"/>
        <v>10</v>
      </c>
      <c r="T123">
        <f t="shared" si="33"/>
        <v>15000</v>
      </c>
      <c r="X123" t="str">
        <f>INDEX(Sheet4!E:E,MATCH($B123&amp;$D123&amp;$E123,Sheet4!$D:$D,0))</f>
        <v>淘金镇</v>
      </c>
      <c r="Y123" t="str">
        <f>INDEX(Sheet4!F:F,MATCH($B123&amp;$D123&amp;$E123,Sheet4!$D:$D,0))</f>
        <v>矿山枯竭，如今衰败到只剩下了山岩的小镇。当地正在努力恢复生态。</v>
      </c>
      <c r="Z123">
        <f>INDEX(Sheet4!H:H,MATCH($B123&amp;$D123&amp;$E123,Sheet4!$D:$D,0))</f>
        <v>340140003</v>
      </c>
      <c r="AA123" t="str">
        <f t="shared" si="26"/>
        <v>巡逻觉醒2-4-2</v>
      </c>
    </row>
    <row r="124" spans="1:27">
      <c r="A124">
        <f t="shared" si="18"/>
        <v>2343</v>
      </c>
      <c r="B124" s="1" t="s">
        <v>76</v>
      </c>
      <c r="C124" s="1" t="str">
        <f t="shared" si="19"/>
        <v>觉醒巡逻4</v>
      </c>
      <c r="D124">
        <v>2</v>
      </c>
      <c r="E124">
        <v>4</v>
      </c>
      <c r="F124">
        <v>3</v>
      </c>
      <c r="G124">
        <f t="shared" si="28"/>
        <v>4</v>
      </c>
      <c r="H124">
        <f t="shared" si="20"/>
        <v>35</v>
      </c>
      <c r="I124">
        <f t="shared" si="21"/>
        <v>39</v>
      </c>
      <c r="J124" t="str">
        <f t="shared" si="22"/>
        <v>35,39</v>
      </c>
      <c r="K124">
        <f t="shared" si="23"/>
        <v>5</v>
      </c>
      <c r="L124">
        <f t="shared" si="24"/>
        <v>86400</v>
      </c>
      <c r="M124">
        <v>0</v>
      </c>
      <c r="N124">
        <f>INDEX(Sheet3!E:E,MATCH(B124&amp;D124&amp;E124,Sheet3!D:D,0))*VLOOKUP(G124,AE:AG,3,0)+M124/2</f>
        <v>5</v>
      </c>
      <c r="O124">
        <f>INDEX(Sheet3!F:F,MATCH(B124&amp;D124&amp;E124,Sheet3!D:D,0))</f>
        <v>50</v>
      </c>
      <c r="P124">
        <f t="shared" si="25"/>
        <v>72343</v>
      </c>
      <c r="S124">
        <f t="shared" si="34"/>
        <v>20</v>
      </c>
      <c r="T124">
        <f t="shared" si="33"/>
        <v>30000</v>
      </c>
      <c r="X124" t="str">
        <f>INDEX(Sheet4!E:E,MATCH($B124&amp;$D124&amp;$E124,Sheet4!$D:$D,0))</f>
        <v>淘金镇</v>
      </c>
      <c r="Y124" t="str">
        <f>INDEX(Sheet4!F:F,MATCH($B124&amp;$D124&amp;$E124,Sheet4!$D:$D,0))</f>
        <v>矿山枯竭，如今衰败到只剩下了山岩的小镇。当地正在努力恢复生态。</v>
      </c>
      <c r="Z124">
        <f>INDEX(Sheet4!H:H,MATCH($B124&amp;$D124&amp;$E124,Sheet4!$D:$D,0))</f>
        <v>340140003</v>
      </c>
      <c r="AA124" t="str">
        <f t="shared" si="26"/>
        <v>巡逻觉醒2-4-3</v>
      </c>
    </row>
    <row r="125" spans="1:27">
      <c r="A125">
        <f t="shared" si="18"/>
        <v>2351</v>
      </c>
      <c r="B125" s="1" t="s">
        <v>76</v>
      </c>
      <c r="C125" s="1" t="str">
        <f t="shared" si="19"/>
        <v>觉醒巡逻5</v>
      </c>
      <c r="D125">
        <v>2</v>
      </c>
      <c r="E125">
        <v>5</v>
      </c>
      <c r="F125">
        <v>1</v>
      </c>
      <c r="G125">
        <f t="shared" si="28"/>
        <v>2</v>
      </c>
      <c r="H125">
        <f t="shared" si="20"/>
        <v>40</v>
      </c>
      <c r="I125">
        <f t="shared" si="21"/>
        <v>80</v>
      </c>
      <c r="J125" t="str">
        <f t="shared" si="22"/>
        <v>40,80</v>
      </c>
      <c r="K125">
        <f t="shared" si="23"/>
        <v>4</v>
      </c>
      <c r="L125">
        <f t="shared" si="24"/>
        <v>28800</v>
      </c>
      <c r="M125">
        <v>0</v>
      </c>
      <c r="N125">
        <f>INDEX(Sheet3!E:E,MATCH(B125&amp;D125&amp;E125,Sheet3!D:D,0))*VLOOKUP(G125,AE:AG,3,0)+M125/2</f>
        <v>1.66666666666667</v>
      </c>
      <c r="O125">
        <f>INDEX(Sheet3!F:F,MATCH(B125&amp;D125&amp;E125,Sheet3!D:D,0))</f>
        <v>50</v>
      </c>
      <c r="P125">
        <f t="shared" si="25"/>
        <v>72351</v>
      </c>
      <c r="S125">
        <f t="shared" si="34"/>
        <v>8</v>
      </c>
      <c r="T125">
        <f t="shared" si="33"/>
        <v>13888</v>
      </c>
      <c r="X125" t="str">
        <f>INDEX(Sheet4!E:E,MATCH($B125&amp;$D125&amp;$E125,Sheet4!$D:$D,0))</f>
        <v>淘金镇</v>
      </c>
      <c r="Y125" t="str">
        <f>INDEX(Sheet4!F:F,MATCH($B125&amp;$D125&amp;$E125,Sheet4!$D:$D,0))</f>
        <v>矿山枯竭，如今衰败到只剩下了山岩的小镇。当地正在努力恢复生态。</v>
      </c>
      <c r="Z125">
        <f>INDEX(Sheet4!H:H,MATCH($B125&amp;$D125&amp;$E125,Sheet4!$D:$D,0))</f>
        <v>340140003</v>
      </c>
      <c r="AA125" t="str">
        <f t="shared" si="26"/>
        <v>巡逻觉醒2-5-1</v>
      </c>
    </row>
    <row r="126" spans="1:27">
      <c r="A126">
        <f t="shared" si="18"/>
        <v>2352</v>
      </c>
      <c r="B126" s="1" t="s">
        <v>76</v>
      </c>
      <c r="C126" s="1" t="str">
        <f t="shared" si="19"/>
        <v>觉醒巡逻5</v>
      </c>
      <c r="D126">
        <v>2</v>
      </c>
      <c r="E126">
        <v>5</v>
      </c>
      <c r="F126">
        <v>2</v>
      </c>
      <c r="G126">
        <f t="shared" si="28"/>
        <v>3</v>
      </c>
      <c r="H126">
        <f t="shared" si="20"/>
        <v>40</v>
      </c>
      <c r="I126">
        <f t="shared" si="21"/>
        <v>80</v>
      </c>
      <c r="J126" t="str">
        <f t="shared" si="22"/>
        <v>40,80</v>
      </c>
      <c r="K126">
        <f t="shared" si="23"/>
        <v>5</v>
      </c>
      <c r="L126">
        <f t="shared" si="24"/>
        <v>43200</v>
      </c>
      <c r="M126">
        <v>0</v>
      </c>
      <c r="N126">
        <f>INDEX(Sheet3!E:E,MATCH(B126&amp;D126&amp;E126,Sheet3!D:D,0))*VLOOKUP(G126,AE:AG,3,0)+M126/2</f>
        <v>2.5</v>
      </c>
      <c r="O126">
        <f>INDEX(Sheet3!F:F,MATCH(B126&amp;D126&amp;E126,Sheet3!D:D,0))</f>
        <v>50</v>
      </c>
      <c r="P126">
        <f t="shared" si="25"/>
        <v>72352</v>
      </c>
      <c r="S126">
        <f t="shared" si="34"/>
        <v>12</v>
      </c>
      <c r="T126">
        <f t="shared" si="33"/>
        <v>20833</v>
      </c>
      <c r="X126" t="str">
        <f>INDEX(Sheet4!E:E,MATCH($B126&amp;$D126&amp;$E126,Sheet4!$D:$D,0))</f>
        <v>淘金镇</v>
      </c>
      <c r="Y126" t="str">
        <f>INDEX(Sheet4!F:F,MATCH($B126&amp;$D126&amp;$E126,Sheet4!$D:$D,0))</f>
        <v>矿山枯竭，如今衰败到只剩下了山岩的小镇。当地正在努力恢复生态。</v>
      </c>
      <c r="Z126">
        <f>INDEX(Sheet4!H:H,MATCH($B126&amp;$D126&amp;$E126,Sheet4!$D:$D,0))</f>
        <v>340140003</v>
      </c>
      <c r="AA126" t="str">
        <f t="shared" si="26"/>
        <v>巡逻觉醒2-5-2</v>
      </c>
    </row>
    <row r="127" spans="1:27">
      <c r="A127">
        <f t="shared" si="18"/>
        <v>2353</v>
      </c>
      <c r="B127" s="1" t="s">
        <v>76</v>
      </c>
      <c r="C127" s="1" t="str">
        <f t="shared" si="19"/>
        <v>觉醒巡逻5</v>
      </c>
      <c r="D127">
        <v>2</v>
      </c>
      <c r="E127">
        <v>5</v>
      </c>
      <c r="F127">
        <v>3</v>
      </c>
      <c r="G127">
        <f t="shared" si="28"/>
        <v>4</v>
      </c>
      <c r="H127">
        <f t="shared" si="20"/>
        <v>40</v>
      </c>
      <c r="I127">
        <f t="shared" si="21"/>
        <v>80</v>
      </c>
      <c r="J127" t="str">
        <f t="shared" si="22"/>
        <v>40,80</v>
      </c>
      <c r="K127">
        <f t="shared" si="23"/>
        <v>5</v>
      </c>
      <c r="L127">
        <f t="shared" si="24"/>
        <v>86400</v>
      </c>
      <c r="M127">
        <v>0</v>
      </c>
      <c r="N127">
        <f>INDEX(Sheet3!E:E,MATCH(B127&amp;D127&amp;E127,Sheet3!D:D,0))*VLOOKUP(G127,AE:AG,3,0)+M127/2</f>
        <v>5</v>
      </c>
      <c r="O127">
        <f>INDEX(Sheet3!F:F,MATCH(B127&amp;D127&amp;E127,Sheet3!D:D,0))</f>
        <v>50</v>
      </c>
      <c r="P127">
        <f t="shared" si="25"/>
        <v>72353</v>
      </c>
      <c r="S127">
        <f t="shared" si="34"/>
        <v>25</v>
      </c>
      <c r="T127">
        <f t="shared" si="33"/>
        <v>41666</v>
      </c>
      <c r="X127" t="str">
        <f>INDEX(Sheet4!E:E,MATCH($B127&amp;$D127&amp;$E127,Sheet4!$D:$D,0))</f>
        <v>淘金镇</v>
      </c>
      <c r="Y127" t="str">
        <f>INDEX(Sheet4!F:F,MATCH($B127&amp;$D127&amp;$E127,Sheet4!$D:$D,0))</f>
        <v>矿山枯竭，如今衰败到只剩下了山岩的小镇。当地正在努力恢复生态。</v>
      </c>
      <c r="Z127">
        <f>INDEX(Sheet4!H:H,MATCH($B127&amp;$D127&amp;$E127,Sheet4!$D:$D,0))</f>
        <v>340140003</v>
      </c>
      <c r="AA127" t="str">
        <f t="shared" si="26"/>
        <v>巡逻觉醒2-5-3</v>
      </c>
    </row>
    <row r="128" spans="1:27">
      <c r="A128">
        <f t="shared" si="18"/>
        <v>2411</v>
      </c>
      <c r="B128" s="1" t="s">
        <v>81</v>
      </c>
      <c r="C128" s="1" t="str">
        <f t="shared" si="19"/>
        <v>英雄碎片巡逻1</v>
      </c>
      <c r="D128">
        <v>2</v>
      </c>
      <c r="E128">
        <v>1</v>
      </c>
      <c r="F128">
        <v>1</v>
      </c>
      <c r="G128">
        <f t="shared" si="28"/>
        <v>1</v>
      </c>
      <c r="H128">
        <f t="shared" si="20"/>
        <v>1</v>
      </c>
      <c r="I128">
        <f t="shared" si="21"/>
        <v>24</v>
      </c>
      <c r="J128" t="str">
        <f t="shared" si="22"/>
        <v>1,24</v>
      </c>
      <c r="K128">
        <f t="shared" si="23"/>
        <v>2</v>
      </c>
      <c r="L128">
        <f t="shared" si="24"/>
        <v>14400</v>
      </c>
      <c r="M128">
        <v>0</v>
      </c>
      <c r="N128">
        <f>INDEX(Sheet3!E:E,MATCH(B128&amp;D128&amp;E128,Sheet3!D:D,0))*VLOOKUP(G128,AE:AG,3,0)+M128/2</f>
        <v>1.66666666666667</v>
      </c>
      <c r="O128">
        <f>INDEX(Sheet3!F:F,MATCH(B128&amp;D128&amp;E128,Sheet3!D:D,0))</f>
        <v>50</v>
      </c>
      <c r="P128">
        <f t="shared" si="25"/>
        <v>72411</v>
      </c>
      <c r="T128">
        <f t="shared" si="33"/>
        <v>4500</v>
      </c>
      <c r="U128">
        <f t="shared" ref="U128:U141" si="35">ROUNDUP(N128*0.6/2,0)</f>
        <v>1</v>
      </c>
      <c r="X128" t="str">
        <f>INDEX(Sheet4!E:E,MATCH($B128&amp;$D128&amp;$E128,Sheet4!$D:$D,0))</f>
        <v>旧城近郊</v>
      </c>
      <c r="Y128" t="str">
        <f>INDEX(Sheet4!F:F,MATCH($B128&amp;$D128&amp;$E128,Sheet4!$D:$D,0))</f>
        <v>旧世代城市的外延，水泥的楼宇星罗棋布。</v>
      </c>
      <c r="Z128">
        <f>INDEX(Sheet4!H:H,MATCH($B128&amp;$D128&amp;$E128,Sheet4!$D:$D,0))</f>
        <v>340140004</v>
      </c>
      <c r="AA128" t="str">
        <f t="shared" si="26"/>
        <v>巡逻英雄碎片2-1-1</v>
      </c>
    </row>
    <row r="129" spans="1:27">
      <c r="A129">
        <f t="shared" si="18"/>
        <v>2412</v>
      </c>
      <c r="B129" s="1" t="s">
        <v>81</v>
      </c>
      <c r="C129" s="1" t="str">
        <f t="shared" si="19"/>
        <v>英雄碎片巡逻1</v>
      </c>
      <c r="D129">
        <v>2</v>
      </c>
      <c r="E129">
        <v>1</v>
      </c>
      <c r="F129">
        <v>2</v>
      </c>
      <c r="G129">
        <f t="shared" si="28"/>
        <v>1</v>
      </c>
      <c r="H129">
        <f t="shared" si="20"/>
        <v>1</v>
      </c>
      <c r="I129">
        <f t="shared" si="21"/>
        <v>24</v>
      </c>
      <c r="J129" t="str">
        <f t="shared" si="22"/>
        <v>1,24</v>
      </c>
      <c r="K129">
        <f t="shared" si="23"/>
        <v>3</v>
      </c>
      <c r="L129">
        <f t="shared" si="24"/>
        <v>14400</v>
      </c>
      <c r="M129">
        <v>0</v>
      </c>
      <c r="N129">
        <f>INDEX(Sheet3!E:E,MATCH(B129&amp;D129&amp;E129,Sheet3!D:D,0))*VLOOKUP(G129,AE:AG,3,0)+M129/2</f>
        <v>1.66666666666667</v>
      </c>
      <c r="O129">
        <f>INDEX(Sheet3!F:F,MATCH(B129&amp;D129&amp;E129,Sheet3!D:D,0))</f>
        <v>50</v>
      </c>
      <c r="P129">
        <f t="shared" si="25"/>
        <v>72412</v>
      </c>
      <c r="T129">
        <f t="shared" si="33"/>
        <v>4500</v>
      </c>
      <c r="U129">
        <f t="shared" si="35"/>
        <v>1</v>
      </c>
      <c r="X129" t="str">
        <f>INDEX(Sheet4!E:E,MATCH($B129&amp;$D129&amp;$E129,Sheet4!$D:$D,0))</f>
        <v>旧城近郊</v>
      </c>
      <c r="Y129" t="str">
        <f>INDEX(Sheet4!F:F,MATCH($B129&amp;$D129&amp;$E129,Sheet4!$D:$D,0))</f>
        <v>旧世代城市的外延，水泥的楼宇星罗棋布。</v>
      </c>
      <c r="Z129">
        <f>INDEX(Sheet4!H:H,MATCH($B129&amp;$D129&amp;$E129,Sheet4!$D:$D,0))</f>
        <v>340140004</v>
      </c>
      <c r="AA129" t="str">
        <f t="shared" si="26"/>
        <v>巡逻英雄碎片2-1-2</v>
      </c>
    </row>
    <row r="130" spans="1:27">
      <c r="A130">
        <f t="shared" ref="A130:A193" si="36">D130*1000+INDEX(AC:AC,MATCH(B130,AB:AB,0))*100+E130*10+F130</f>
        <v>2421</v>
      </c>
      <c r="B130" s="1" t="s">
        <v>81</v>
      </c>
      <c r="C130" s="1" t="str">
        <f t="shared" ref="C130:C193" si="37">B130&amp;"巡逻"&amp;E130</f>
        <v>英雄碎片巡逻2</v>
      </c>
      <c r="D130">
        <v>2</v>
      </c>
      <c r="E130">
        <v>2</v>
      </c>
      <c r="F130">
        <v>1</v>
      </c>
      <c r="G130">
        <f t="shared" si="28"/>
        <v>1</v>
      </c>
      <c r="H130">
        <f t="shared" ref="H130:H193" si="38">VLOOKUP(E130,AJ:AK,2,0)</f>
        <v>25</v>
      </c>
      <c r="I130">
        <f t="shared" ref="I130:I193" si="39">VLOOKUP(H130,AK:AL,2,0)</f>
        <v>29</v>
      </c>
      <c r="J130" t="str">
        <f t="shared" ref="J130:J193" si="40">H130&amp;","&amp;I130</f>
        <v>25,29</v>
      </c>
      <c r="K130">
        <f t="shared" ref="K130:K193" si="41">INDEX(AQ:AQ,MATCH(E130,AJ:AJ,0))+INDEX(AH:AH,MATCH(F130,AE:AE,0))</f>
        <v>2</v>
      </c>
      <c r="L130">
        <f t="shared" ref="L130:L193" si="42">VLOOKUP(G130,AE:AF,2,0)</f>
        <v>14400</v>
      </c>
      <c r="M130">
        <v>0</v>
      </c>
      <c r="N130">
        <f>INDEX(Sheet3!E:E,MATCH(B130&amp;D130&amp;E130,Sheet3!D:D,0))*VLOOKUP(G130,AE:AG,3,0)+M130/2</f>
        <v>1.66666666666667</v>
      </c>
      <c r="O130">
        <f>INDEX(Sheet3!F:F,MATCH(B130&amp;D130&amp;E130,Sheet3!D:D,0))</f>
        <v>50</v>
      </c>
      <c r="P130">
        <f t="shared" ref="P130:P193" si="43">A130+70000</f>
        <v>72421</v>
      </c>
      <c r="T130">
        <f t="shared" si="33"/>
        <v>5333</v>
      </c>
      <c r="U130">
        <f t="shared" si="35"/>
        <v>1</v>
      </c>
      <c r="X130" t="str">
        <f>INDEX(Sheet4!E:E,MATCH($B130&amp;$D130&amp;$E130,Sheet4!$D:$D,0))</f>
        <v>观景台地</v>
      </c>
      <c r="Y130" t="str">
        <f>INDEX(Sheet4!F:F,MATCH($B130&amp;$D130&amp;$E130,Sheet4!$D:$D,0))</f>
        <v>市中的山上视野开阔，但下面除连绵不断的大楼外并没有什么特别的风景。</v>
      </c>
      <c r="Z130">
        <f>INDEX(Sheet4!H:H,MATCH($B130&amp;$D130&amp;$E130,Sheet4!$D:$D,0))</f>
        <v>340140004</v>
      </c>
      <c r="AA130" t="str">
        <f t="shared" ref="AA130:AA193" si="44">"巡逻"&amp;B130&amp;D130&amp;"-"&amp;E130&amp;"-"&amp;F130</f>
        <v>巡逻英雄碎片2-2-1</v>
      </c>
    </row>
    <row r="131" spans="1:27">
      <c r="A131">
        <f t="shared" si="36"/>
        <v>2422</v>
      </c>
      <c r="B131" s="1" t="s">
        <v>81</v>
      </c>
      <c r="C131" s="1" t="str">
        <f t="shared" si="37"/>
        <v>英雄碎片巡逻2</v>
      </c>
      <c r="D131">
        <v>2</v>
      </c>
      <c r="E131">
        <v>2</v>
      </c>
      <c r="F131">
        <v>2</v>
      </c>
      <c r="G131">
        <f t="shared" si="28"/>
        <v>1</v>
      </c>
      <c r="H131">
        <f t="shared" si="38"/>
        <v>25</v>
      </c>
      <c r="I131">
        <f t="shared" si="39"/>
        <v>29</v>
      </c>
      <c r="J131" t="str">
        <f t="shared" si="40"/>
        <v>25,29</v>
      </c>
      <c r="K131">
        <f t="shared" si="41"/>
        <v>3</v>
      </c>
      <c r="L131">
        <f t="shared" si="42"/>
        <v>14400</v>
      </c>
      <c r="M131">
        <v>0</v>
      </c>
      <c r="N131">
        <f>INDEX(Sheet3!E:E,MATCH(B131&amp;D131&amp;E131,Sheet3!D:D,0))*VLOOKUP(G131,AE:AG,3,0)+M131/2</f>
        <v>1.66666666666667</v>
      </c>
      <c r="O131">
        <f>INDEX(Sheet3!F:F,MATCH(B131&amp;D131&amp;E131,Sheet3!D:D,0))</f>
        <v>50</v>
      </c>
      <c r="P131">
        <f t="shared" si="43"/>
        <v>72422</v>
      </c>
      <c r="T131">
        <f t="shared" si="33"/>
        <v>5333</v>
      </c>
      <c r="U131">
        <f t="shared" si="35"/>
        <v>1</v>
      </c>
      <c r="X131" t="str">
        <f>INDEX(Sheet4!E:E,MATCH($B131&amp;$D131&amp;$E131,Sheet4!$D:$D,0))</f>
        <v>观景台地</v>
      </c>
      <c r="Y131" t="str">
        <f>INDEX(Sheet4!F:F,MATCH($B131&amp;$D131&amp;$E131,Sheet4!$D:$D,0))</f>
        <v>市中的山上视野开阔，但下面除连绵不断的大楼外并没有什么特别的风景。</v>
      </c>
      <c r="Z131">
        <f>INDEX(Sheet4!H:H,MATCH($B131&amp;$D131&amp;$E131,Sheet4!$D:$D,0))</f>
        <v>340140004</v>
      </c>
      <c r="AA131" t="str">
        <f t="shared" si="44"/>
        <v>巡逻英雄碎片2-2-2</v>
      </c>
    </row>
    <row r="132" spans="1:27">
      <c r="A132">
        <f t="shared" si="36"/>
        <v>2423</v>
      </c>
      <c r="B132" s="1" t="s">
        <v>81</v>
      </c>
      <c r="C132" s="1" t="str">
        <f t="shared" si="37"/>
        <v>英雄碎片巡逻2</v>
      </c>
      <c r="D132">
        <v>2</v>
      </c>
      <c r="E132">
        <v>2</v>
      </c>
      <c r="F132">
        <v>3</v>
      </c>
      <c r="G132">
        <f t="shared" si="28"/>
        <v>1</v>
      </c>
      <c r="H132">
        <f t="shared" si="38"/>
        <v>25</v>
      </c>
      <c r="I132">
        <f t="shared" si="39"/>
        <v>29</v>
      </c>
      <c r="J132" t="str">
        <f t="shared" si="40"/>
        <v>25,29</v>
      </c>
      <c r="K132">
        <f t="shared" si="41"/>
        <v>3</v>
      </c>
      <c r="L132">
        <f t="shared" si="42"/>
        <v>14400</v>
      </c>
      <c r="M132">
        <v>0</v>
      </c>
      <c r="N132">
        <f>INDEX(Sheet3!E:E,MATCH(B132&amp;D132&amp;E132,Sheet3!D:D,0))*VLOOKUP(G132,AE:AG,3,0)+M132/2</f>
        <v>1.66666666666667</v>
      </c>
      <c r="O132">
        <f>INDEX(Sheet3!F:F,MATCH(B132&amp;D132&amp;E132,Sheet3!D:D,0))</f>
        <v>50</v>
      </c>
      <c r="P132">
        <f t="shared" si="43"/>
        <v>72423</v>
      </c>
      <c r="T132">
        <f t="shared" ref="T132:T163" si="45">INT(VLOOKUP(H132,AK:AP,6,0)*N132/2)</f>
        <v>5333</v>
      </c>
      <c r="U132">
        <f t="shared" si="35"/>
        <v>1</v>
      </c>
      <c r="X132" t="str">
        <f>INDEX(Sheet4!E:E,MATCH($B132&amp;$D132&amp;$E132,Sheet4!$D:$D,0))</f>
        <v>观景台地</v>
      </c>
      <c r="Y132" t="str">
        <f>INDEX(Sheet4!F:F,MATCH($B132&amp;$D132&amp;$E132,Sheet4!$D:$D,0))</f>
        <v>市中的山上视野开阔，但下面除连绵不断的大楼外并没有什么特别的风景。</v>
      </c>
      <c r="Z132">
        <f>INDEX(Sheet4!H:H,MATCH($B132&amp;$D132&amp;$E132,Sheet4!$D:$D,0))</f>
        <v>340140004</v>
      </c>
      <c r="AA132" t="str">
        <f t="shared" si="44"/>
        <v>巡逻英雄碎片2-2-3</v>
      </c>
    </row>
    <row r="133" spans="1:27">
      <c r="A133">
        <f t="shared" si="36"/>
        <v>2431</v>
      </c>
      <c r="B133" s="1" t="s">
        <v>81</v>
      </c>
      <c r="C133" s="1" t="str">
        <f t="shared" si="37"/>
        <v>英雄碎片巡逻3</v>
      </c>
      <c r="D133">
        <v>2</v>
      </c>
      <c r="E133">
        <v>3</v>
      </c>
      <c r="F133">
        <v>1</v>
      </c>
      <c r="G133">
        <f t="shared" si="28"/>
        <v>1</v>
      </c>
      <c r="H133">
        <f t="shared" si="38"/>
        <v>30</v>
      </c>
      <c r="I133">
        <f t="shared" si="39"/>
        <v>34</v>
      </c>
      <c r="J133" t="str">
        <f t="shared" si="40"/>
        <v>30,34</v>
      </c>
      <c r="K133">
        <f t="shared" si="41"/>
        <v>3</v>
      </c>
      <c r="L133">
        <f t="shared" si="42"/>
        <v>14400</v>
      </c>
      <c r="M133">
        <v>0</v>
      </c>
      <c r="N133">
        <f>INDEX(Sheet3!E:E,MATCH(B133&amp;D133&amp;E133,Sheet3!D:D,0))*VLOOKUP(G133,AE:AG,3,0)+M133/2</f>
        <v>1.66666666666667</v>
      </c>
      <c r="O133">
        <f>INDEX(Sheet3!F:F,MATCH(B133&amp;D133&amp;E133,Sheet3!D:D,0))</f>
        <v>30</v>
      </c>
      <c r="P133">
        <f t="shared" si="43"/>
        <v>72431</v>
      </c>
      <c r="T133">
        <f t="shared" si="45"/>
        <v>7500</v>
      </c>
      <c r="U133">
        <f t="shared" si="35"/>
        <v>1</v>
      </c>
      <c r="X133" t="str">
        <f>INDEX(Sheet4!E:E,MATCH($B133&amp;$D133&amp;$E133,Sheet4!$D:$D,0))</f>
        <v>广阔村镇</v>
      </c>
      <c r="Y133" t="str">
        <f>INDEX(Sheet4!F:F,MATCH($B133&amp;$D133&amp;$E133,Sheet4!$D:$D,0))</f>
        <v>城市野蛮扩张后的各处乡村。废弃无人区和摩天楼相互混杂。</v>
      </c>
      <c r="Z133">
        <f>INDEX(Sheet4!H:H,MATCH($B133&amp;$D133&amp;$E133,Sheet4!$D:$D,0))</f>
        <v>340140004</v>
      </c>
      <c r="AA133" t="str">
        <f t="shared" si="44"/>
        <v>巡逻英雄碎片2-3-1</v>
      </c>
    </row>
    <row r="134" spans="1:27">
      <c r="A134">
        <f t="shared" si="36"/>
        <v>2432</v>
      </c>
      <c r="B134" s="1" t="s">
        <v>81</v>
      </c>
      <c r="C134" s="1" t="str">
        <f t="shared" si="37"/>
        <v>英雄碎片巡逻3</v>
      </c>
      <c r="D134">
        <v>2</v>
      </c>
      <c r="E134">
        <v>3</v>
      </c>
      <c r="F134">
        <v>2</v>
      </c>
      <c r="G134">
        <f t="shared" si="28"/>
        <v>2</v>
      </c>
      <c r="H134">
        <f t="shared" si="38"/>
        <v>30</v>
      </c>
      <c r="I134">
        <f t="shared" si="39"/>
        <v>34</v>
      </c>
      <c r="J134" t="str">
        <f t="shared" si="40"/>
        <v>30,34</v>
      </c>
      <c r="K134">
        <f t="shared" si="41"/>
        <v>4</v>
      </c>
      <c r="L134">
        <f t="shared" si="42"/>
        <v>28800</v>
      </c>
      <c r="M134">
        <v>0</v>
      </c>
      <c r="N134">
        <f>INDEX(Sheet3!E:E,MATCH(B134&amp;D134&amp;E134,Sheet3!D:D,0))*VLOOKUP(G134,AE:AG,3,0)+M134/2</f>
        <v>3.33333333333333</v>
      </c>
      <c r="O134">
        <f>INDEX(Sheet3!F:F,MATCH(B134&amp;D134&amp;E134,Sheet3!D:D,0))</f>
        <v>30</v>
      </c>
      <c r="P134">
        <f t="shared" si="43"/>
        <v>72432</v>
      </c>
      <c r="T134">
        <f t="shared" si="45"/>
        <v>15000</v>
      </c>
      <c r="U134">
        <f t="shared" si="35"/>
        <v>1</v>
      </c>
      <c r="X134" t="str">
        <f>INDEX(Sheet4!E:E,MATCH($B134&amp;$D134&amp;$E134,Sheet4!$D:$D,0))</f>
        <v>广阔村镇</v>
      </c>
      <c r="Y134" t="str">
        <f>INDEX(Sheet4!F:F,MATCH($B134&amp;$D134&amp;$E134,Sheet4!$D:$D,0))</f>
        <v>城市野蛮扩张后的各处乡村。废弃无人区和摩天楼相互混杂。</v>
      </c>
      <c r="Z134">
        <f>INDEX(Sheet4!H:H,MATCH($B134&amp;$D134&amp;$E134,Sheet4!$D:$D,0))</f>
        <v>340140004</v>
      </c>
      <c r="AA134" t="str">
        <f t="shared" si="44"/>
        <v>巡逻英雄碎片2-3-2</v>
      </c>
    </row>
    <row r="135" spans="1:27">
      <c r="A135">
        <f t="shared" si="36"/>
        <v>2433</v>
      </c>
      <c r="B135" s="1" t="s">
        <v>81</v>
      </c>
      <c r="C135" s="1" t="str">
        <f t="shared" si="37"/>
        <v>英雄碎片巡逻3</v>
      </c>
      <c r="D135">
        <v>2</v>
      </c>
      <c r="E135">
        <v>3</v>
      </c>
      <c r="F135">
        <v>3</v>
      </c>
      <c r="G135">
        <f t="shared" si="28"/>
        <v>3</v>
      </c>
      <c r="H135">
        <f t="shared" si="38"/>
        <v>30</v>
      </c>
      <c r="I135">
        <f t="shared" si="39"/>
        <v>34</v>
      </c>
      <c r="J135" t="str">
        <f t="shared" si="40"/>
        <v>30,34</v>
      </c>
      <c r="K135">
        <f t="shared" si="41"/>
        <v>4</v>
      </c>
      <c r="L135">
        <f t="shared" si="42"/>
        <v>43200</v>
      </c>
      <c r="M135">
        <v>0</v>
      </c>
      <c r="N135">
        <f>INDEX(Sheet3!E:E,MATCH(B135&amp;D135&amp;E135,Sheet3!D:D,0))*VLOOKUP(G135,AE:AG,3,0)+M135/2</f>
        <v>5</v>
      </c>
      <c r="O135">
        <f>INDEX(Sheet3!F:F,MATCH(B135&amp;D135&amp;E135,Sheet3!D:D,0))</f>
        <v>30</v>
      </c>
      <c r="P135">
        <f t="shared" si="43"/>
        <v>72433</v>
      </c>
      <c r="T135">
        <f t="shared" si="45"/>
        <v>22500</v>
      </c>
      <c r="U135">
        <f t="shared" si="35"/>
        <v>2</v>
      </c>
      <c r="X135" t="str">
        <f>INDEX(Sheet4!E:E,MATCH($B135&amp;$D135&amp;$E135,Sheet4!$D:$D,0))</f>
        <v>广阔村镇</v>
      </c>
      <c r="Y135" t="str">
        <f>INDEX(Sheet4!F:F,MATCH($B135&amp;$D135&amp;$E135,Sheet4!$D:$D,0))</f>
        <v>城市野蛮扩张后的各处乡村。废弃无人区和摩天楼相互混杂。</v>
      </c>
      <c r="Z135">
        <f>INDEX(Sheet4!H:H,MATCH($B135&amp;$D135&amp;$E135,Sheet4!$D:$D,0))</f>
        <v>340140004</v>
      </c>
      <c r="AA135" t="str">
        <f t="shared" si="44"/>
        <v>巡逻英雄碎片2-3-3</v>
      </c>
    </row>
    <row r="136" spans="1:27">
      <c r="A136">
        <f t="shared" si="36"/>
        <v>2441</v>
      </c>
      <c r="B136" s="1" t="s">
        <v>81</v>
      </c>
      <c r="C136" s="1" t="str">
        <f t="shared" si="37"/>
        <v>英雄碎片巡逻4</v>
      </c>
      <c r="D136">
        <v>2</v>
      </c>
      <c r="E136">
        <v>4</v>
      </c>
      <c r="F136">
        <v>1</v>
      </c>
      <c r="G136">
        <f t="shared" si="28"/>
        <v>2</v>
      </c>
      <c r="H136">
        <f t="shared" si="38"/>
        <v>35</v>
      </c>
      <c r="I136">
        <f t="shared" si="39"/>
        <v>39</v>
      </c>
      <c r="J136" t="str">
        <f t="shared" si="40"/>
        <v>35,39</v>
      </c>
      <c r="K136">
        <f t="shared" si="41"/>
        <v>4</v>
      </c>
      <c r="L136">
        <f t="shared" si="42"/>
        <v>28800</v>
      </c>
      <c r="M136">
        <v>0</v>
      </c>
      <c r="N136">
        <f>INDEX(Sheet3!E:E,MATCH(B136&amp;D136&amp;E136,Sheet3!D:D,0))*VLOOKUP(G136,AE:AG,3,0)+M136/2</f>
        <v>3.33333333333333</v>
      </c>
      <c r="O136">
        <f>INDEX(Sheet3!F:F,MATCH(B136&amp;D136&amp;E136,Sheet3!D:D,0))</f>
        <v>20</v>
      </c>
      <c r="P136">
        <f t="shared" si="43"/>
        <v>72441</v>
      </c>
      <c r="T136">
        <f t="shared" si="45"/>
        <v>20000</v>
      </c>
      <c r="U136">
        <f t="shared" si="35"/>
        <v>1</v>
      </c>
      <c r="X136" t="str">
        <f>INDEX(Sheet4!E:E,MATCH($B136&amp;$D136&amp;$E136,Sheet4!$D:$D,0))</f>
        <v>广阔村镇</v>
      </c>
      <c r="Y136" t="str">
        <f>INDEX(Sheet4!F:F,MATCH($B136&amp;$D136&amp;$E136,Sheet4!$D:$D,0))</f>
        <v>城市野蛮扩张后的各处乡村。废弃无人区和摩天楼相互混杂。</v>
      </c>
      <c r="Z136">
        <f>INDEX(Sheet4!H:H,MATCH($B136&amp;$D136&amp;$E136,Sheet4!$D:$D,0))</f>
        <v>340140004</v>
      </c>
      <c r="AA136" t="str">
        <f t="shared" si="44"/>
        <v>巡逻英雄碎片2-4-1</v>
      </c>
    </row>
    <row r="137" spans="1:27">
      <c r="A137">
        <f t="shared" si="36"/>
        <v>2442</v>
      </c>
      <c r="B137" s="1" t="s">
        <v>81</v>
      </c>
      <c r="C137" s="1" t="str">
        <f t="shared" si="37"/>
        <v>英雄碎片巡逻4</v>
      </c>
      <c r="D137">
        <v>2</v>
      </c>
      <c r="E137">
        <v>4</v>
      </c>
      <c r="F137">
        <v>2</v>
      </c>
      <c r="G137">
        <f t="shared" si="28"/>
        <v>3</v>
      </c>
      <c r="H137">
        <f t="shared" si="38"/>
        <v>35</v>
      </c>
      <c r="I137">
        <f t="shared" si="39"/>
        <v>39</v>
      </c>
      <c r="J137" t="str">
        <f t="shared" si="40"/>
        <v>35,39</v>
      </c>
      <c r="K137">
        <f t="shared" si="41"/>
        <v>5</v>
      </c>
      <c r="L137">
        <f t="shared" si="42"/>
        <v>43200</v>
      </c>
      <c r="M137">
        <v>0</v>
      </c>
      <c r="N137">
        <f>INDEX(Sheet3!E:E,MATCH(B137&amp;D137&amp;E137,Sheet3!D:D,0))*VLOOKUP(G137,AE:AG,3,0)+M137/2</f>
        <v>5</v>
      </c>
      <c r="O137">
        <f>INDEX(Sheet3!F:F,MATCH(B137&amp;D137&amp;E137,Sheet3!D:D,0))</f>
        <v>20</v>
      </c>
      <c r="P137">
        <f t="shared" si="43"/>
        <v>72442</v>
      </c>
      <c r="T137">
        <f t="shared" si="45"/>
        <v>30000</v>
      </c>
      <c r="U137">
        <f t="shared" si="35"/>
        <v>2</v>
      </c>
      <c r="X137" t="str">
        <f>INDEX(Sheet4!E:E,MATCH($B137&amp;$D137&amp;$E137,Sheet4!$D:$D,0))</f>
        <v>广阔村镇</v>
      </c>
      <c r="Y137" t="str">
        <f>INDEX(Sheet4!F:F,MATCH($B137&amp;$D137&amp;$E137,Sheet4!$D:$D,0))</f>
        <v>城市野蛮扩张后的各处乡村。废弃无人区和摩天楼相互混杂。</v>
      </c>
      <c r="Z137">
        <f>INDEX(Sheet4!H:H,MATCH($B137&amp;$D137&amp;$E137,Sheet4!$D:$D,0))</f>
        <v>340140004</v>
      </c>
      <c r="AA137" t="str">
        <f t="shared" si="44"/>
        <v>巡逻英雄碎片2-4-2</v>
      </c>
    </row>
    <row r="138" spans="1:27">
      <c r="A138">
        <f t="shared" si="36"/>
        <v>2443</v>
      </c>
      <c r="B138" s="1" t="s">
        <v>81</v>
      </c>
      <c r="C138" s="1" t="str">
        <f t="shared" si="37"/>
        <v>英雄碎片巡逻4</v>
      </c>
      <c r="D138">
        <v>2</v>
      </c>
      <c r="E138">
        <v>4</v>
      </c>
      <c r="F138">
        <v>3</v>
      </c>
      <c r="G138">
        <f t="shared" si="28"/>
        <v>4</v>
      </c>
      <c r="H138">
        <f t="shared" si="38"/>
        <v>35</v>
      </c>
      <c r="I138">
        <f t="shared" si="39"/>
        <v>39</v>
      </c>
      <c r="J138" t="str">
        <f t="shared" si="40"/>
        <v>35,39</v>
      </c>
      <c r="K138">
        <f t="shared" si="41"/>
        <v>5</v>
      </c>
      <c r="L138">
        <f t="shared" si="42"/>
        <v>86400</v>
      </c>
      <c r="M138">
        <v>0</v>
      </c>
      <c r="N138">
        <f>INDEX(Sheet3!E:E,MATCH(B138&amp;D138&amp;E138,Sheet3!D:D,0))*VLOOKUP(G138,AE:AG,3,0)+M138/2</f>
        <v>10</v>
      </c>
      <c r="O138">
        <f>INDEX(Sheet3!F:F,MATCH(B138&amp;D138&amp;E138,Sheet3!D:D,0))</f>
        <v>20</v>
      </c>
      <c r="P138">
        <f t="shared" si="43"/>
        <v>72443</v>
      </c>
      <c r="T138">
        <f t="shared" si="45"/>
        <v>60000</v>
      </c>
      <c r="U138">
        <f t="shared" si="35"/>
        <v>3</v>
      </c>
      <c r="X138" t="str">
        <f>INDEX(Sheet4!E:E,MATCH($B138&amp;$D138&amp;$E138,Sheet4!$D:$D,0))</f>
        <v>广阔村镇</v>
      </c>
      <c r="Y138" t="str">
        <f>INDEX(Sheet4!F:F,MATCH($B138&amp;$D138&amp;$E138,Sheet4!$D:$D,0))</f>
        <v>城市野蛮扩张后的各处乡村。废弃无人区和摩天楼相互混杂。</v>
      </c>
      <c r="Z138">
        <f>INDEX(Sheet4!H:H,MATCH($B138&amp;$D138&amp;$E138,Sheet4!$D:$D,0))</f>
        <v>340140004</v>
      </c>
      <c r="AA138" t="str">
        <f t="shared" si="44"/>
        <v>巡逻英雄碎片2-4-3</v>
      </c>
    </row>
    <row r="139" spans="1:27">
      <c r="A139">
        <f t="shared" si="36"/>
        <v>2451</v>
      </c>
      <c r="B139" s="1" t="s">
        <v>81</v>
      </c>
      <c r="C139" s="1" t="str">
        <f t="shared" si="37"/>
        <v>英雄碎片巡逻5</v>
      </c>
      <c r="D139">
        <v>2</v>
      </c>
      <c r="E139">
        <v>5</v>
      </c>
      <c r="F139">
        <v>1</v>
      </c>
      <c r="G139">
        <f t="shared" si="28"/>
        <v>2</v>
      </c>
      <c r="H139">
        <f t="shared" si="38"/>
        <v>40</v>
      </c>
      <c r="I139">
        <f t="shared" si="39"/>
        <v>80</v>
      </c>
      <c r="J139" t="str">
        <f t="shared" si="40"/>
        <v>40,80</v>
      </c>
      <c r="K139">
        <f t="shared" si="41"/>
        <v>4</v>
      </c>
      <c r="L139">
        <f t="shared" si="42"/>
        <v>28800</v>
      </c>
      <c r="M139">
        <v>0</v>
      </c>
      <c r="N139">
        <f>INDEX(Sheet3!E:E,MATCH(B139&amp;D139&amp;E139,Sheet3!D:D,0))*VLOOKUP(G139,AE:AG,3,0)+M139/2</f>
        <v>3.33333333333333</v>
      </c>
      <c r="O139">
        <f>INDEX(Sheet3!F:F,MATCH(B139&amp;D139&amp;E139,Sheet3!D:D,0))</f>
        <v>20</v>
      </c>
      <c r="P139">
        <f t="shared" si="43"/>
        <v>72451</v>
      </c>
      <c r="T139">
        <f t="shared" si="45"/>
        <v>27777</v>
      </c>
      <c r="U139">
        <f t="shared" si="35"/>
        <v>1</v>
      </c>
      <c r="X139" t="str">
        <f>INDEX(Sheet4!E:E,MATCH($B139&amp;$D139&amp;$E139,Sheet4!$D:$D,0))</f>
        <v>广阔村镇</v>
      </c>
      <c r="Y139" t="str">
        <f>INDEX(Sheet4!F:F,MATCH($B139&amp;$D139&amp;$E139,Sheet4!$D:$D,0))</f>
        <v>城市野蛮扩张后的各处乡村。废弃无人区和摩天楼相互混杂。</v>
      </c>
      <c r="Z139">
        <f>INDEX(Sheet4!H:H,MATCH($B139&amp;$D139&amp;$E139,Sheet4!$D:$D,0))</f>
        <v>340140004</v>
      </c>
      <c r="AA139" t="str">
        <f t="shared" si="44"/>
        <v>巡逻英雄碎片2-5-1</v>
      </c>
    </row>
    <row r="140" spans="1:27">
      <c r="A140">
        <f t="shared" si="36"/>
        <v>2452</v>
      </c>
      <c r="B140" s="1" t="s">
        <v>81</v>
      </c>
      <c r="C140" s="1" t="str">
        <f t="shared" si="37"/>
        <v>英雄碎片巡逻5</v>
      </c>
      <c r="D140">
        <v>2</v>
      </c>
      <c r="E140">
        <v>5</v>
      </c>
      <c r="F140">
        <v>2</v>
      </c>
      <c r="G140">
        <f t="shared" si="28"/>
        <v>3</v>
      </c>
      <c r="H140">
        <f t="shared" si="38"/>
        <v>40</v>
      </c>
      <c r="I140">
        <f t="shared" si="39"/>
        <v>80</v>
      </c>
      <c r="J140" t="str">
        <f t="shared" si="40"/>
        <v>40,80</v>
      </c>
      <c r="K140">
        <f t="shared" si="41"/>
        <v>5</v>
      </c>
      <c r="L140">
        <f t="shared" si="42"/>
        <v>43200</v>
      </c>
      <c r="M140">
        <v>0</v>
      </c>
      <c r="N140">
        <f>INDEX(Sheet3!E:E,MATCH(B140&amp;D140&amp;E140,Sheet3!D:D,0))*VLOOKUP(G140,AE:AG,3,0)+M140/2</f>
        <v>5</v>
      </c>
      <c r="O140">
        <f>INDEX(Sheet3!F:F,MATCH(B140&amp;D140&amp;E140,Sheet3!D:D,0))</f>
        <v>20</v>
      </c>
      <c r="P140">
        <f t="shared" si="43"/>
        <v>72452</v>
      </c>
      <c r="T140">
        <f t="shared" si="45"/>
        <v>41666</v>
      </c>
      <c r="U140">
        <f t="shared" si="35"/>
        <v>2</v>
      </c>
      <c r="X140" t="str">
        <f>INDEX(Sheet4!E:E,MATCH($B140&amp;$D140&amp;$E140,Sheet4!$D:$D,0))</f>
        <v>广阔村镇</v>
      </c>
      <c r="Y140" t="str">
        <f>INDEX(Sheet4!F:F,MATCH($B140&amp;$D140&amp;$E140,Sheet4!$D:$D,0))</f>
        <v>城市野蛮扩张后的各处乡村。废弃无人区和摩天楼相互混杂。</v>
      </c>
      <c r="Z140">
        <f>INDEX(Sheet4!H:H,MATCH($B140&amp;$D140&amp;$E140,Sheet4!$D:$D,0))</f>
        <v>340140004</v>
      </c>
      <c r="AA140" t="str">
        <f t="shared" si="44"/>
        <v>巡逻英雄碎片2-5-2</v>
      </c>
    </row>
    <row r="141" spans="1:27">
      <c r="A141">
        <f t="shared" si="36"/>
        <v>2453</v>
      </c>
      <c r="B141" s="1" t="s">
        <v>81</v>
      </c>
      <c r="C141" s="1" t="str">
        <f t="shared" si="37"/>
        <v>英雄碎片巡逻5</v>
      </c>
      <c r="D141">
        <v>2</v>
      </c>
      <c r="E141">
        <v>5</v>
      </c>
      <c r="F141">
        <v>3</v>
      </c>
      <c r="G141">
        <f t="shared" si="28"/>
        <v>4</v>
      </c>
      <c r="H141">
        <f t="shared" si="38"/>
        <v>40</v>
      </c>
      <c r="I141">
        <f t="shared" si="39"/>
        <v>80</v>
      </c>
      <c r="J141" t="str">
        <f t="shared" si="40"/>
        <v>40,80</v>
      </c>
      <c r="K141">
        <f t="shared" si="41"/>
        <v>5</v>
      </c>
      <c r="L141">
        <f t="shared" si="42"/>
        <v>86400</v>
      </c>
      <c r="M141">
        <v>0</v>
      </c>
      <c r="N141">
        <f>INDEX(Sheet3!E:E,MATCH(B141&amp;D141&amp;E141,Sheet3!D:D,0))*VLOOKUP(G141,AE:AG,3,0)+M141/2</f>
        <v>10</v>
      </c>
      <c r="O141">
        <f>INDEX(Sheet3!F:F,MATCH(B141&amp;D141&amp;E141,Sheet3!D:D,0))</f>
        <v>20</v>
      </c>
      <c r="P141">
        <f t="shared" si="43"/>
        <v>72453</v>
      </c>
      <c r="T141">
        <f t="shared" si="45"/>
        <v>83333</v>
      </c>
      <c r="U141">
        <f t="shared" si="35"/>
        <v>3</v>
      </c>
      <c r="X141" t="str">
        <f>INDEX(Sheet4!E:E,MATCH($B141&amp;$D141&amp;$E141,Sheet4!$D:$D,0))</f>
        <v>广阔村镇</v>
      </c>
      <c r="Y141" t="str">
        <f>INDEX(Sheet4!F:F,MATCH($B141&amp;$D141&amp;$E141,Sheet4!$D:$D,0))</f>
        <v>城市野蛮扩张后的各处乡村。废弃无人区和摩天楼相互混杂。</v>
      </c>
      <c r="Z141">
        <f>INDEX(Sheet4!H:H,MATCH($B141&amp;$D141&amp;$E141,Sheet4!$D:$D,0))</f>
        <v>340140004</v>
      </c>
      <c r="AA141" t="str">
        <f t="shared" si="44"/>
        <v>巡逻英雄碎片2-5-3</v>
      </c>
    </row>
    <row r="142" spans="1:27">
      <c r="A142">
        <f t="shared" si="36"/>
        <v>2511</v>
      </c>
      <c r="B142" s="1" t="s">
        <v>82</v>
      </c>
      <c r="C142" s="1" t="str">
        <f t="shared" si="37"/>
        <v>源核巡逻1</v>
      </c>
      <c r="D142">
        <v>2</v>
      </c>
      <c r="E142">
        <v>1</v>
      </c>
      <c r="F142">
        <v>1</v>
      </c>
      <c r="G142">
        <f t="shared" si="28"/>
        <v>1</v>
      </c>
      <c r="H142">
        <f t="shared" si="38"/>
        <v>1</v>
      </c>
      <c r="I142">
        <f t="shared" si="39"/>
        <v>24</v>
      </c>
      <c r="J142" t="str">
        <f t="shared" si="40"/>
        <v>1,24</v>
      </c>
      <c r="K142">
        <f t="shared" si="41"/>
        <v>2</v>
      </c>
      <c r="L142">
        <f t="shared" si="42"/>
        <v>14400</v>
      </c>
      <c r="M142">
        <v>0</v>
      </c>
      <c r="N142">
        <f>INDEX(Sheet3!E:E,MATCH(B142&amp;D142&amp;E142,Sheet3!D:D,0))*VLOOKUP(G142,AE:AG,3,0)+M142/2</f>
        <v>1.66666666666667</v>
      </c>
      <c r="O142">
        <f>INDEX(Sheet3!F:F,MATCH(B142&amp;D142&amp;E142,Sheet3!D:D,0))</f>
        <v>0</v>
      </c>
      <c r="P142">
        <f t="shared" si="43"/>
        <v>72511</v>
      </c>
      <c r="T142">
        <f t="shared" si="45"/>
        <v>4500</v>
      </c>
      <c r="V142">
        <f t="shared" ref="V142:V155" si="46">VLOOKUP(H142,AK:AO,5,0)*N142/2</f>
        <v>100</v>
      </c>
      <c r="X142" t="str">
        <f>INDEX(Sheet4!E:E,MATCH($B142&amp;$D142&amp;$E142,Sheet4!$D:$D,0))</f>
        <v>旧城近郊</v>
      </c>
      <c r="Y142" t="str">
        <f>INDEX(Sheet4!F:F,MATCH($B142&amp;$D142&amp;$E142,Sheet4!$D:$D,0))</f>
        <v>旧世代城市的外延，水泥的楼宇星罗棋布。</v>
      </c>
      <c r="Z142">
        <f>INDEX(Sheet4!H:H,MATCH($B142&amp;$D142&amp;$E142,Sheet4!$D:$D,0))</f>
        <v>340140004</v>
      </c>
      <c r="AA142" t="str">
        <f t="shared" si="44"/>
        <v>巡逻源核2-1-1</v>
      </c>
    </row>
    <row r="143" spans="1:27">
      <c r="A143">
        <f t="shared" si="36"/>
        <v>2512</v>
      </c>
      <c r="B143" s="1" t="s">
        <v>82</v>
      </c>
      <c r="C143" s="1" t="str">
        <f t="shared" si="37"/>
        <v>源核巡逻1</v>
      </c>
      <c r="D143">
        <v>2</v>
      </c>
      <c r="E143">
        <v>1</v>
      </c>
      <c r="F143">
        <v>2</v>
      </c>
      <c r="G143">
        <f t="shared" si="28"/>
        <v>1</v>
      </c>
      <c r="H143">
        <f t="shared" si="38"/>
        <v>1</v>
      </c>
      <c r="I143">
        <f t="shared" si="39"/>
        <v>24</v>
      </c>
      <c r="J143" t="str">
        <f t="shared" si="40"/>
        <v>1,24</v>
      </c>
      <c r="K143">
        <f t="shared" si="41"/>
        <v>3</v>
      </c>
      <c r="L143">
        <f t="shared" si="42"/>
        <v>14400</v>
      </c>
      <c r="M143">
        <v>0</v>
      </c>
      <c r="N143">
        <f>INDEX(Sheet3!E:E,MATCH(B143&amp;D143&amp;E143,Sheet3!D:D,0))*VLOOKUP(G143,AE:AG,3,0)+M143/2</f>
        <v>1.66666666666667</v>
      </c>
      <c r="O143">
        <f>INDEX(Sheet3!F:F,MATCH(B143&amp;D143&amp;E143,Sheet3!D:D,0))</f>
        <v>0</v>
      </c>
      <c r="P143">
        <f t="shared" si="43"/>
        <v>72512</v>
      </c>
      <c r="T143">
        <f t="shared" si="45"/>
        <v>4500</v>
      </c>
      <c r="V143">
        <f t="shared" si="46"/>
        <v>100</v>
      </c>
      <c r="X143" t="str">
        <f>INDEX(Sheet4!E:E,MATCH($B143&amp;$D143&amp;$E143,Sheet4!$D:$D,0))</f>
        <v>旧城近郊</v>
      </c>
      <c r="Y143" t="str">
        <f>INDEX(Sheet4!F:F,MATCH($B143&amp;$D143&amp;$E143,Sheet4!$D:$D,0))</f>
        <v>旧世代城市的外延，水泥的楼宇星罗棋布。</v>
      </c>
      <c r="Z143">
        <f>INDEX(Sheet4!H:H,MATCH($B143&amp;$D143&amp;$E143,Sheet4!$D:$D,0))</f>
        <v>340140004</v>
      </c>
      <c r="AA143" t="str">
        <f t="shared" si="44"/>
        <v>巡逻源核2-1-2</v>
      </c>
    </row>
    <row r="144" spans="1:27">
      <c r="A144">
        <f t="shared" si="36"/>
        <v>2521</v>
      </c>
      <c r="B144" s="1" t="s">
        <v>82</v>
      </c>
      <c r="C144" s="1" t="str">
        <f t="shared" si="37"/>
        <v>源核巡逻2</v>
      </c>
      <c r="D144">
        <v>2</v>
      </c>
      <c r="E144">
        <v>2</v>
      </c>
      <c r="F144">
        <v>1</v>
      </c>
      <c r="G144">
        <f t="shared" ref="G144:G207" si="47">G130</f>
        <v>1</v>
      </c>
      <c r="H144">
        <f t="shared" si="38"/>
        <v>25</v>
      </c>
      <c r="I144">
        <f t="shared" si="39"/>
        <v>29</v>
      </c>
      <c r="J144" t="str">
        <f t="shared" si="40"/>
        <v>25,29</v>
      </c>
      <c r="K144">
        <f t="shared" si="41"/>
        <v>2</v>
      </c>
      <c r="L144">
        <f t="shared" si="42"/>
        <v>14400</v>
      </c>
      <c r="M144">
        <v>0</v>
      </c>
      <c r="N144">
        <f>INDEX(Sheet3!E:E,MATCH(B144&amp;D144&amp;E144,Sheet3!D:D,0))*VLOOKUP(G144,AE:AG,3,0)+M144/2</f>
        <v>1.16666666666667</v>
      </c>
      <c r="O144">
        <f>INDEX(Sheet3!F:F,MATCH(B144&amp;D144&amp;E144,Sheet3!D:D,0))</f>
        <v>50</v>
      </c>
      <c r="P144">
        <f t="shared" si="43"/>
        <v>72521</v>
      </c>
      <c r="T144">
        <f t="shared" si="45"/>
        <v>3733</v>
      </c>
      <c r="V144">
        <f t="shared" si="46"/>
        <v>70</v>
      </c>
      <c r="X144" t="str">
        <f>INDEX(Sheet4!E:E,MATCH($B144&amp;$D144&amp;$E144,Sheet4!$D:$D,0))</f>
        <v>观景台地</v>
      </c>
      <c r="Y144" t="str">
        <f>INDEX(Sheet4!F:F,MATCH($B144&amp;$D144&amp;$E144,Sheet4!$D:$D,0))</f>
        <v>市中的山上视野开阔，但下面除连绵不断的大楼外并没有什么特别的风景。</v>
      </c>
      <c r="Z144">
        <f>INDEX(Sheet4!H:H,MATCH($B144&amp;$D144&amp;$E144,Sheet4!$D:$D,0))</f>
        <v>340140004</v>
      </c>
      <c r="AA144" t="str">
        <f t="shared" si="44"/>
        <v>巡逻源核2-2-1</v>
      </c>
    </row>
    <row r="145" spans="1:27">
      <c r="A145">
        <f t="shared" si="36"/>
        <v>2522</v>
      </c>
      <c r="B145" s="1" t="s">
        <v>82</v>
      </c>
      <c r="C145" s="1" t="str">
        <f t="shared" si="37"/>
        <v>源核巡逻2</v>
      </c>
      <c r="D145">
        <v>2</v>
      </c>
      <c r="E145">
        <v>2</v>
      </c>
      <c r="F145">
        <v>2</v>
      </c>
      <c r="G145">
        <f t="shared" si="47"/>
        <v>1</v>
      </c>
      <c r="H145">
        <f t="shared" si="38"/>
        <v>25</v>
      </c>
      <c r="I145">
        <f t="shared" si="39"/>
        <v>29</v>
      </c>
      <c r="J145" t="str">
        <f t="shared" si="40"/>
        <v>25,29</v>
      </c>
      <c r="K145">
        <f t="shared" si="41"/>
        <v>3</v>
      </c>
      <c r="L145">
        <f t="shared" si="42"/>
        <v>14400</v>
      </c>
      <c r="M145">
        <v>0</v>
      </c>
      <c r="N145">
        <f>INDEX(Sheet3!E:E,MATCH(B145&amp;D145&amp;E145,Sheet3!D:D,0))*VLOOKUP(G145,AE:AG,3,0)+M145/2</f>
        <v>1.16666666666667</v>
      </c>
      <c r="O145">
        <f>INDEX(Sheet3!F:F,MATCH(B145&amp;D145&amp;E145,Sheet3!D:D,0))</f>
        <v>50</v>
      </c>
      <c r="P145">
        <f t="shared" si="43"/>
        <v>72522</v>
      </c>
      <c r="T145">
        <f t="shared" si="45"/>
        <v>3733</v>
      </c>
      <c r="V145">
        <f t="shared" si="46"/>
        <v>70</v>
      </c>
      <c r="X145" t="str">
        <f>INDEX(Sheet4!E:E,MATCH($B145&amp;$D145&amp;$E145,Sheet4!$D:$D,0))</f>
        <v>观景台地</v>
      </c>
      <c r="Y145" t="str">
        <f>INDEX(Sheet4!F:F,MATCH($B145&amp;$D145&amp;$E145,Sheet4!$D:$D,0))</f>
        <v>市中的山上视野开阔，但下面除连绵不断的大楼外并没有什么特别的风景。</v>
      </c>
      <c r="Z145">
        <f>INDEX(Sheet4!H:H,MATCH($B145&amp;$D145&amp;$E145,Sheet4!$D:$D,0))</f>
        <v>340140004</v>
      </c>
      <c r="AA145" t="str">
        <f t="shared" si="44"/>
        <v>巡逻源核2-2-2</v>
      </c>
    </row>
    <row r="146" spans="1:27">
      <c r="A146">
        <f t="shared" si="36"/>
        <v>2523</v>
      </c>
      <c r="B146" s="1" t="s">
        <v>82</v>
      </c>
      <c r="C146" s="1" t="str">
        <f t="shared" si="37"/>
        <v>源核巡逻2</v>
      </c>
      <c r="D146">
        <v>2</v>
      </c>
      <c r="E146">
        <v>2</v>
      </c>
      <c r="F146">
        <v>3</v>
      </c>
      <c r="G146">
        <f t="shared" si="47"/>
        <v>1</v>
      </c>
      <c r="H146">
        <f t="shared" si="38"/>
        <v>25</v>
      </c>
      <c r="I146">
        <f t="shared" si="39"/>
        <v>29</v>
      </c>
      <c r="J146" t="str">
        <f t="shared" si="40"/>
        <v>25,29</v>
      </c>
      <c r="K146">
        <f t="shared" si="41"/>
        <v>3</v>
      </c>
      <c r="L146">
        <f t="shared" si="42"/>
        <v>14400</v>
      </c>
      <c r="M146">
        <v>0</v>
      </c>
      <c r="N146">
        <f>INDEX(Sheet3!E:E,MATCH(B146&amp;D146&amp;E146,Sheet3!D:D,0))*VLOOKUP(G146,AE:AG,3,0)+M146/2</f>
        <v>1.16666666666667</v>
      </c>
      <c r="O146">
        <f>INDEX(Sheet3!F:F,MATCH(B146&amp;D146&amp;E146,Sheet3!D:D,0))</f>
        <v>50</v>
      </c>
      <c r="P146">
        <f t="shared" si="43"/>
        <v>72523</v>
      </c>
      <c r="T146">
        <f t="shared" si="45"/>
        <v>3733</v>
      </c>
      <c r="V146">
        <f t="shared" si="46"/>
        <v>70</v>
      </c>
      <c r="X146" t="str">
        <f>INDEX(Sheet4!E:E,MATCH($B146&amp;$D146&amp;$E146,Sheet4!$D:$D,0))</f>
        <v>观景台地</v>
      </c>
      <c r="Y146" t="str">
        <f>INDEX(Sheet4!F:F,MATCH($B146&amp;$D146&amp;$E146,Sheet4!$D:$D,0))</f>
        <v>市中的山上视野开阔，但下面除连绵不断的大楼外并没有什么特别的风景。</v>
      </c>
      <c r="Z146">
        <f>INDEX(Sheet4!H:H,MATCH($B146&amp;$D146&amp;$E146,Sheet4!$D:$D,0))</f>
        <v>340140004</v>
      </c>
      <c r="AA146" t="str">
        <f t="shared" si="44"/>
        <v>巡逻源核2-2-3</v>
      </c>
    </row>
    <row r="147" spans="1:27">
      <c r="A147">
        <f t="shared" si="36"/>
        <v>2531</v>
      </c>
      <c r="B147" s="1" t="s">
        <v>82</v>
      </c>
      <c r="C147" s="1" t="str">
        <f t="shared" si="37"/>
        <v>源核巡逻3</v>
      </c>
      <c r="D147">
        <v>2</v>
      </c>
      <c r="E147">
        <v>3</v>
      </c>
      <c r="F147">
        <v>1</v>
      </c>
      <c r="G147">
        <f t="shared" si="47"/>
        <v>1</v>
      </c>
      <c r="H147">
        <f t="shared" si="38"/>
        <v>30</v>
      </c>
      <c r="I147">
        <f t="shared" si="39"/>
        <v>34</v>
      </c>
      <c r="J147" t="str">
        <f t="shared" si="40"/>
        <v>30,34</v>
      </c>
      <c r="K147">
        <f t="shared" si="41"/>
        <v>3</v>
      </c>
      <c r="L147">
        <f t="shared" si="42"/>
        <v>14400</v>
      </c>
      <c r="M147">
        <v>0</v>
      </c>
      <c r="N147">
        <f>INDEX(Sheet3!E:E,MATCH(B147&amp;D147&amp;E147,Sheet3!D:D,0))*VLOOKUP(G147,AE:AG,3,0)+M147/2</f>
        <v>1</v>
      </c>
      <c r="O147">
        <f>INDEX(Sheet3!F:F,MATCH(B147&amp;D147&amp;E147,Sheet3!D:D,0))</f>
        <v>50</v>
      </c>
      <c r="P147">
        <f t="shared" si="43"/>
        <v>72531</v>
      </c>
      <c r="T147">
        <f t="shared" si="45"/>
        <v>4500</v>
      </c>
      <c r="V147">
        <f t="shared" si="46"/>
        <v>333.333333333333</v>
      </c>
      <c r="X147" t="str">
        <f>INDEX(Sheet4!E:E,MATCH($B147&amp;$D147&amp;$E147,Sheet4!$D:$D,0))</f>
        <v>广阔村镇</v>
      </c>
      <c r="Y147" t="str">
        <f>INDEX(Sheet4!F:F,MATCH($B147&amp;$D147&amp;$E147,Sheet4!$D:$D,0))</f>
        <v>城市野蛮扩张后的各处乡村。废弃无人区和摩天楼相互混杂。</v>
      </c>
      <c r="Z147">
        <f>INDEX(Sheet4!H:H,MATCH($B147&amp;$D147&amp;$E147,Sheet4!$D:$D,0))</f>
        <v>340140004</v>
      </c>
      <c r="AA147" t="str">
        <f t="shared" si="44"/>
        <v>巡逻源核2-3-1</v>
      </c>
    </row>
    <row r="148" spans="1:27">
      <c r="A148">
        <f t="shared" si="36"/>
        <v>2532</v>
      </c>
      <c r="B148" s="1" t="s">
        <v>82</v>
      </c>
      <c r="C148" s="1" t="str">
        <f t="shared" si="37"/>
        <v>源核巡逻3</v>
      </c>
      <c r="D148">
        <v>2</v>
      </c>
      <c r="E148">
        <v>3</v>
      </c>
      <c r="F148">
        <v>2</v>
      </c>
      <c r="G148">
        <f t="shared" si="47"/>
        <v>2</v>
      </c>
      <c r="H148">
        <f t="shared" si="38"/>
        <v>30</v>
      </c>
      <c r="I148">
        <f t="shared" si="39"/>
        <v>34</v>
      </c>
      <c r="J148" t="str">
        <f t="shared" si="40"/>
        <v>30,34</v>
      </c>
      <c r="K148">
        <f t="shared" si="41"/>
        <v>4</v>
      </c>
      <c r="L148">
        <f t="shared" si="42"/>
        <v>28800</v>
      </c>
      <c r="M148">
        <v>0</v>
      </c>
      <c r="N148">
        <f>INDEX(Sheet3!E:E,MATCH(B148&amp;D148&amp;E148,Sheet3!D:D,0))*VLOOKUP(G148,AE:AG,3,0)+M148/2</f>
        <v>2</v>
      </c>
      <c r="O148">
        <f>INDEX(Sheet3!F:F,MATCH(B148&amp;D148&amp;E148,Sheet3!D:D,0))</f>
        <v>50</v>
      </c>
      <c r="P148">
        <f t="shared" si="43"/>
        <v>72532</v>
      </c>
      <c r="T148">
        <f t="shared" si="45"/>
        <v>9000</v>
      </c>
      <c r="V148">
        <f t="shared" si="46"/>
        <v>666.666666666667</v>
      </c>
      <c r="X148" t="str">
        <f>INDEX(Sheet4!E:E,MATCH($B148&amp;$D148&amp;$E148,Sheet4!$D:$D,0))</f>
        <v>广阔村镇</v>
      </c>
      <c r="Y148" t="str">
        <f>INDEX(Sheet4!F:F,MATCH($B148&amp;$D148&amp;$E148,Sheet4!$D:$D,0))</f>
        <v>城市野蛮扩张后的各处乡村。废弃无人区和摩天楼相互混杂。</v>
      </c>
      <c r="Z148">
        <f>INDEX(Sheet4!H:H,MATCH($B148&amp;$D148&amp;$E148,Sheet4!$D:$D,0))</f>
        <v>340140004</v>
      </c>
      <c r="AA148" t="str">
        <f t="shared" si="44"/>
        <v>巡逻源核2-3-2</v>
      </c>
    </row>
    <row r="149" spans="1:27">
      <c r="A149">
        <f t="shared" si="36"/>
        <v>2533</v>
      </c>
      <c r="B149" s="1" t="s">
        <v>82</v>
      </c>
      <c r="C149" s="1" t="str">
        <f t="shared" si="37"/>
        <v>源核巡逻3</v>
      </c>
      <c r="D149">
        <v>2</v>
      </c>
      <c r="E149">
        <v>3</v>
      </c>
      <c r="F149">
        <v>3</v>
      </c>
      <c r="G149">
        <f t="shared" si="47"/>
        <v>3</v>
      </c>
      <c r="H149">
        <f t="shared" si="38"/>
        <v>30</v>
      </c>
      <c r="I149">
        <f t="shared" si="39"/>
        <v>34</v>
      </c>
      <c r="J149" t="str">
        <f t="shared" si="40"/>
        <v>30,34</v>
      </c>
      <c r="K149">
        <f t="shared" si="41"/>
        <v>4</v>
      </c>
      <c r="L149">
        <f t="shared" si="42"/>
        <v>43200</v>
      </c>
      <c r="M149">
        <v>0</v>
      </c>
      <c r="N149">
        <f>INDEX(Sheet3!E:E,MATCH(B149&amp;D149&amp;E149,Sheet3!D:D,0))*VLOOKUP(G149,AE:AG,3,0)+M149/2</f>
        <v>3</v>
      </c>
      <c r="O149">
        <f>INDEX(Sheet3!F:F,MATCH(B149&amp;D149&amp;E149,Sheet3!D:D,0))</f>
        <v>50</v>
      </c>
      <c r="P149">
        <f t="shared" si="43"/>
        <v>72533</v>
      </c>
      <c r="T149">
        <f t="shared" si="45"/>
        <v>13500</v>
      </c>
      <c r="V149">
        <f t="shared" si="46"/>
        <v>1000</v>
      </c>
      <c r="X149" t="str">
        <f>INDEX(Sheet4!E:E,MATCH($B149&amp;$D149&amp;$E149,Sheet4!$D:$D,0))</f>
        <v>广阔村镇</v>
      </c>
      <c r="Y149" t="str">
        <f>INDEX(Sheet4!F:F,MATCH($B149&amp;$D149&amp;$E149,Sheet4!$D:$D,0))</f>
        <v>城市野蛮扩张后的各处乡村。废弃无人区和摩天楼相互混杂。</v>
      </c>
      <c r="Z149">
        <f>INDEX(Sheet4!H:H,MATCH($B149&amp;$D149&amp;$E149,Sheet4!$D:$D,0))</f>
        <v>340140004</v>
      </c>
      <c r="AA149" t="str">
        <f t="shared" si="44"/>
        <v>巡逻源核2-3-3</v>
      </c>
    </row>
    <row r="150" spans="1:27">
      <c r="A150">
        <f t="shared" si="36"/>
        <v>2541</v>
      </c>
      <c r="B150" s="1" t="s">
        <v>82</v>
      </c>
      <c r="C150" s="1" t="str">
        <f t="shared" si="37"/>
        <v>源核巡逻4</v>
      </c>
      <c r="D150">
        <v>2</v>
      </c>
      <c r="E150">
        <v>4</v>
      </c>
      <c r="F150">
        <v>1</v>
      </c>
      <c r="G150">
        <f t="shared" si="47"/>
        <v>2</v>
      </c>
      <c r="H150">
        <f t="shared" si="38"/>
        <v>35</v>
      </c>
      <c r="I150">
        <f t="shared" si="39"/>
        <v>39</v>
      </c>
      <c r="J150" t="str">
        <f t="shared" si="40"/>
        <v>35,39</v>
      </c>
      <c r="K150">
        <f t="shared" si="41"/>
        <v>4</v>
      </c>
      <c r="L150">
        <f t="shared" si="42"/>
        <v>28800</v>
      </c>
      <c r="M150">
        <v>0</v>
      </c>
      <c r="N150">
        <f>INDEX(Sheet3!E:E,MATCH(B150&amp;D150&amp;E150,Sheet3!D:D,0))*VLOOKUP(G150,AE:AG,3,0)+M150/2</f>
        <v>1.66666666666667</v>
      </c>
      <c r="O150">
        <f>INDEX(Sheet3!F:F,MATCH(B150&amp;D150&amp;E150,Sheet3!D:D,0))</f>
        <v>50</v>
      </c>
      <c r="P150">
        <f t="shared" si="43"/>
        <v>72541</v>
      </c>
      <c r="T150">
        <f t="shared" si="45"/>
        <v>10000</v>
      </c>
      <c r="V150">
        <f t="shared" si="46"/>
        <v>694.444444444444</v>
      </c>
      <c r="X150" t="str">
        <f>INDEX(Sheet4!E:E,MATCH($B150&amp;$D150&amp;$E150,Sheet4!$D:$D,0))</f>
        <v>广阔村镇</v>
      </c>
      <c r="Y150" t="str">
        <f>INDEX(Sheet4!F:F,MATCH($B150&amp;$D150&amp;$E150,Sheet4!$D:$D,0))</f>
        <v>城市野蛮扩张后的各处乡村。废弃无人区和摩天楼相互混杂。</v>
      </c>
      <c r="Z150">
        <f>INDEX(Sheet4!H:H,MATCH($B150&amp;$D150&amp;$E150,Sheet4!$D:$D,0))</f>
        <v>340140004</v>
      </c>
      <c r="AA150" t="str">
        <f t="shared" si="44"/>
        <v>巡逻源核2-4-1</v>
      </c>
    </row>
    <row r="151" spans="1:27">
      <c r="A151">
        <f t="shared" si="36"/>
        <v>2542</v>
      </c>
      <c r="B151" s="1" t="s">
        <v>82</v>
      </c>
      <c r="C151" s="1" t="str">
        <f t="shared" si="37"/>
        <v>源核巡逻4</v>
      </c>
      <c r="D151">
        <v>2</v>
      </c>
      <c r="E151">
        <v>4</v>
      </c>
      <c r="F151">
        <v>2</v>
      </c>
      <c r="G151">
        <f t="shared" si="47"/>
        <v>3</v>
      </c>
      <c r="H151">
        <f t="shared" si="38"/>
        <v>35</v>
      </c>
      <c r="I151">
        <f t="shared" si="39"/>
        <v>39</v>
      </c>
      <c r="J151" t="str">
        <f t="shared" si="40"/>
        <v>35,39</v>
      </c>
      <c r="K151">
        <f t="shared" si="41"/>
        <v>5</v>
      </c>
      <c r="L151">
        <f t="shared" si="42"/>
        <v>43200</v>
      </c>
      <c r="M151">
        <v>0</v>
      </c>
      <c r="N151">
        <f>INDEX(Sheet3!E:E,MATCH(B151&amp;D151&amp;E151,Sheet3!D:D,0))*VLOOKUP(G151,AE:AG,3,0)+M151/2</f>
        <v>2.5</v>
      </c>
      <c r="O151">
        <f>INDEX(Sheet3!F:F,MATCH(B151&amp;D151&amp;E151,Sheet3!D:D,0))</f>
        <v>50</v>
      </c>
      <c r="P151">
        <f t="shared" si="43"/>
        <v>72542</v>
      </c>
      <c r="T151">
        <f t="shared" si="45"/>
        <v>15000</v>
      </c>
      <c r="V151">
        <f t="shared" si="46"/>
        <v>1041.66666666667</v>
      </c>
      <c r="X151" t="str">
        <f>INDEX(Sheet4!E:E,MATCH($B151&amp;$D151&amp;$E151,Sheet4!$D:$D,0))</f>
        <v>广阔村镇</v>
      </c>
      <c r="Y151" t="str">
        <f>INDEX(Sheet4!F:F,MATCH($B151&amp;$D151&amp;$E151,Sheet4!$D:$D,0))</f>
        <v>城市野蛮扩张后的各处乡村。废弃无人区和摩天楼相互混杂。</v>
      </c>
      <c r="Z151">
        <f>INDEX(Sheet4!H:H,MATCH($B151&amp;$D151&amp;$E151,Sheet4!$D:$D,0))</f>
        <v>340140004</v>
      </c>
      <c r="AA151" t="str">
        <f t="shared" si="44"/>
        <v>巡逻源核2-4-2</v>
      </c>
    </row>
    <row r="152" spans="1:27">
      <c r="A152">
        <f t="shared" si="36"/>
        <v>2543</v>
      </c>
      <c r="B152" s="1" t="s">
        <v>82</v>
      </c>
      <c r="C152" s="1" t="str">
        <f t="shared" si="37"/>
        <v>源核巡逻4</v>
      </c>
      <c r="D152">
        <v>2</v>
      </c>
      <c r="E152">
        <v>4</v>
      </c>
      <c r="F152">
        <v>3</v>
      </c>
      <c r="G152">
        <f t="shared" si="47"/>
        <v>4</v>
      </c>
      <c r="H152">
        <f t="shared" si="38"/>
        <v>35</v>
      </c>
      <c r="I152">
        <f t="shared" si="39"/>
        <v>39</v>
      </c>
      <c r="J152" t="str">
        <f t="shared" si="40"/>
        <v>35,39</v>
      </c>
      <c r="K152">
        <f t="shared" si="41"/>
        <v>5</v>
      </c>
      <c r="L152">
        <f t="shared" si="42"/>
        <v>86400</v>
      </c>
      <c r="M152">
        <v>0</v>
      </c>
      <c r="N152">
        <f>INDEX(Sheet3!E:E,MATCH(B152&amp;D152&amp;E152,Sheet3!D:D,0))*VLOOKUP(G152,AE:AG,3,0)+M152/2</f>
        <v>5</v>
      </c>
      <c r="O152">
        <f>INDEX(Sheet3!F:F,MATCH(B152&amp;D152&amp;E152,Sheet3!D:D,0))</f>
        <v>50</v>
      </c>
      <c r="P152">
        <f t="shared" si="43"/>
        <v>72543</v>
      </c>
      <c r="T152">
        <f t="shared" si="45"/>
        <v>30000</v>
      </c>
      <c r="V152">
        <f t="shared" si="46"/>
        <v>2083.33333333333</v>
      </c>
      <c r="X152" t="str">
        <f>INDEX(Sheet4!E:E,MATCH($B152&amp;$D152&amp;$E152,Sheet4!$D:$D,0))</f>
        <v>广阔村镇</v>
      </c>
      <c r="Y152" t="str">
        <f>INDEX(Sheet4!F:F,MATCH($B152&amp;$D152&amp;$E152,Sheet4!$D:$D,0))</f>
        <v>城市野蛮扩张后的各处乡村。废弃无人区和摩天楼相互混杂。</v>
      </c>
      <c r="Z152">
        <f>INDEX(Sheet4!H:H,MATCH($B152&amp;$D152&amp;$E152,Sheet4!$D:$D,0))</f>
        <v>340140004</v>
      </c>
      <c r="AA152" t="str">
        <f t="shared" si="44"/>
        <v>巡逻源核2-4-3</v>
      </c>
    </row>
    <row r="153" spans="1:27">
      <c r="A153">
        <f t="shared" si="36"/>
        <v>2551</v>
      </c>
      <c r="B153" s="1" t="s">
        <v>82</v>
      </c>
      <c r="C153" s="1" t="str">
        <f t="shared" si="37"/>
        <v>源核巡逻5</v>
      </c>
      <c r="D153">
        <v>2</v>
      </c>
      <c r="E153">
        <v>5</v>
      </c>
      <c r="F153">
        <v>1</v>
      </c>
      <c r="G153">
        <f t="shared" si="47"/>
        <v>2</v>
      </c>
      <c r="H153">
        <f t="shared" si="38"/>
        <v>40</v>
      </c>
      <c r="I153">
        <f t="shared" si="39"/>
        <v>80</v>
      </c>
      <c r="J153" t="str">
        <f t="shared" si="40"/>
        <v>40,80</v>
      </c>
      <c r="K153">
        <f t="shared" si="41"/>
        <v>4</v>
      </c>
      <c r="L153">
        <f t="shared" si="42"/>
        <v>28800</v>
      </c>
      <c r="M153">
        <v>0</v>
      </c>
      <c r="N153">
        <f>INDEX(Sheet3!E:E,MATCH(B153&amp;D153&amp;E153,Sheet3!D:D,0))*VLOOKUP(G153,AE:AG,3,0)+M153/2</f>
        <v>1.66666666666667</v>
      </c>
      <c r="O153">
        <f>INDEX(Sheet3!F:F,MATCH(B153&amp;D153&amp;E153,Sheet3!D:D,0))</f>
        <v>50</v>
      </c>
      <c r="P153">
        <f t="shared" si="43"/>
        <v>72551</v>
      </c>
      <c r="T153">
        <f t="shared" si="45"/>
        <v>13888</v>
      </c>
      <c r="V153">
        <f t="shared" si="46"/>
        <v>833.333333333333</v>
      </c>
      <c r="X153" t="str">
        <f>INDEX(Sheet4!E:E,MATCH($B153&amp;$D153&amp;$E153,Sheet4!$D:$D,0))</f>
        <v>广阔村镇</v>
      </c>
      <c r="Y153" t="str">
        <f>INDEX(Sheet4!F:F,MATCH($B153&amp;$D153&amp;$E153,Sheet4!$D:$D,0))</f>
        <v>城市野蛮扩张后的各处乡村。废弃无人区和摩天楼相互混杂。</v>
      </c>
      <c r="Z153">
        <f>INDEX(Sheet4!H:H,MATCH($B153&amp;$D153&amp;$E153,Sheet4!$D:$D,0))</f>
        <v>340140004</v>
      </c>
      <c r="AA153" t="str">
        <f t="shared" si="44"/>
        <v>巡逻源核2-5-1</v>
      </c>
    </row>
    <row r="154" spans="1:27">
      <c r="A154">
        <f t="shared" si="36"/>
        <v>2552</v>
      </c>
      <c r="B154" s="1" t="s">
        <v>82</v>
      </c>
      <c r="C154" s="1" t="str">
        <f t="shared" si="37"/>
        <v>源核巡逻5</v>
      </c>
      <c r="D154">
        <v>2</v>
      </c>
      <c r="E154">
        <v>5</v>
      </c>
      <c r="F154">
        <v>2</v>
      </c>
      <c r="G154">
        <f t="shared" si="47"/>
        <v>3</v>
      </c>
      <c r="H154">
        <f t="shared" si="38"/>
        <v>40</v>
      </c>
      <c r="I154">
        <f t="shared" si="39"/>
        <v>80</v>
      </c>
      <c r="J154" t="str">
        <f t="shared" si="40"/>
        <v>40,80</v>
      </c>
      <c r="K154">
        <f t="shared" si="41"/>
        <v>5</v>
      </c>
      <c r="L154">
        <f t="shared" si="42"/>
        <v>43200</v>
      </c>
      <c r="M154">
        <v>0</v>
      </c>
      <c r="N154">
        <f>INDEX(Sheet3!E:E,MATCH(B154&amp;D154&amp;E154,Sheet3!D:D,0))*VLOOKUP(G154,AE:AG,3,0)+M154/2</f>
        <v>2.5</v>
      </c>
      <c r="O154">
        <f>INDEX(Sheet3!F:F,MATCH(B154&amp;D154&amp;E154,Sheet3!D:D,0))</f>
        <v>50</v>
      </c>
      <c r="P154">
        <f t="shared" si="43"/>
        <v>72552</v>
      </c>
      <c r="T154">
        <f t="shared" si="45"/>
        <v>20833</v>
      </c>
      <c r="V154">
        <f t="shared" si="46"/>
        <v>1250</v>
      </c>
      <c r="X154" t="str">
        <f>INDEX(Sheet4!E:E,MATCH($B154&amp;$D154&amp;$E154,Sheet4!$D:$D,0))</f>
        <v>广阔村镇</v>
      </c>
      <c r="Y154" t="str">
        <f>INDEX(Sheet4!F:F,MATCH($B154&amp;$D154&amp;$E154,Sheet4!$D:$D,0))</f>
        <v>城市野蛮扩张后的各处乡村。废弃无人区和摩天楼相互混杂。</v>
      </c>
      <c r="Z154">
        <f>INDEX(Sheet4!H:H,MATCH($B154&amp;$D154&amp;$E154,Sheet4!$D:$D,0))</f>
        <v>340140004</v>
      </c>
      <c r="AA154" t="str">
        <f t="shared" si="44"/>
        <v>巡逻源核2-5-2</v>
      </c>
    </row>
    <row r="155" spans="1:27">
      <c r="A155">
        <f t="shared" si="36"/>
        <v>2553</v>
      </c>
      <c r="B155" s="1" t="s">
        <v>82</v>
      </c>
      <c r="C155" s="1" t="str">
        <f t="shared" si="37"/>
        <v>源核巡逻5</v>
      </c>
      <c r="D155">
        <v>2</v>
      </c>
      <c r="E155">
        <v>5</v>
      </c>
      <c r="F155">
        <v>3</v>
      </c>
      <c r="G155">
        <f t="shared" si="47"/>
        <v>4</v>
      </c>
      <c r="H155">
        <f t="shared" si="38"/>
        <v>40</v>
      </c>
      <c r="I155">
        <f t="shared" si="39"/>
        <v>80</v>
      </c>
      <c r="J155" t="str">
        <f t="shared" si="40"/>
        <v>40,80</v>
      </c>
      <c r="K155">
        <f t="shared" si="41"/>
        <v>5</v>
      </c>
      <c r="L155">
        <f t="shared" si="42"/>
        <v>86400</v>
      </c>
      <c r="M155">
        <v>0</v>
      </c>
      <c r="N155">
        <f>INDEX(Sheet3!E:E,MATCH(B155&amp;D155&amp;E155,Sheet3!D:D,0))*VLOOKUP(G155,AE:AG,3,0)+M155/2</f>
        <v>5</v>
      </c>
      <c r="O155">
        <f>INDEX(Sheet3!F:F,MATCH(B155&amp;D155&amp;E155,Sheet3!D:D,0))</f>
        <v>50</v>
      </c>
      <c r="P155">
        <f t="shared" si="43"/>
        <v>72553</v>
      </c>
      <c r="T155">
        <f t="shared" si="45"/>
        <v>41666</v>
      </c>
      <c r="V155">
        <f t="shared" si="46"/>
        <v>2500</v>
      </c>
      <c r="X155" t="str">
        <f>INDEX(Sheet4!E:E,MATCH($B155&amp;$D155&amp;$E155,Sheet4!$D:$D,0))</f>
        <v>广阔村镇</v>
      </c>
      <c r="Y155" t="str">
        <f>INDEX(Sheet4!F:F,MATCH($B155&amp;$D155&amp;$E155,Sheet4!$D:$D,0))</f>
        <v>城市野蛮扩张后的各处乡村。废弃无人区和摩天楼相互混杂。</v>
      </c>
      <c r="Z155">
        <f>INDEX(Sheet4!H:H,MATCH($B155&amp;$D155&amp;$E155,Sheet4!$D:$D,0))</f>
        <v>340140004</v>
      </c>
      <c r="AA155" t="str">
        <f t="shared" si="44"/>
        <v>巡逻源核2-5-3</v>
      </c>
    </row>
    <row r="156" spans="1:27">
      <c r="A156">
        <f t="shared" si="36"/>
        <v>2611</v>
      </c>
      <c r="B156" s="1" t="s">
        <v>80</v>
      </c>
      <c r="C156" s="1" t="str">
        <f t="shared" si="37"/>
        <v>钻石巡逻1</v>
      </c>
      <c r="D156">
        <v>2</v>
      </c>
      <c r="E156">
        <v>1</v>
      </c>
      <c r="F156">
        <v>1</v>
      </c>
      <c r="G156">
        <f t="shared" si="47"/>
        <v>1</v>
      </c>
      <c r="H156">
        <f t="shared" si="38"/>
        <v>1</v>
      </c>
      <c r="I156">
        <f t="shared" si="39"/>
        <v>24</v>
      </c>
      <c r="J156" t="str">
        <f t="shared" si="40"/>
        <v>1,24</v>
      </c>
      <c r="K156">
        <f t="shared" si="41"/>
        <v>2</v>
      </c>
      <c r="L156">
        <f t="shared" si="42"/>
        <v>14400</v>
      </c>
      <c r="M156">
        <v>0</v>
      </c>
      <c r="N156">
        <f>INDEX(Sheet3!E:E,MATCH(B156&amp;D156&amp;E156,Sheet3!D:D,0))*VLOOKUP(G156,AE:AG,3,0)+M156/2</f>
        <v>1.66666666666667</v>
      </c>
      <c r="O156">
        <f>INDEX(Sheet3!F:F,MATCH(B156&amp;D156&amp;E156,Sheet3!D:D,0))</f>
        <v>30</v>
      </c>
      <c r="P156">
        <f t="shared" si="43"/>
        <v>72611</v>
      </c>
      <c r="T156">
        <f t="shared" si="45"/>
        <v>4500</v>
      </c>
      <c r="W156">
        <f t="shared" ref="W156:W169" si="48">ROUNDUP(N156*3/4,0)</f>
        <v>2</v>
      </c>
      <c r="X156" t="str">
        <f>INDEX(Sheet4!E:E,MATCH($B156&amp;$D156&amp;$E156,Sheet4!$D:$D,0))</f>
        <v>旧城近郊</v>
      </c>
      <c r="Y156" t="str">
        <f>INDEX(Sheet4!F:F,MATCH($B156&amp;$D156&amp;$E156,Sheet4!$D:$D,0))</f>
        <v>旧世代城市的外延，水泥的楼宇星罗棋布。</v>
      </c>
      <c r="Z156">
        <f>INDEX(Sheet4!H:H,MATCH($B156&amp;$D156&amp;$E156,Sheet4!$D:$D,0))</f>
        <v>340140004</v>
      </c>
      <c r="AA156" t="str">
        <f t="shared" si="44"/>
        <v>巡逻钻石2-1-1</v>
      </c>
    </row>
    <row r="157" spans="1:27">
      <c r="A157">
        <f t="shared" si="36"/>
        <v>2612</v>
      </c>
      <c r="B157" s="1" t="s">
        <v>80</v>
      </c>
      <c r="C157" s="1" t="str">
        <f t="shared" si="37"/>
        <v>钻石巡逻1</v>
      </c>
      <c r="D157">
        <v>2</v>
      </c>
      <c r="E157">
        <v>1</v>
      </c>
      <c r="F157">
        <v>2</v>
      </c>
      <c r="G157">
        <f t="shared" si="47"/>
        <v>1</v>
      </c>
      <c r="H157">
        <f t="shared" si="38"/>
        <v>1</v>
      </c>
      <c r="I157">
        <f t="shared" si="39"/>
        <v>24</v>
      </c>
      <c r="J157" t="str">
        <f t="shared" si="40"/>
        <v>1,24</v>
      </c>
      <c r="K157">
        <f t="shared" si="41"/>
        <v>3</v>
      </c>
      <c r="L157">
        <f t="shared" si="42"/>
        <v>14400</v>
      </c>
      <c r="M157">
        <v>0</v>
      </c>
      <c r="N157">
        <f>INDEX(Sheet3!E:E,MATCH(B157&amp;D157&amp;E157,Sheet3!D:D,0))*VLOOKUP(G157,AE:AG,3,0)+M157/2</f>
        <v>1.66666666666667</v>
      </c>
      <c r="O157">
        <f>INDEX(Sheet3!F:F,MATCH(B157&amp;D157&amp;E157,Sheet3!D:D,0))</f>
        <v>30</v>
      </c>
      <c r="P157">
        <f t="shared" si="43"/>
        <v>72612</v>
      </c>
      <c r="T157">
        <f t="shared" si="45"/>
        <v>4500</v>
      </c>
      <c r="W157">
        <f t="shared" si="48"/>
        <v>2</v>
      </c>
      <c r="X157" t="str">
        <f>INDEX(Sheet4!E:E,MATCH($B157&amp;$D157&amp;$E157,Sheet4!$D:$D,0))</f>
        <v>旧城近郊</v>
      </c>
      <c r="Y157" t="str">
        <f>INDEX(Sheet4!F:F,MATCH($B157&amp;$D157&amp;$E157,Sheet4!$D:$D,0))</f>
        <v>旧世代城市的外延，水泥的楼宇星罗棋布。</v>
      </c>
      <c r="Z157">
        <f>INDEX(Sheet4!H:H,MATCH($B157&amp;$D157&amp;$E157,Sheet4!$D:$D,0))</f>
        <v>340140004</v>
      </c>
      <c r="AA157" t="str">
        <f t="shared" si="44"/>
        <v>巡逻钻石2-1-2</v>
      </c>
    </row>
    <row r="158" spans="1:27">
      <c r="A158">
        <f t="shared" si="36"/>
        <v>2621</v>
      </c>
      <c r="B158" s="1" t="s">
        <v>80</v>
      </c>
      <c r="C158" s="1" t="str">
        <f t="shared" si="37"/>
        <v>钻石巡逻2</v>
      </c>
      <c r="D158">
        <v>2</v>
      </c>
      <c r="E158">
        <v>2</v>
      </c>
      <c r="F158">
        <v>1</v>
      </c>
      <c r="G158">
        <f t="shared" si="47"/>
        <v>1</v>
      </c>
      <c r="H158">
        <f t="shared" si="38"/>
        <v>25</v>
      </c>
      <c r="I158">
        <f t="shared" si="39"/>
        <v>29</v>
      </c>
      <c r="J158" t="str">
        <f t="shared" si="40"/>
        <v>25,29</v>
      </c>
      <c r="K158">
        <f t="shared" si="41"/>
        <v>2</v>
      </c>
      <c r="L158">
        <f t="shared" si="42"/>
        <v>14400</v>
      </c>
      <c r="M158">
        <v>0</v>
      </c>
      <c r="N158">
        <f>INDEX(Sheet3!E:E,MATCH(B158&amp;D158&amp;E158,Sheet3!D:D,0))*VLOOKUP(G158,AE:AG,3,0)+M158/2</f>
        <v>4.16666666666667</v>
      </c>
      <c r="O158">
        <f>INDEX(Sheet3!F:F,MATCH(B158&amp;D158&amp;E158,Sheet3!D:D,0))</f>
        <v>10</v>
      </c>
      <c r="P158">
        <f t="shared" si="43"/>
        <v>72621</v>
      </c>
      <c r="T158">
        <f t="shared" si="45"/>
        <v>13333</v>
      </c>
      <c r="W158">
        <f t="shared" si="48"/>
        <v>4</v>
      </c>
      <c r="X158" t="str">
        <f>INDEX(Sheet4!E:E,MATCH($B158&amp;$D158&amp;$E158,Sheet4!$D:$D,0))</f>
        <v>观景台地</v>
      </c>
      <c r="Y158" t="str">
        <f>INDEX(Sheet4!F:F,MATCH($B158&amp;$D158&amp;$E158,Sheet4!$D:$D,0))</f>
        <v>市中的山上视野开阔，但下面除连绵不断的大楼外并没有什么特别的风景。</v>
      </c>
      <c r="Z158">
        <f>INDEX(Sheet4!H:H,MATCH($B158&amp;$D158&amp;$E158,Sheet4!$D:$D,0))</f>
        <v>340140004</v>
      </c>
      <c r="AA158" t="str">
        <f t="shared" si="44"/>
        <v>巡逻钻石2-2-1</v>
      </c>
    </row>
    <row r="159" spans="1:27">
      <c r="A159">
        <f t="shared" si="36"/>
        <v>2622</v>
      </c>
      <c r="B159" s="1" t="s">
        <v>80</v>
      </c>
      <c r="C159" s="1" t="str">
        <f t="shared" si="37"/>
        <v>钻石巡逻2</v>
      </c>
      <c r="D159">
        <v>2</v>
      </c>
      <c r="E159">
        <v>2</v>
      </c>
      <c r="F159">
        <v>2</v>
      </c>
      <c r="G159">
        <f t="shared" si="47"/>
        <v>1</v>
      </c>
      <c r="H159">
        <f t="shared" si="38"/>
        <v>25</v>
      </c>
      <c r="I159">
        <f t="shared" si="39"/>
        <v>29</v>
      </c>
      <c r="J159" t="str">
        <f t="shared" si="40"/>
        <v>25,29</v>
      </c>
      <c r="K159">
        <f t="shared" si="41"/>
        <v>3</v>
      </c>
      <c r="L159">
        <f t="shared" si="42"/>
        <v>14400</v>
      </c>
      <c r="M159">
        <v>0</v>
      </c>
      <c r="N159">
        <f>INDEX(Sheet3!E:E,MATCH(B159&amp;D159&amp;E159,Sheet3!D:D,0))*VLOOKUP(G159,AE:AG,3,0)+M159/2</f>
        <v>4.16666666666667</v>
      </c>
      <c r="O159">
        <f>INDEX(Sheet3!F:F,MATCH(B159&amp;D159&amp;E159,Sheet3!D:D,0))</f>
        <v>10</v>
      </c>
      <c r="P159">
        <f t="shared" si="43"/>
        <v>72622</v>
      </c>
      <c r="T159">
        <f t="shared" si="45"/>
        <v>13333</v>
      </c>
      <c r="W159">
        <f t="shared" si="48"/>
        <v>4</v>
      </c>
      <c r="X159" t="str">
        <f>INDEX(Sheet4!E:E,MATCH($B159&amp;$D159&amp;$E159,Sheet4!$D:$D,0))</f>
        <v>观景台地</v>
      </c>
      <c r="Y159" t="str">
        <f>INDEX(Sheet4!F:F,MATCH($B159&amp;$D159&amp;$E159,Sheet4!$D:$D,0))</f>
        <v>市中的山上视野开阔，但下面除连绵不断的大楼外并没有什么特别的风景。</v>
      </c>
      <c r="Z159">
        <f>INDEX(Sheet4!H:H,MATCH($B159&amp;$D159&amp;$E159,Sheet4!$D:$D,0))</f>
        <v>340140004</v>
      </c>
      <c r="AA159" t="str">
        <f t="shared" si="44"/>
        <v>巡逻钻石2-2-2</v>
      </c>
    </row>
    <row r="160" spans="1:27">
      <c r="A160">
        <f t="shared" si="36"/>
        <v>2623</v>
      </c>
      <c r="B160" s="1" t="s">
        <v>80</v>
      </c>
      <c r="C160" s="1" t="str">
        <f t="shared" si="37"/>
        <v>钻石巡逻2</v>
      </c>
      <c r="D160">
        <v>2</v>
      </c>
      <c r="E160">
        <v>2</v>
      </c>
      <c r="F160">
        <v>3</v>
      </c>
      <c r="G160">
        <f t="shared" si="47"/>
        <v>1</v>
      </c>
      <c r="H160">
        <f t="shared" si="38"/>
        <v>25</v>
      </c>
      <c r="I160">
        <f t="shared" si="39"/>
        <v>29</v>
      </c>
      <c r="J160" t="str">
        <f t="shared" si="40"/>
        <v>25,29</v>
      </c>
      <c r="K160">
        <f t="shared" si="41"/>
        <v>3</v>
      </c>
      <c r="L160">
        <f t="shared" si="42"/>
        <v>14400</v>
      </c>
      <c r="M160">
        <v>0</v>
      </c>
      <c r="N160">
        <f>INDEX(Sheet3!E:E,MATCH(B160&amp;D160&amp;E160,Sheet3!D:D,0))*VLOOKUP(G160,AE:AG,3,0)+M160/2</f>
        <v>4.16666666666667</v>
      </c>
      <c r="O160">
        <f>INDEX(Sheet3!F:F,MATCH(B160&amp;D160&amp;E160,Sheet3!D:D,0))</f>
        <v>10</v>
      </c>
      <c r="P160">
        <f t="shared" si="43"/>
        <v>72623</v>
      </c>
      <c r="T160">
        <f t="shared" si="45"/>
        <v>13333</v>
      </c>
      <c r="W160">
        <f t="shared" si="48"/>
        <v>4</v>
      </c>
      <c r="X160" t="str">
        <f>INDEX(Sheet4!E:E,MATCH($B160&amp;$D160&amp;$E160,Sheet4!$D:$D,0))</f>
        <v>观景台地</v>
      </c>
      <c r="Y160" t="str">
        <f>INDEX(Sheet4!F:F,MATCH($B160&amp;$D160&amp;$E160,Sheet4!$D:$D,0))</f>
        <v>市中的山上视野开阔，但下面除连绵不断的大楼外并没有什么特别的风景。</v>
      </c>
      <c r="Z160">
        <f>INDEX(Sheet4!H:H,MATCH($B160&amp;$D160&amp;$E160,Sheet4!$D:$D,0))</f>
        <v>340140004</v>
      </c>
      <c r="AA160" t="str">
        <f t="shared" si="44"/>
        <v>巡逻钻石2-2-3</v>
      </c>
    </row>
    <row r="161" spans="1:27">
      <c r="A161">
        <f t="shared" si="36"/>
        <v>2631</v>
      </c>
      <c r="B161" s="1" t="s">
        <v>80</v>
      </c>
      <c r="C161" s="1" t="str">
        <f t="shared" si="37"/>
        <v>钻石巡逻3</v>
      </c>
      <c r="D161">
        <v>2</v>
      </c>
      <c r="E161">
        <v>3</v>
      </c>
      <c r="F161">
        <v>1</v>
      </c>
      <c r="G161">
        <f t="shared" si="47"/>
        <v>1</v>
      </c>
      <c r="H161">
        <f t="shared" si="38"/>
        <v>30</v>
      </c>
      <c r="I161">
        <f t="shared" si="39"/>
        <v>34</v>
      </c>
      <c r="J161" t="str">
        <f t="shared" si="40"/>
        <v>30,34</v>
      </c>
      <c r="K161">
        <f t="shared" si="41"/>
        <v>3</v>
      </c>
      <c r="L161">
        <f t="shared" si="42"/>
        <v>14400</v>
      </c>
      <c r="M161">
        <v>0</v>
      </c>
      <c r="N161">
        <f>INDEX(Sheet3!E:E,MATCH(B161&amp;D161&amp;E161,Sheet3!D:D,0))*VLOOKUP(G161,AE:AG,3,0)+M161/2</f>
        <v>5</v>
      </c>
      <c r="O161">
        <f>INDEX(Sheet3!F:F,MATCH(B161&amp;D161&amp;E161,Sheet3!D:D,0))</f>
        <v>5</v>
      </c>
      <c r="P161">
        <f t="shared" si="43"/>
        <v>72631</v>
      </c>
      <c r="T161">
        <f t="shared" si="45"/>
        <v>22500</v>
      </c>
      <c r="W161">
        <f t="shared" si="48"/>
        <v>4</v>
      </c>
      <c r="X161" t="str">
        <f>INDEX(Sheet4!E:E,MATCH($B161&amp;$D161&amp;$E161,Sheet4!$D:$D,0))</f>
        <v>广阔村镇</v>
      </c>
      <c r="Y161" t="str">
        <f>INDEX(Sheet4!F:F,MATCH($B161&amp;$D161&amp;$E161,Sheet4!$D:$D,0))</f>
        <v>城市野蛮扩张后的各处乡村。废弃无人区和摩天楼相互混杂。</v>
      </c>
      <c r="Z161">
        <f>INDEX(Sheet4!H:H,MATCH($B161&amp;$D161&amp;$E161,Sheet4!$D:$D,0))</f>
        <v>340140004</v>
      </c>
      <c r="AA161" t="str">
        <f t="shared" si="44"/>
        <v>巡逻钻石2-3-1</v>
      </c>
    </row>
    <row r="162" spans="1:27">
      <c r="A162">
        <f t="shared" si="36"/>
        <v>2632</v>
      </c>
      <c r="B162" s="1" t="s">
        <v>80</v>
      </c>
      <c r="C162" s="1" t="str">
        <f t="shared" si="37"/>
        <v>钻石巡逻3</v>
      </c>
      <c r="D162">
        <v>2</v>
      </c>
      <c r="E162">
        <v>3</v>
      </c>
      <c r="F162">
        <v>2</v>
      </c>
      <c r="G162">
        <f t="shared" si="47"/>
        <v>2</v>
      </c>
      <c r="H162">
        <f t="shared" si="38"/>
        <v>30</v>
      </c>
      <c r="I162">
        <f t="shared" si="39"/>
        <v>34</v>
      </c>
      <c r="J162" t="str">
        <f t="shared" si="40"/>
        <v>30,34</v>
      </c>
      <c r="K162">
        <f t="shared" si="41"/>
        <v>4</v>
      </c>
      <c r="L162">
        <f t="shared" si="42"/>
        <v>28800</v>
      </c>
      <c r="M162">
        <v>0</v>
      </c>
      <c r="N162">
        <f>INDEX(Sheet3!E:E,MATCH(B162&amp;D162&amp;E162,Sheet3!D:D,0))*VLOOKUP(G162,AE:AG,3,0)+M162/2</f>
        <v>10</v>
      </c>
      <c r="O162">
        <f>INDEX(Sheet3!F:F,MATCH(B162&amp;D162&amp;E162,Sheet3!D:D,0))</f>
        <v>5</v>
      </c>
      <c r="P162">
        <f t="shared" si="43"/>
        <v>72632</v>
      </c>
      <c r="T162">
        <f t="shared" si="45"/>
        <v>45000</v>
      </c>
      <c r="W162">
        <f t="shared" si="48"/>
        <v>8</v>
      </c>
      <c r="X162" t="str">
        <f>INDEX(Sheet4!E:E,MATCH($B162&amp;$D162&amp;$E162,Sheet4!$D:$D,0))</f>
        <v>广阔村镇</v>
      </c>
      <c r="Y162" t="str">
        <f>INDEX(Sheet4!F:F,MATCH($B162&amp;$D162&amp;$E162,Sheet4!$D:$D,0))</f>
        <v>城市野蛮扩张后的各处乡村。废弃无人区和摩天楼相互混杂。</v>
      </c>
      <c r="Z162">
        <f>INDEX(Sheet4!H:H,MATCH($B162&amp;$D162&amp;$E162,Sheet4!$D:$D,0))</f>
        <v>340140004</v>
      </c>
      <c r="AA162" t="str">
        <f t="shared" si="44"/>
        <v>巡逻钻石2-3-2</v>
      </c>
    </row>
    <row r="163" spans="1:27">
      <c r="A163">
        <f t="shared" si="36"/>
        <v>2633</v>
      </c>
      <c r="B163" s="1" t="s">
        <v>80</v>
      </c>
      <c r="C163" s="1" t="str">
        <f t="shared" si="37"/>
        <v>钻石巡逻3</v>
      </c>
      <c r="D163">
        <v>2</v>
      </c>
      <c r="E163">
        <v>3</v>
      </c>
      <c r="F163">
        <v>3</v>
      </c>
      <c r="G163">
        <f t="shared" si="47"/>
        <v>3</v>
      </c>
      <c r="H163">
        <f t="shared" si="38"/>
        <v>30</v>
      </c>
      <c r="I163">
        <f t="shared" si="39"/>
        <v>34</v>
      </c>
      <c r="J163" t="str">
        <f t="shared" si="40"/>
        <v>30,34</v>
      </c>
      <c r="K163">
        <f t="shared" si="41"/>
        <v>4</v>
      </c>
      <c r="L163">
        <f t="shared" si="42"/>
        <v>43200</v>
      </c>
      <c r="M163">
        <v>0</v>
      </c>
      <c r="N163">
        <f>INDEX(Sheet3!E:E,MATCH(B163&amp;D163&amp;E163,Sheet3!D:D,0))*VLOOKUP(G163,AE:AG,3,0)+M163/2</f>
        <v>15</v>
      </c>
      <c r="O163">
        <f>INDEX(Sheet3!F:F,MATCH(B163&amp;D163&amp;E163,Sheet3!D:D,0))</f>
        <v>5</v>
      </c>
      <c r="P163">
        <f t="shared" si="43"/>
        <v>72633</v>
      </c>
      <c r="T163">
        <f t="shared" si="45"/>
        <v>67500</v>
      </c>
      <c r="W163">
        <f t="shared" si="48"/>
        <v>12</v>
      </c>
      <c r="X163" t="str">
        <f>INDEX(Sheet4!E:E,MATCH($B163&amp;$D163&amp;$E163,Sheet4!$D:$D,0))</f>
        <v>广阔村镇</v>
      </c>
      <c r="Y163" t="str">
        <f>INDEX(Sheet4!F:F,MATCH($B163&amp;$D163&amp;$E163,Sheet4!$D:$D,0))</f>
        <v>城市野蛮扩张后的各处乡村。废弃无人区和摩天楼相互混杂。</v>
      </c>
      <c r="Z163">
        <f>INDEX(Sheet4!H:H,MATCH($B163&amp;$D163&amp;$E163,Sheet4!$D:$D,0))</f>
        <v>340140004</v>
      </c>
      <c r="AA163" t="str">
        <f t="shared" si="44"/>
        <v>巡逻钻石2-3-3</v>
      </c>
    </row>
    <row r="164" spans="1:27">
      <c r="A164">
        <f t="shared" si="36"/>
        <v>2641</v>
      </c>
      <c r="B164" s="1" t="s">
        <v>80</v>
      </c>
      <c r="C164" s="1" t="str">
        <f t="shared" si="37"/>
        <v>钻石巡逻4</v>
      </c>
      <c r="D164">
        <v>2</v>
      </c>
      <c r="E164">
        <v>4</v>
      </c>
      <c r="F164">
        <v>1</v>
      </c>
      <c r="G164">
        <f t="shared" si="47"/>
        <v>2</v>
      </c>
      <c r="H164">
        <f t="shared" si="38"/>
        <v>35</v>
      </c>
      <c r="I164">
        <f t="shared" si="39"/>
        <v>39</v>
      </c>
      <c r="J164" t="str">
        <f t="shared" si="40"/>
        <v>35,39</v>
      </c>
      <c r="K164">
        <f t="shared" si="41"/>
        <v>4</v>
      </c>
      <c r="L164">
        <f t="shared" si="42"/>
        <v>28800</v>
      </c>
      <c r="M164">
        <v>0</v>
      </c>
      <c r="N164">
        <f>INDEX(Sheet3!E:E,MATCH(B164&amp;D164&amp;E164,Sheet3!D:D,0))*VLOOKUP(G164,AE:AG,3,0)+M164/2</f>
        <v>10</v>
      </c>
      <c r="O164">
        <f>INDEX(Sheet3!F:F,MATCH(B164&amp;D164&amp;E164,Sheet3!D:D,0))</f>
        <v>3</v>
      </c>
      <c r="P164">
        <f t="shared" si="43"/>
        <v>72641</v>
      </c>
      <c r="T164">
        <f t="shared" ref="T164:T169" si="49">INT(VLOOKUP(H164,AK:AP,6,0)*N164/2)</f>
        <v>60000</v>
      </c>
      <c r="W164">
        <f t="shared" si="48"/>
        <v>8</v>
      </c>
      <c r="X164" t="str">
        <f>INDEX(Sheet4!E:E,MATCH($B164&amp;$D164&amp;$E164,Sheet4!$D:$D,0))</f>
        <v>广阔村镇</v>
      </c>
      <c r="Y164" t="str">
        <f>INDEX(Sheet4!F:F,MATCH($B164&amp;$D164&amp;$E164,Sheet4!$D:$D,0))</f>
        <v>城市野蛮扩张后的各处乡村。废弃无人区和摩天楼相互混杂。</v>
      </c>
      <c r="Z164">
        <f>INDEX(Sheet4!H:H,MATCH($B164&amp;$D164&amp;$E164,Sheet4!$D:$D,0))</f>
        <v>340140004</v>
      </c>
      <c r="AA164" t="str">
        <f t="shared" si="44"/>
        <v>巡逻钻石2-4-1</v>
      </c>
    </row>
    <row r="165" spans="1:27">
      <c r="A165">
        <f t="shared" si="36"/>
        <v>2642</v>
      </c>
      <c r="B165" s="1" t="s">
        <v>80</v>
      </c>
      <c r="C165" s="1" t="str">
        <f t="shared" si="37"/>
        <v>钻石巡逻4</v>
      </c>
      <c r="D165">
        <v>2</v>
      </c>
      <c r="E165">
        <v>4</v>
      </c>
      <c r="F165">
        <v>2</v>
      </c>
      <c r="G165">
        <f t="shared" si="47"/>
        <v>3</v>
      </c>
      <c r="H165">
        <f t="shared" si="38"/>
        <v>35</v>
      </c>
      <c r="I165">
        <f t="shared" si="39"/>
        <v>39</v>
      </c>
      <c r="J165" t="str">
        <f t="shared" si="40"/>
        <v>35,39</v>
      </c>
      <c r="K165">
        <f t="shared" si="41"/>
        <v>5</v>
      </c>
      <c r="L165">
        <f t="shared" si="42"/>
        <v>43200</v>
      </c>
      <c r="M165">
        <v>0</v>
      </c>
      <c r="N165">
        <f>INDEX(Sheet3!E:E,MATCH(B165&amp;D165&amp;E165,Sheet3!D:D,0))*VLOOKUP(G165,AE:AG,3,0)+M165/2</f>
        <v>15</v>
      </c>
      <c r="O165">
        <f>INDEX(Sheet3!F:F,MATCH(B165&amp;D165&amp;E165,Sheet3!D:D,0))</f>
        <v>3</v>
      </c>
      <c r="P165">
        <f t="shared" si="43"/>
        <v>72642</v>
      </c>
      <c r="T165">
        <f t="shared" si="49"/>
        <v>90000</v>
      </c>
      <c r="W165">
        <f t="shared" si="48"/>
        <v>12</v>
      </c>
      <c r="X165" t="str">
        <f>INDEX(Sheet4!E:E,MATCH($B165&amp;$D165&amp;$E165,Sheet4!$D:$D,0))</f>
        <v>广阔村镇</v>
      </c>
      <c r="Y165" t="str">
        <f>INDEX(Sheet4!F:F,MATCH($B165&amp;$D165&amp;$E165,Sheet4!$D:$D,0))</f>
        <v>城市野蛮扩张后的各处乡村。废弃无人区和摩天楼相互混杂。</v>
      </c>
      <c r="Z165">
        <f>INDEX(Sheet4!H:H,MATCH($B165&amp;$D165&amp;$E165,Sheet4!$D:$D,0))</f>
        <v>340140004</v>
      </c>
      <c r="AA165" t="str">
        <f t="shared" si="44"/>
        <v>巡逻钻石2-4-2</v>
      </c>
    </row>
    <row r="166" spans="1:27">
      <c r="A166">
        <f t="shared" si="36"/>
        <v>2643</v>
      </c>
      <c r="B166" s="1" t="s">
        <v>80</v>
      </c>
      <c r="C166" s="1" t="str">
        <f t="shared" si="37"/>
        <v>钻石巡逻4</v>
      </c>
      <c r="D166">
        <v>2</v>
      </c>
      <c r="E166">
        <v>4</v>
      </c>
      <c r="F166">
        <v>3</v>
      </c>
      <c r="G166">
        <f t="shared" si="47"/>
        <v>4</v>
      </c>
      <c r="H166">
        <f t="shared" si="38"/>
        <v>35</v>
      </c>
      <c r="I166">
        <f t="shared" si="39"/>
        <v>39</v>
      </c>
      <c r="J166" t="str">
        <f t="shared" si="40"/>
        <v>35,39</v>
      </c>
      <c r="K166">
        <f t="shared" si="41"/>
        <v>5</v>
      </c>
      <c r="L166">
        <f t="shared" si="42"/>
        <v>86400</v>
      </c>
      <c r="M166">
        <v>0</v>
      </c>
      <c r="N166">
        <f>INDEX(Sheet3!E:E,MATCH(B166&amp;D166&amp;E166,Sheet3!D:D,0))*VLOOKUP(G166,AE:AG,3,0)+M166/2</f>
        <v>30</v>
      </c>
      <c r="O166">
        <f>INDEX(Sheet3!F:F,MATCH(B166&amp;D166&amp;E166,Sheet3!D:D,0))</f>
        <v>3</v>
      </c>
      <c r="P166">
        <f t="shared" si="43"/>
        <v>72643</v>
      </c>
      <c r="T166">
        <f t="shared" si="49"/>
        <v>180000</v>
      </c>
      <c r="W166">
        <f t="shared" si="48"/>
        <v>23</v>
      </c>
      <c r="X166" t="str">
        <f>INDEX(Sheet4!E:E,MATCH($B166&amp;$D166&amp;$E166,Sheet4!$D:$D,0))</f>
        <v>广阔村镇</v>
      </c>
      <c r="Y166" t="str">
        <f>INDEX(Sheet4!F:F,MATCH($B166&amp;$D166&amp;$E166,Sheet4!$D:$D,0))</f>
        <v>城市野蛮扩张后的各处乡村。废弃无人区和摩天楼相互混杂。</v>
      </c>
      <c r="Z166">
        <f>INDEX(Sheet4!H:H,MATCH($B166&amp;$D166&amp;$E166,Sheet4!$D:$D,0))</f>
        <v>340140004</v>
      </c>
      <c r="AA166" t="str">
        <f t="shared" si="44"/>
        <v>巡逻钻石2-4-3</v>
      </c>
    </row>
    <row r="167" spans="1:27">
      <c r="A167">
        <f t="shared" si="36"/>
        <v>2651</v>
      </c>
      <c r="B167" s="1" t="s">
        <v>80</v>
      </c>
      <c r="C167" s="1" t="str">
        <f t="shared" si="37"/>
        <v>钻石巡逻5</v>
      </c>
      <c r="D167">
        <v>2</v>
      </c>
      <c r="E167">
        <v>5</v>
      </c>
      <c r="F167">
        <v>1</v>
      </c>
      <c r="G167">
        <f t="shared" si="47"/>
        <v>2</v>
      </c>
      <c r="H167">
        <f t="shared" si="38"/>
        <v>40</v>
      </c>
      <c r="I167">
        <f t="shared" si="39"/>
        <v>80</v>
      </c>
      <c r="J167" t="str">
        <f t="shared" si="40"/>
        <v>40,80</v>
      </c>
      <c r="K167">
        <f t="shared" si="41"/>
        <v>4</v>
      </c>
      <c r="L167">
        <f t="shared" si="42"/>
        <v>28800</v>
      </c>
      <c r="M167">
        <v>0</v>
      </c>
      <c r="N167">
        <f>INDEX(Sheet3!E:E,MATCH(B167&amp;D167&amp;E167,Sheet3!D:D,0))*VLOOKUP(G167,AE:AG,3,0)+M167/2</f>
        <v>10</v>
      </c>
      <c r="O167">
        <f>INDEX(Sheet3!F:F,MATCH(B167&amp;D167&amp;E167,Sheet3!D:D,0))</f>
        <v>3</v>
      </c>
      <c r="P167">
        <f t="shared" si="43"/>
        <v>72651</v>
      </c>
      <c r="T167">
        <f t="shared" si="49"/>
        <v>83333</v>
      </c>
      <c r="W167">
        <f t="shared" si="48"/>
        <v>8</v>
      </c>
      <c r="X167" t="str">
        <f>INDEX(Sheet4!E:E,MATCH($B167&amp;$D167&amp;$E167,Sheet4!$D:$D,0))</f>
        <v>广阔村镇</v>
      </c>
      <c r="Y167" t="str">
        <f>INDEX(Sheet4!F:F,MATCH($B167&amp;$D167&amp;$E167,Sheet4!$D:$D,0))</f>
        <v>城市野蛮扩张后的各处乡村。废弃无人区和摩天楼相互混杂。</v>
      </c>
      <c r="Z167">
        <f>INDEX(Sheet4!H:H,MATCH($B167&amp;$D167&amp;$E167,Sheet4!$D:$D,0))</f>
        <v>340140004</v>
      </c>
      <c r="AA167" t="str">
        <f t="shared" si="44"/>
        <v>巡逻钻石2-5-1</v>
      </c>
    </row>
    <row r="168" spans="1:27">
      <c r="A168">
        <f t="shared" si="36"/>
        <v>2652</v>
      </c>
      <c r="B168" s="1" t="s">
        <v>80</v>
      </c>
      <c r="C168" s="1" t="str">
        <f t="shared" si="37"/>
        <v>钻石巡逻5</v>
      </c>
      <c r="D168">
        <v>2</v>
      </c>
      <c r="E168">
        <v>5</v>
      </c>
      <c r="F168">
        <v>2</v>
      </c>
      <c r="G168">
        <f t="shared" si="47"/>
        <v>3</v>
      </c>
      <c r="H168">
        <f t="shared" si="38"/>
        <v>40</v>
      </c>
      <c r="I168">
        <f t="shared" si="39"/>
        <v>80</v>
      </c>
      <c r="J168" t="str">
        <f t="shared" si="40"/>
        <v>40,80</v>
      </c>
      <c r="K168">
        <f t="shared" si="41"/>
        <v>5</v>
      </c>
      <c r="L168">
        <f t="shared" si="42"/>
        <v>43200</v>
      </c>
      <c r="M168">
        <v>0</v>
      </c>
      <c r="N168">
        <f>INDEX(Sheet3!E:E,MATCH(B168&amp;D168&amp;E168,Sheet3!D:D,0))*VLOOKUP(G168,AE:AG,3,0)+M168/2</f>
        <v>15</v>
      </c>
      <c r="O168">
        <f>INDEX(Sheet3!F:F,MATCH(B168&amp;D168&amp;E168,Sheet3!D:D,0))</f>
        <v>3</v>
      </c>
      <c r="P168">
        <f t="shared" si="43"/>
        <v>72652</v>
      </c>
      <c r="T168">
        <f t="shared" si="49"/>
        <v>125000</v>
      </c>
      <c r="W168">
        <f t="shared" si="48"/>
        <v>12</v>
      </c>
      <c r="X168" t="str">
        <f>INDEX(Sheet4!E:E,MATCH($B168&amp;$D168&amp;$E168,Sheet4!$D:$D,0))</f>
        <v>广阔村镇</v>
      </c>
      <c r="Y168" t="str">
        <f>INDEX(Sheet4!F:F,MATCH($B168&amp;$D168&amp;$E168,Sheet4!$D:$D,0))</f>
        <v>城市野蛮扩张后的各处乡村。废弃无人区和摩天楼相互混杂。</v>
      </c>
      <c r="Z168">
        <f>INDEX(Sheet4!H:H,MATCH($B168&amp;$D168&amp;$E168,Sheet4!$D:$D,0))</f>
        <v>340140004</v>
      </c>
      <c r="AA168" t="str">
        <f t="shared" si="44"/>
        <v>巡逻钻石2-5-2</v>
      </c>
    </row>
    <row r="169" spans="1:27">
      <c r="A169">
        <f t="shared" si="36"/>
        <v>2653</v>
      </c>
      <c r="B169" s="1" t="s">
        <v>80</v>
      </c>
      <c r="C169" s="1" t="str">
        <f t="shared" si="37"/>
        <v>钻石巡逻5</v>
      </c>
      <c r="D169">
        <v>2</v>
      </c>
      <c r="E169">
        <v>5</v>
      </c>
      <c r="F169">
        <v>3</v>
      </c>
      <c r="G169">
        <f t="shared" si="47"/>
        <v>4</v>
      </c>
      <c r="H169">
        <f t="shared" si="38"/>
        <v>40</v>
      </c>
      <c r="I169">
        <f t="shared" si="39"/>
        <v>80</v>
      </c>
      <c r="J169" t="str">
        <f t="shared" si="40"/>
        <v>40,80</v>
      </c>
      <c r="K169">
        <f t="shared" si="41"/>
        <v>5</v>
      </c>
      <c r="L169">
        <f t="shared" si="42"/>
        <v>86400</v>
      </c>
      <c r="M169">
        <v>0</v>
      </c>
      <c r="N169">
        <f>INDEX(Sheet3!E:E,MATCH(B169&amp;D169&amp;E169,Sheet3!D:D,0))*VLOOKUP(G169,AE:AG,3,0)+M169/2</f>
        <v>30</v>
      </c>
      <c r="O169">
        <f>INDEX(Sheet3!F:F,MATCH(B169&amp;D169&amp;E169,Sheet3!D:D,0))</f>
        <v>3</v>
      </c>
      <c r="P169">
        <f t="shared" si="43"/>
        <v>72653</v>
      </c>
      <c r="T169">
        <f t="shared" si="49"/>
        <v>250000</v>
      </c>
      <c r="W169">
        <f t="shared" si="48"/>
        <v>23</v>
      </c>
      <c r="X169" t="str">
        <f>INDEX(Sheet4!E:E,MATCH($B169&amp;$D169&amp;$E169,Sheet4!$D:$D,0))</f>
        <v>广阔村镇</v>
      </c>
      <c r="Y169" t="str">
        <f>INDEX(Sheet4!F:F,MATCH($B169&amp;$D169&amp;$E169,Sheet4!$D:$D,0))</f>
        <v>城市野蛮扩张后的各处乡村。废弃无人区和摩天楼相互混杂。</v>
      </c>
      <c r="Z169">
        <f>INDEX(Sheet4!H:H,MATCH($B169&amp;$D169&amp;$E169,Sheet4!$D:$D,0))</f>
        <v>340140004</v>
      </c>
      <c r="AA169" t="str">
        <f t="shared" si="44"/>
        <v>巡逻钻石2-5-3</v>
      </c>
    </row>
    <row r="170" spans="1:27">
      <c r="A170">
        <f t="shared" si="36"/>
        <v>3111</v>
      </c>
      <c r="B170" s="1" t="s">
        <v>74</v>
      </c>
      <c r="C170" s="1" t="str">
        <f t="shared" si="37"/>
        <v>经验巡逻1</v>
      </c>
      <c r="D170">
        <v>3</v>
      </c>
      <c r="E170">
        <v>1</v>
      </c>
      <c r="F170">
        <v>1</v>
      </c>
      <c r="G170">
        <f t="shared" si="47"/>
        <v>1</v>
      </c>
      <c r="H170">
        <f t="shared" si="38"/>
        <v>1</v>
      </c>
      <c r="I170">
        <f t="shared" si="39"/>
        <v>24</v>
      </c>
      <c r="J170" t="str">
        <f t="shared" si="40"/>
        <v>1,24</v>
      </c>
      <c r="K170">
        <f t="shared" si="41"/>
        <v>2</v>
      </c>
      <c r="L170">
        <f t="shared" si="42"/>
        <v>14400</v>
      </c>
      <c r="M170">
        <v>0</v>
      </c>
      <c r="N170">
        <f>INDEX(Sheet3!E:E,MATCH(B170&amp;D170&amp;E170,Sheet3!D:D,0))*VLOOKUP(G170,AE:AG,3,0)+M170/2</f>
        <v>0</v>
      </c>
      <c r="O170">
        <f>INDEX(Sheet3!F:F,MATCH(B170&amp;D170&amp;E170,Sheet3!D:D,0))</f>
        <v>50</v>
      </c>
      <c r="P170">
        <f t="shared" si="43"/>
        <v>73111</v>
      </c>
      <c r="Q170">
        <f t="shared" ref="Q170:Q183" si="50">INT(VLOOKUP(H170,AK:AM,3,0)*N170*2/3)</f>
        <v>0</v>
      </c>
      <c r="T170">
        <f t="shared" ref="T170:T183" si="51">INT(VLOOKUP(H170,AK:AP,6,0)*N170/3)</f>
        <v>0</v>
      </c>
      <c r="X170" t="str">
        <f>INDEX(Sheet4!E:E,MATCH($B170&amp;$D170&amp;$E170,Sheet4!$D:$D,0))</f>
        <v>第一商店街</v>
      </c>
      <c r="Y170" t="str">
        <f>INDEX(Sheet4!F:F,MATCH($B170&amp;$D170&amp;$E170,Sheet4!$D:$D,0))</f>
        <v>商铺林立的街道，各路高人气的超市就开在彼此隔壁。</v>
      </c>
      <c r="Z170">
        <f>INDEX(Sheet4!H:H,MATCH($B170&amp;$D170&amp;$E170,Sheet4!$D:$D,0))</f>
        <v>340140007</v>
      </c>
      <c r="AA170" t="str">
        <f t="shared" si="44"/>
        <v>巡逻经验3-1-1</v>
      </c>
    </row>
    <row r="171" spans="1:27">
      <c r="A171">
        <f t="shared" si="36"/>
        <v>3112</v>
      </c>
      <c r="B171" s="1" t="s">
        <v>74</v>
      </c>
      <c r="C171" s="1" t="str">
        <f t="shared" si="37"/>
        <v>经验巡逻1</v>
      </c>
      <c r="D171">
        <v>3</v>
      </c>
      <c r="E171">
        <v>1</v>
      </c>
      <c r="F171">
        <v>2</v>
      </c>
      <c r="G171">
        <f t="shared" si="47"/>
        <v>1</v>
      </c>
      <c r="H171">
        <f t="shared" si="38"/>
        <v>1</v>
      </c>
      <c r="I171">
        <f t="shared" si="39"/>
        <v>24</v>
      </c>
      <c r="J171" t="str">
        <f t="shared" si="40"/>
        <v>1,24</v>
      </c>
      <c r="K171">
        <f t="shared" si="41"/>
        <v>3</v>
      </c>
      <c r="L171">
        <f t="shared" si="42"/>
        <v>14400</v>
      </c>
      <c r="M171">
        <v>0</v>
      </c>
      <c r="N171">
        <f>INDEX(Sheet3!E:E,MATCH(B171&amp;D171&amp;E171,Sheet3!D:D,0))*VLOOKUP(G171,AE:AG,3,0)+M171/2</f>
        <v>0</v>
      </c>
      <c r="O171">
        <f>INDEX(Sheet3!F:F,MATCH(B171&amp;D171&amp;E171,Sheet3!D:D,0))</f>
        <v>50</v>
      </c>
      <c r="P171">
        <f t="shared" si="43"/>
        <v>73112</v>
      </c>
      <c r="Q171">
        <f t="shared" si="50"/>
        <v>0</v>
      </c>
      <c r="T171">
        <f t="shared" si="51"/>
        <v>0</v>
      </c>
      <c r="X171" t="str">
        <f>INDEX(Sheet4!E:E,MATCH($B171&amp;$D171&amp;$E171,Sheet4!$D:$D,0))</f>
        <v>第一商店街</v>
      </c>
      <c r="Y171" t="str">
        <f>INDEX(Sheet4!F:F,MATCH($B171&amp;$D171&amp;$E171,Sheet4!$D:$D,0))</f>
        <v>商铺林立的街道，各路高人气的超市就开在彼此隔壁。</v>
      </c>
      <c r="Z171">
        <f>INDEX(Sheet4!H:H,MATCH($B171&amp;$D171&amp;$E171,Sheet4!$D:$D,0))</f>
        <v>340140007</v>
      </c>
      <c r="AA171" t="str">
        <f t="shared" si="44"/>
        <v>巡逻经验3-1-2</v>
      </c>
    </row>
    <row r="172" spans="1:27">
      <c r="A172">
        <f t="shared" si="36"/>
        <v>3121</v>
      </c>
      <c r="B172" s="1" t="s">
        <v>74</v>
      </c>
      <c r="C172" s="1" t="str">
        <f t="shared" si="37"/>
        <v>经验巡逻2</v>
      </c>
      <c r="D172">
        <v>3</v>
      </c>
      <c r="E172">
        <v>2</v>
      </c>
      <c r="F172">
        <v>1</v>
      </c>
      <c r="G172">
        <f t="shared" si="47"/>
        <v>1</v>
      </c>
      <c r="H172">
        <f t="shared" si="38"/>
        <v>25</v>
      </c>
      <c r="I172">
        <f t="shared" si="39"/>
        <v>29</v>
      </c>
      <c r="J172" t="str">
        <f t="shared" si="40"/>
        <v>25,29</v>
      </c>
      <c r="K172">
        <f t="shared" si="41"/>
        <v>2</v>
      </c>
      <c r="L172">
        <f t="shared" si="42"/>
        <v>14400</v>
      </c>
      <c r="M172">
        <v>0</v>
      </c>
      <c r="N172">
        <f>INDEX(Sheet3!E:E,MATCH(B172&amp;D172&amp;E172,Sheet3!D:D,0))*VLOOKUP(G172,AE:AG,3,0)+M172/2</f>
        <v>1.16666666666667</v>
      </c>
      <c r="O172">
        <f>INDEX(Sheet3!F:F,MATCH(B172&amp;D172&amp;E172,Sheet3!D:D,0))</f>
        <v>50</v>
      </c>
      <c r="P172">
        <f t="shared" si="43"/>
        <v>73121</v>
      </c>
      <c r="Q172">
        <f t="shared" si="50"/>
        <v>1244</v>
      </c>
      <c r="T172">
        <f t="shared" si="51"/>
        <v>2488</v>
      </c>
      <c r="X172" t="str">
        <f>INDEX(Sheet4!E:E,MATCH($B172&amp;$D172&amp;$E172,Sheet4!$D:$D,0))</f>
        <v>第二商店街</v>
      </c>
      <c r="Y172" t="str">
        <f>INDEX(Sheet4!F:F,MATCH($B172&amp;$D172&amp;$E172,Sheet4!$D:$D,0))</f>
        <v>其实商店街并没什么特别的名字，是店头的广告牌让各种说法深入人心。</v>
      </c>
      <c r="Z172">
        <f>INDEX(Sheet4!H:H,MATCH($B172&amp;$D172&amp;$E172,Sheet4!$D:$D,0))</f>
        <v>340140007</v>
      </c>
      <c r="AA172" t="str">
        <f t="shared" si="44"/>
        <v>巡逻经验3-2-1</v>
      </c>
    </row>
    <row r="173" spans="1:27">
      <c r="A173">
        <f t="shared" si="36"/>
        <v>3122</v>
      </c>
      <c r="B173" s="1" t="s">
        <v>74</v>
      </c>
      <c r="C173" s="1" t="str">
        <f t="shared" si="37"/>
        <v>经验巡逻2</v>
      </c>
      <c r="D173">
        <v>3</v>
      </c>
      <c r="E173">
        <v>2</v>
      </c>
      <c r="F173">
        <v>2</v>
      </c>
      <c r="G173">
        <f t="shared" si="47"/>
        <v>1</v>
      </c>
      <c r="H173">
        <f t="shared" si="38"/>
        <v>25</v>
      </c>
      <c r="I173">
        <f t="shared" si="39"/>
        <v>29</v>
      </c>
      <c r="J173" t="str">
        <f t="shared" si="40"/>
        <v>25,29</v>
      </c>
      <c r="K173">
        <f t="shared" si="41"/>
        <v>3</v>
      </c>
      <c r="L173">
        <f t="shared" si="42"/>
        <v>14400</v>
      </c>
      <c r="M173">
        <v>0</v>
      </c>
      <c r="N173">
        <f>INDEX(Sheet3!E:E,MATCH(B173&amp;D173&amp;E173,Sheet3!D:D,0))*VLOOKUP(G173,AE:AG,3,0)+M173/2</f>
        <v>1.16666666666667</v>
      </c>
      <c r="O173">
        <f>INDEX(Sheet3!F:F,MATCH(B173&amp;D173&amp;E173,Sheet3!D:D,0))</f>
        <v>50</v>
      </c>
      <c r="P173">
        <f t="shared" si="43"/>
        <v>73122</v>
      </c>
      <c r="Q173">
        <f t="shared" si="50"/>
        <v>1244</v>
      </c>
      <c r="T173">
        <f t="shared" si="51"/>
        <v>2488</v>
      </c>
      <c r="X173" t="str">
        <f>INDEX(Sheet4!E:E,MATCH($B173&amp;$D173&amp;$E173,Sheet4!$D:$D,0))</f>
        <v>第二商店街</v>
      </c>
      <c r="Y173" t="str">
        <f>INDEX(Sheet4!F:F,MATCH($B173&amp;$D173&amp;$E173,Sheet4!$D:$D,0))</f>
        <v>其实商店街并没什么特别的名字，是店头的广告牌让各种说法深入人心。</v>
      </c>
      <c r="Z173">
        <f>INDEX(Sheet4!H:H,MATCH($B173&amp;$D173&amp;$E173,Sheet4!$D:$D,0))</f>
        <v>340140007</v>
      </c>
      <c r="AA173" t="str">
        <f t="shared" si="44"/>
        <v>巡逻经验3-2-2</v>
      </c>
    </row>
    <row r="174" spans="1:27">
      <c r="A174">
        <f t="shared" si="36"/>
        <v>3123</v>
      </c>
      <c r="B174" s="1" t="s">
        <v>74</v>
      </c>
      <c r="C174" s="1" t="str">
        <f t="shared" si="37"/>
        <v>经验巡逻2</v>
      </c>
      <c r="D174">
        <v>3</v>
      </c>
      <c r="E174">
        <v>2</v>
      </c>
      <c r="F174">
        <v>3</v>
      </c>
      <c r="G174">
        <f t="shared" si="47"/>
        <v>1</v>
      </c>
      <c r="H174">
        <f t="shared" si="38"/>
        <v>25</v>
      </c>
      <c r="I174">
        <f t="shared" si="39"/>
        <v>29</v>
      </c>
      <c r="J174" t="str">
        <f t="shared" si="40"/>
        <v>25,29</v>
      </c>
      <c r="K174">
        <f t="shared" si="41"/>
        <v>3</v>
      </c>
      <c r="L174">
        <f t="shared" si="42"/>
        <v>14400</v>
      </c>
      <c r="M174">
        <v>0</v>
      </c>
      <c r="N174">
        <f>INDEX(Sheet3!E:E,MATCH(B174&amp;D174&amp;E174,Sheet3!D:D,0))*VLOOKUP(G174,AE:AG,3,0)+M174/2</f>
        <v>1.16666666666667</v>
      </c>
      <c r="O174">
        <f>INDEX(Sheet3!F:F,MATCH(B174&amp;D174&amp;E174,Sheet3!D:D,0))</f>
        <v>50</v>
      </c>
      <c r="P174">
        <f t="shared" si="43"/>
        <v>73123</v>
      </c>
      <c r="Q174">
        <f t="shared" si="50"/>
        <v>1244</v>
      </c>
      <c r="T174">
        <f t="shared" si="51"/>
        <v>2488</v>
      </c>
      <c r="X174" t="str">
        <f>INDEX(Sheet4!E:E,MATCH($B174&amp;$D174&amp;$E174,Sheet4!$D:$D,0))</f>
        <v>第二商店街</v>
      </c>
      <c r="Y174" t="str">
        <f>INDEX(Sheet4!F:F,MATCH($B174&amp;$D174&amp;$E174,Sheet4!$D:$D,0))</f>
        <v>其实商店街并没什么特别的名字，是店头的广告牌让各种说法深入人心。</v>
      </c>
      <c r="Z174">
        <f>INDEX(Sheet4!H:H,MATCH($B174&amp;$D174&amp;$E174,Sheet4!$D:$D,0))</f>
        <v>340140007</v>
      </c>
      <c r="AA174" t="str">
        <f t="shared" si="44"/>
        <v>巡逻经验3-2-3</v>
      </c>
    </row>
    <row r="175" spans="1:27">
      <c r="A175">
        <f t="shared" si="36"/>
        <v>3131</v>
      </c>
      <c r="B175" s="1" t="s">
        <v>74</v>
      </c>
      <c r="C175" s="1" t="str">
        <f t="shared" si="37"/>
        <v>经验巡逻3</v>
      </c>
      <c r="D175">
        <v>3</v>
      </c>
      <c r="E175">
        <v>3</v>
      </c>
      <c r="F175">
        <v>1</v>
      </c>
      <c r="G175">
        <f t="shared" si="47"/>
        <v>1</v>
      </c>
      <c r="H175">
        <f t="shared" si="38"/>
        <v>30</v>
      </c>
      <c r="I175">
        <f t="shared" si="39"/>
        <v>34</v>
      </c>
      <c r="J175" t="str">
        <f t="shared" si="40"/>
        <v>30,34</v>
      </c>
      <c r="K175">
        <f t="shared" si="41"/>
        <v>3</v>
      </c>
      <c r="L175">
        <f t="shared" si="42"/>
        <v>14400</v>
      </c>
      <c r="M175">
        <v>0</v>
      </c>
      <c r="N175">
        <f>INDEX(Sheet3!E:E,MATCH(B175&amp;D175&amp;E175,Sheet3!D:D,0))*VLOOKUP(G175,AE:AG,3,0)+M175/2</f>
        <v>1</v>
      </c>
      <c r="O175">
        <f>INDEX(Sheet3!F:F,MATCH(B175&amp;D175&amp;E175,Sheet3!D:D,0))</f>
        <v>50</v>
      </c>
      <c r="P175">
        <f t="shared" si="43"/>
        <v>73131</v>
      </c>
      <c r="Q175">
        <f t="shared" si="50"/>
        <v>1500</v>
      </c>
      <c r="T175">
        <f t="shared" si="51"/>
        <v>3000</v>
      </c>
      <c r="X175" t="str">
        <f>INDEX(Sheet4!E:E,MATCH($B175&amp;$D175&amp;$E175,Sheet4!$D:$D,0))</f>
        <v>老商店街</v>
      </c>
      <c r="Y175" t="str">
        <f>INDEX(Sheet4!F:F,MATCH($B175&amp;$D175&amp;$E175,Sheet4!$D:$D,0))</f>
        <v>价格亲民的集市街道，就是两旁店铺的装潢有些破旧。</v>
      </c>
      <c r="Z175">
        <f>INDEX(Sheet4!H:H,MATCH($B175&amp;$D175&amp;$E175,Sheet4!$D:$D,0))</f>
        <v>340140007</v>
      </c>
      <c r="AA175" t="str">
        <f t="shared" si="44"/>
        <v>巡逻经验3-3-1</v>
      </c>
    </row>
    <row r="176" spans="1:27">
      <c r="A176">
        <f t="shared" si="36"/>
        <v>3132</v>
      </c>
      <c r="B176" s="1" t="s">
        <v>74</v>
      </c>
      <c r="C176" s="1" t="str">
        <f t="shared" si="37"/>
        <v>经验巡逻3</v>
      </c>
      <c r="D176">
        <v>3</v>
      </c>
      <c r="E176">
        <v>3</v>
      </c>
      <c r="F176">
        <v>2</v>
      </c>
      <c r="G176">
        <f t="shared" si="47"/>
        <v>2</v>
      </c>
      <c r="H176">
        <f t="shared" si="38"/>
        <v>30</v>
      </c>
      <c r="I176">
        <f t="shared" si="39"/>
        <v>34</v>
      </c>
      <c r="J176" t="str">
        <f t="shared" si="40"/>
        <v>30,34</v>
      </c>
      <c r="K176">
        <f t="shared" si="41"/>
        <v>4</v>
      </c>
      <c r="L176">
        <f t="shared" si="42"/>
        <v>28800</v>
      </c>
      <c r="M176">
        <v>0</v>
      </c>
      <c r="N176">
        <f>INDEX(Sheet3!E:E,MATCH(B176&amp;D176&amp;E176,Sheet3!D:D,0))*VLOOKUP(G176,AE:AG,3,0)+M176/2</f>
        <v>2</v>
      </c>
      <c r="O176">
        <f>INDEX(Sheet3!F:F,MATCH(B176&amp;D176&amp;E176,Sheet3!D:D,0))</f>
        <v>50</v>
      </c>
      <c r="P176">
        <f t="shared" si="43"/>
        <v>73132</v>
      </c>
      <c r="Q176">
        <f t="shared" si="50"/>
        <v>3000</v>
      </c>
      <c r="T176">
        <f t="shared" si="51"/>
        <v>6000</v>
      </c>
      <c r="X176" t="str">
        <f>INDEX(Sheet4!E:E,MATCH($B176&amp;$D176&amp;$E176,Sheet4!$D:$D,0))</f>
        <v>老商店街</v>
      </c>
      <c r="Y176" t="str">
        <f>INDEX(Sheet4!F:F,MATCH($B176&amp;$D176&amp;$E176,Sheet4!$D:$D,0))</f>
        <v>价格亲民的集市街道，就是两旁店铺的装潢有些破旧。</v>
      </c>
      <c r="Z176">
        <f>INDEX(Sheet4!H:H,MATCH($B176&amp;$D176&amp;$E176,Sheet4!$D:$D,0))</f>
        <v>340140007</v>
      </c>
      <c r="AA176" t="str">
        <f t="shared" si="44"/>
        <v>巡逻经验3-3-2</v>
      </c>
    </row>
    <row r="177" spans="1:27">
      <c r="A177">
        <f t="shared" si="36"/>
        <v>3133</v>
      </c>
      <c r="B177" s="1" t="s">
        <v>74</v>
      </c>
      <c r="C177" s="1" t="str">
        <f t="shared" si="37"/>
        <v>经验巡逻3</v>
      </c>
      <c r="D177">
        <v>3</v>
      </c>
      <c r="E177">
        <v>3</v>
      </c>
      <c r="F177">
        <v>3</v>
      </c>
      <c r="G177">
        <f t="shared" si="47"/>
        <v>3</v>
      </c>
      <c r="H177">
        <f t="shared" si="38"/>
        <v>30</v>
      </c>
      <c r="I177">
        <f t="shared" si="39"/>
        <v>34</v>
      </c>
      <c r="J177" t="str">
        <f t="shared" si="40"/>
        <v>30,34</v>
      </c>
      <c r="K177">
        <f t="shared" si="41"/>
        <v>4</v>
      </c>
      <c r="L177">
        <f t="shared" si="42"/>
        <v>43200</v>
      </c>
      <c r="M177">
        <v>0</v>
      </c>
      <c r="N177">
        <f>INDEX(Sheet3!E:E,MATCH(B177&amp;D177&amp;E177,Sheet3!D:D,0))*VLOOKUP(G177,AE:AG,3,0)+M177/2</f>
        <v>3</v>
      </c>
      <c r="O177">
        <f>INDEX(Sheet3!F:F,MATCH(B177&amp;D177&amp;E177,Sheet3!D:D,0))</f>
        <v>50</v>
      </c>
      <c r="P177">
        <f t="shared" si="43"/>
        <v>73133</v>
      </c>
      <c r="Q177">
        <f t="shared" si="50"/>
        <v>4500</v>
      </c>
      <c r="T177">
        <f t="shared" si="51"/>
        <v>9000</v>
      </c>
      <c r="X177" t="str">
        <f>INDEX(Sheet4!E:E,MATCH($B177&amp;$D177&amp;$E177,Sheet4!$D:$D,0))</f>
        <v>老商店街</v>
      </c>
      <c r="Y177" t="str">
        <f>INDEX(Sheet4!F:F,MATCH($B177&amp;$D177&amp;$E177,Sheet4!$D:$D,0))</f>
        <v>价格亲民的集市街道，就是两旁店铺的装潢有些破旧。</v>
      </c>
      <c r="Z177">
        <f>INDEX(Sheet4!H:H,MATCH($B177&amp;$D177&amp;$E177,Sheet4!$D:$D,0))</f>
        <v>340140007</v>
      </c>
      <c r="AA177" t="str">
        <f t="shared" si="44"/>
        <v>巡逻经验3-3-3</v>
      </c>
    </row>
    <row r="178" spans="1:27">
      <c r="A178">
        <f t="shared" si="36"/>
        <v>3141</v>
      </c>
      <c r="B178" s="1" t="s">
        <v>74</v>
      </c>
      <c r="C178" s="1" t="str">
        <f t="shared" si="37"/>
        <v>经验巡逻4</v>
      </c>
      <c r="D178">
        <v>3</v>
      </c>
      <c r="E178">
        <v>4</v>
      </c>
      <c r="F178">
        <v>1</v>
      </c>
      <c r="G178">
        <f t="shared" si="47"/>
        <v>2</v>
      </c>
      <c r="H178">
        <f t="shared" si="38"/>
        <v>35</v>
      </c>
      <c r="I178">
        <f t="shared" si="39"/>
        <v>39</v>
      </c>
      <c r="J178" t="str">
        <f t="shared" si="40"/>
        <v>35,39</v>
      </c>
      <c r="K178">
        <f t="shared" si="41"/>
        <v>4</v>
      </c>
      <c r="L178">
        <f t="shared" si="42"/>
        <v>28800</v>
      </c>
      <c r="M178">
        <v>0</v>
      </c>
      <c r="N178">
        <f>INDEX(Sheet3!E:E,MATCH(B178&amp;D178&amp;E178,Sheet3!D:D,0))*VLOOKUP(G178,AE:AG,3,0)+M178/2</f>
        <v>1.66666666666667</v>
      </c>
      <c r="O178">
        <f>INDEX(Sheet3!F:F,MATCH(B178&amp;D178&amp;E178,Sheet3!D:D,0))</f>
        <v>50</v>
      </c>
      <c r="P178">
        <f t="shared" si="43"/>
        <v>73141</v>
      </c>
      <c r="Q178">
        <f t="shared" si="50"/>
        <v>3333</v>
      </c>
      <c r="T178">
        <f t="shared" si="51"/>
        <v>6666</v>
      </c>
      <c r="X178" t="str">
        <f>INDEX(Sheet4!E:E,MATCH($B178&amp;$D178&amp;$E178,Sheet4!$D:$D,0))</f>
        <v>老商店街</v>
      </c>
      <c r="Y178" t="str">
        <f>INDEX(Sheet4!F:F,MATCH($B178&amp;$D178&amp;$E178,Sheet4!$D:$D,0))</f>
        <v>价格亲民的集市街道，就是两旁店铺的装潢有些破旧。</v>
      </c>
      <c r="Z178">
        <f>INDEX(Sheet4!H:H,MATCH($B178&amp;$D178&amp;$E178,Sheet4!$D:$D,0))</f>
        <v>340140007</v>
      </c>
      <c r="AA178" t="str">
        <f t="shared" si="44"/>
        <v>巡逻经验3-4-1</v>
      </c>
    </row>
    <row r="179" spans="1:27">
      <c r="A179">
        <f t="shared" si="36"/>
        <v>3142</v>
      </c>
      <c r="B179" s="1" t="s">
        <v>74</v>
      </c>
      <c r="C179" s="1" t="str">
        <f t="shared" si="37"/>
        <v>经验巡逻4</v>
      </c>
      <c r="D179">
        <v>3</v>
      </c>
      <c r="E179">
        <v>4</v>
      </c>
      <c r="F179">
        <v>2</v>
      </c>
      <c r="G179">
        <f t="shared" si="47"/>
        <v>3</v>
      </c>
      <c r="H179">
        <f t="shared" si="38"/>
        <v>35</v>
      </c>
      <c r="I179">
        <f t="shared" si="39"/>
        <v>39</v>
      </c>
      <c r="J179" t="str">
        <f t="shared" si="40"/>
        <v>35,39</v>
      </c>
      <c r="K179">
        <f t="shared" si="41"/>
        <v>5</v>
      </c>
      <c r="L179">
        <f t="shared" si="42"/>
        <v>43200</v>
      </c>
      <c r="M179">
        <v>0</v>
      </c>
      <c r="N179">
        <f>INDEX(Sheet3!E:E,MATCH(B179&amp;D179&amp;E179,Sheet3!D:D,0))*VLOOKUP(G179,AE:AG,3,0)+M179/2</f>
        <v>2.5</v>
      </c>
      <c r="O179">
        <f>INDEX(Sheet3!F:F,MATCH(B179&amp;D179&amp;E179,Sheet3!D:D,0))</f>
        <v>50</v>
      </c>
      <c r="P179">
        <f t="shared" si="43"/>
        <v>73142</v>
      </c>
      <c r="Q179">
        <f t="shared" si="50"/>
        <v>5000</v>
      </c>
      <c r="T179">
        <f t="shared" si="51"/>
        <v>10000</v>
      </c>
      <c r="X179" t="str">
        <f>INDEX(Sheet4!E:E,MATCH($B179&amp;$D179&amp;$E179,Sheet4!$D:$D,0))</f>
        <v>老商店街</v>
      </c>
      <c r="Y179" t="str">
        <f>INDEX(Sheet4!F:F,MATCH($B179&amp;$D179&amp;$E179,Sheet4!$D:$D,0))</f>
        <v>价格亲民的集市街道，就是两旁店铺的装潢有些破旧。</v>
      </c>
      <c r="Z179">
        <f>INDEX(Sheet4!H:H,MATCH($B179&amp;$D179&amp;$E179,Sheet4!$D:$D,0))</f>
        <v>340140007</v>
      </c>
      <c r="AA179" t="str">
        <f t="shared" si="44"/>
        <v>巡逻经验3-4-2</v>
      </c>
    </row>
    <row r="180" spans="1:27">
      <c r="A180">
        <f t="shared" si="36"/>
        <v>3143</v>
      </c>
      <c r="B180" s="1" t="s">
        <v>74</v>
      </c>
      <c r="C180" s="1" t="str">
        <f t="shared" si="37"/>
        <v>经验巡逻4</v>
      </c>
      <c r="D180">
        <v>3</v>
      </c>
      <c r="E180">
        <v>4</v>
      </c>
      <c r="F180">
        <v>3</v>
      </c>
      <c r="G180">
        <f t="shared" si="47"/>
        <v>4</v>
      </c>
      <c r="H180">
        <f t="shared" si="38"/>
        <v>35</v>
      </c>
      <c r="I180">
        <f t="shared" si="39"/>
        <v>39</v>
      </c>
      <c r="J180" t="str">
        <f t="shared" si="40"/>
        <v>35,39</v>
      </c>
      <c r="K180">
        <f t="shared" si="41"/>
        <v>5</v>
      </c>
      <c r="L180">
        <f t="shared" si="42"/>
        <v>86400</v>
      </c>
      <c r="M180">
        <v>0</v>
      </c>
      <c r="N180">
        <f>INDEX(Sheet3!E:E,MATCH(B180&amp;D180&amp;E180,Sheet3!D:D,0))*VLOOKUP(G180,AE:AG,3,0)+M180/2</f>
        <v>5</v>
      </c>
      <c r="O180">
        <f>INDEX(Sheet3!F:F,MATCH(B180&amp;D180&amp;E180,Sheet3!D:D,0))</f>
        <v>50</v>
      </c>
      <c r="P180">
        <f t="shared" si="43"/>
        <v>73143</v>
      </c>
      <c r="Q180">
        <f t="shared" si="50"/>
        <v>10000</v>
      </c>
      <c r="T180">
        <f t="shared" si="51"/>
        <v>20000</v>
      </c>
      <c r="X180" t="str">
        <f>INDEX(Sheet4!E:E,MATCH($B180&amp;$D180&amp;$E180,Sheet4!$D:$D,0))</f>
        <v>老商店街</v>
      </c>
      <c r="Y180" t="str">
        <f>INDEX(Sheet4!F:F,MATCH($B180&amp;$D180&amp;$E180,Sheet4!$D:$D,0))</f>
        <v>价格亲民的集市街道，就是两旁店铺的装潢有些破旧。</v>
      </c>
      <c r="Z180">
        <f>INDEX(Sheet4!H:H,MATCH($B180&amp;$D180&amp;$E180,Sheet4!$D:$D,0))</f>
        <v>340140007</v>
      </c>
      <c r="AA180" t="str">
        <f t="shared" si="44"/>
        <v>巡逻经验3-4-3</v>
      </c>
    </row>
    <row r="181" spans="1:27">
      <c r="A181">
        <f t="shared" si="36"/>
        <v>3151</v>
      </c>
      <c r="B181" s="1" t="s">
        <v>74</v>
      </c>
      <c r="C181" s="1" t="str">
        <f t="shared" si="37"/>
        <v>经验巡逻5</v>
      </c>
      <c r="D181">
        <v>3</v>
      </c>
      <c r="E181">
        <v>5</v>
      </c>
      <c r="F181">
        <v>1</v>
      </c>
      <c r="G181">
        <f t="shared" si="47"/>
        <v>2</v>
      </c>
      <c r="H181">
        <f t="shared" si="38"/>
        <v>40</v>
      </c>
      <c r="I181">
        <f t="shared" si="39"/>
        <v>80</v>
      </c>
      <c r="J181" t="str">
        <f t="shared" si="40"/>
        <v>40,80</v>
      </c>
      <c r="K181">
        <f t="shared" si="41"/>
        <v>4</v>
      </c>
      <c r="L181">
        <f t="shared" si="42"/>
        <v>28800</v>
      </c>
      <c r="M181">
        <v>0</v>
      </c>
      <c r="N181">
        <f>INDEX(Sheet3!E:E,MATCH(B181&amp;D181&amp;E181,Sheet3!D:D,0))*VLOOKUP(G181,AE:AG,3,0)+M181/2</f>
        <v>1.66666666666667</v>
      </c>
      <c r="O181">
        <f>INDEX(Sheet3!F:F,MATCH(B181&amp;D181&amp;E181,Sheet3!D:D,0))</f>
        <v>50</v>
      </c>
      <c r="P181">
        <f t="shared" si="43"/>
        <v>73151</v>
      </c>
      <c r="Q181">
        <f t="shared" si="50"/>
        <v>4629</v>
      </c>
      <c r="T181">
        <f t="shared" si="51"/>
        <v>9259</v>
      </c>
      <c r="X181" t="str">
        <f>INDEX(Sheet4!E:E,MATCH($B181&amp;$D181&amp;$E181,Sheet4!$D:$D,0))</f>
        <v>老商店街</v>
      </c>
      <c r="Y181" t="str">
        <f>INDEX(Sheet4!F:F,MATCH($B181&amp;$D181&amp;$E181,Sheet4!$D:$D,0))</f>
        <v>价格亲民的集市街道，就是两旁店铺的装潢有些破旧。</v>
      </c>
      <c r="Z181">
        <f>INDEX(Sheet4!H:H,MATCH($B181&amp;$D181&amp;$E181,Sheet4!$D:$D,0))</f>
        <v>340140007</v>
      </c>
      <c r="AA181" t="str">
        <f t="shared" si="44"/>
        <v>巡逻经验3-5-1</v>
      </c>
    </row>
    <row r="182" spans="1:27">
      <c r="A182">
        <f t="shared" si="36"/>
        <v>3152</v>
      </c>
      <c r="B182" s="1" t="s">
        <v>74</v>
      </c>
      <c r="C182" s="1" t="str">
        <f t="shared" si="37"/>
        <v>经验巡逻5</v>
      </c>
      <c r="D182">
        <v>3</v>
      </c>
      <c r="E182">
        <v>5</v>
      </c>
      <c r="F182">
        <v>2</v>
      </c>
      <c r="G182">
        <f t="shared" si="47"/>
        <v>3</v>
      </c>
      <c r="H182">
        <f t="shared" si="38"/>
        <v>40</v>
      </c>
      <c r="I182">
        <f t="shared" si="39"/>
        <v>80</v>
      </c>
      <c r="J182" t="str">
        <f t="shared" si="40"/>
        <v>40,80</v>
      </c>
      <c r="K182">
        <f t="shared" si="41"/>
        <v>5</v>
      </c>
      <c r="L182">
        <f t="shared" si="42"/>
        <v>43200</v>
      </c>
      <c r="M182">
        <v>0</v>
      </c>
      <c r="N182">
        <f>INDEX(Sheet3!E:E,MATCH(B182&amp;D182&amp;E182,Sheet3!D:D,0))*VLOOKUP(G182,AE:AG,3,0)+M182/2</f>
        <v>2.5</v>
      </c>
      <c r="O182">
        <f>INDEX(Sheet3!F:F,MATCH(B182&amp;D182&amp;E182,Sheet3!D:D,0))</f>
        <v>50</v>
      </c>
      <c r="P182">
        <f t="shared" si="43"/>
        <v>73152</v>
      </c>
      <c r="Q182">
        <f t="shared" si="50"/>
        <v>6944</v>
      </c>
      <c r="T182">
        <f t="shared" si="51"/>
        <v>13888</v>
      </c>
      <c r="X182" t="str">
        <f>INDEX(Sheet4!E:E,MATCH($B182&amp;$D182&amp;$E182,Sheet4!$D:$D,0))</f>
        <v>老商店街</v>
      </c>
      <c r="Y182" t="str">
        <f>INDEX(Sheet4!F:F,MATCH($B182&amp;$D182&amp;$E182,Sheet4!$D:$D,0))</f>
        <v>价格亲民的集市街道，就是两旁店铺的装潢有些破旧。</v>
      </c>
      <c r="Z182">
        <f>INDEX(Sheet4!H:H,MATCH($B182&amp;$D182&amp;$E182,Sheet4!$D:$D,0))</f>
        <v>340140007</v>
      </c>
      <c r="AA182" t="str">
        <f t="shared" si="44"/>
        <v>巡逻经验3-5-2</v>
      </c>
    </row>
    <row r="183" spans="1:27">
      <c r="A183">
        <f t="shared" si="36"/>
        <v>3153</v>
      </c>
      <c r="B183" s="1" t="s">
        <v>74</v>
      </c>
      <c r="C183" s="1" t="str">
        <f t="shared" si="37"/>
        <v>经验巡逻5</v>
      </c>
      <c r="D183">
        <v>3</v>
      </c>
      <c r="E183">
        <v>5</v>
      </c>
      <c r="F183">
        <v>3</v>
      </c>
      <c r="G183">
        <f t="shared" si="47"/>
        <v>4</v>
      </c>
      <c r="H183">
        <f t="shared" si="38"/>
        <v>40</v>
      </c>
      <c r="I183">
        <f t="shared" si="39"/>
        <v>80</v>
      </c>
      <c r="J183" t="str">
        <f t="shared" si="40"/>
        <v>40,80</v>
      </c>
      <c r="K183">
        <f t="shared" si="41"/>
        <v>5</v>
      </c>
      <c r="L183">
        <f t="shared" si="42"/>
        <v>86400</v>
      </c>
      <c r="M183">
        <v>0</v>
      </c>
      <c r="N183">
        <f>INDEX(Sheet3!E:E,MATCH(B183&amp;D183&amp;E183,Sheet3!D:D,0))*VLOOKUP(G183,AE:AG,3,0)+M183/2</f>
        <v>5</v>
      </c>
      <c r="O183">
        <f>INDEX(Sheet3!F:F,MATCH(B183&amp;D183&amp;E183,Sheet3!D:D,0))</f>
        <v>50</v>
      </c>
      <c r="P183">
        <f t="shared" si="43"/>
        <v>73153</v>
      </c>
      <c r="Q183">
        <f t="shared" si="50"/>
        <v>13888</v>
      </c>
      <c r="T183">
        <f t="shared" si="51"/>
        <v>27777</v>
      </c>
      <c r="X183" t="str">
        <f>INDEX(Sheet4!E:E,MATCH($B183&amp;$D183&amp;$E183,Sheet4!$D:$D,0))</f>
        <v>老商店街</v>
      </c>
      <c r="Y183" t="str">
        <f>INDEX(Sheet4!F:F,MATCH($B183&amp;$D183&amp;$E183,Sheet4!$D:$D,0))</f>
        <v>价格亲民的集市街道，就是两旁店铺的装潢有些破旧。</v>
      </c>
      <c r="Z183">
        <f>INDEX(Sheet4!H:H,MATCH($B183&amp;$D183&amp;$E183,Sheet4!$D:$D,0))</f>
        <v>340140007</v>
      </c>
      <c r="AA183" t="str">
        <f t="shared" si="44"/>
        <v>巡逻经验3-5-3</v>
      </c>
    </row>
    <row r="184" spans="1:27">
      <c r="A184">
        <f t="shared" si="36"/>
        <v>3211</v>
      </c>
      <c r="B184" s="1" t="s">
        <v>75</v>
      </c>
      <c r="C184" s="1" t="str">
        <f t="shared" si="37"/>
        <v>星点巡逻1</v>
      </c>
      <c r="D184">
        <v>3</v>
      </c>
      <c r="E184">
        <v>1</v>
      </c>
      <c r="F184">
        <v>1</v>
      </c>
      <c r="G184">
        <f t="shared" si="47"/>
        <v>1</v>
      </c>
      <c r="H184">
        <f t="shared" si="38"/>
        <v>1</v>
      </c>
      <c r="I184">
        <f t="shared" si="39"/>
        <v>24</v>
      </c>
      <c r="J184" t="str">
        <f t="shared" si="40"/>
        <v>1,24</v>
      </c>
      <c r="K184">
        <f t="shared" si="41"/>
        <v>2</v>
      </c>
      <c r="L184">
        <f t="shared" si="42"/>
        <v>14400</v>
      </c>
      <c r="M184">
        <v>0</v>
      </c>
      <c r="N184">
        <f>INDEX(Sheet3!E:E,MATCH(B184&amp;D184&amp;E184,Sheet3!D:D,0))*VLOOKUP(G184,AE:AG,3,0)+M184/2</f>
        <v>0</v>
      </c>
      <c r="O184">
        <f>INDEX(Sheet3!F:F,MATCH(B184&amp;D184&amp;E184,Sheet3!D:D,0))</f>
        <v>50</v>
      </c>
      <c r="P184">
        <f t="shared" si="43"/>
        <v>73211</v>
      </c>
      <c r="R184">
        <f t="shared" ref="R184:R197" si="52">INT(VLOOKUP(H184,AK:AM,3,0)*N184/200)</f>
        <v>0</v>
      </c>
      <c r="T184">
        <f t="shared" ref="T184:T215" si="53">INT(VLOOKUP(H184,AK:AP,6,0)*N184/2)</f>
        <v>0</v>
      </c>
      <c r="X184" t="str">
        <f>INDEX(Sheet4!E:E,MATCH($B184&amp;$D184&amp;$E184,Sheet4!$D:$D,0))</f>
        <v>第一商店街</v>
      </c>
      <c r="Y184" t="str">
        <f>INDEX(Sheet4!F:F,MATCH($B184&amp;$D184&amp;$E184,Sheet4!$D:$D,0))</f>
        <v>商铺林立的街道，各路高人气的超市就开在彼此隔壁。</v>
      </c>
      <c r="Z184">
        <f>INDEX(Sheet4!H:H,MATCH($B184&amp;$D184&amp;$E184,Sheet4!$D:$D,0))</f>
        <v>340140007</v>
      </c>
      <c r="AA184" t="str">
        <f t="shared" si="44"/>
        <v>巡逻星点3-1-1</v>
      </c>
    </row>
    <row r="185" spans="1:27">
      <c r="A185">
        <f t="shared" si="36"/>
        <v>3212</v>
      </c>
      <c r="B185" s="1" t="s">
        <v>75</v>
      </c>
      <c r="C185" s="1" t="str">
        <f t="shared" si="37"/>
        <v>星点巡逻1</v>
      </c>
      <c r="D185">
        <v>3</v>
      </c>
      <c r="E185">
        <v>1</v>
      </c>
      <c r="F185">
        <v>2</v>
      </c>
      <c r="G185">
        <f t="shared" si="47"/>
        <v>1</v>
      </c>
      <c r="H185">
        <f t="shared" si="38"/>
        <v>1</v>
      </c>
      <c r="I185">
        <f t="shared" si="39"/>
        <v>24</v>
      </c>
      <c r="J185" t="str">
        <f t="shared" si="40"/>
        <v>1,24</v>
      </c>
      <c r="K185">
        <f t="shared" si="41"/>
        <v>3</v>
      </c>
      <c r="L185">
        <f t="shared" si="42"/>
        <v>14400</v>
      </c>
      <c r="M185">
        <v>0</v>
      </c>
      <c r="N185">
        <f>INDEX(Sheet3!E:E,MATCH(B185&amp;D185&amp;E185,Sheet3!D:D,0))*VLOOKUP(G185,AE:AG,3,0)+M185/2</f>
        <v>0</v>
      </c>
      <c r="O185">
        <f>INDEX(Sheet3!F:F,MATCH(B185&amp;D185&amp;E185,Sheet3!D:D,0))</f>
        <v>50</v>
      </c>
      <c r="P185">
        <f t="shared" si="43"/>
        <v>73212</v>
      </c>
      <c r="R185">
        <f t="shared" si="52"/>
        <v>0</v>
      </c>
      <c r="T185">
        <f t="shared" si="53"/>
        <v>0</v>
      </c>
      <c r="X185" t="str">
        <f>INDEX(Sheet4!E:E,MATCH($B185&amp;$D185&amp;$E185,Sheet4!$D:$D,0))</f>
        <v>第一商店街</v>
      </c>
      <c r="Y185" t="str">
        <f>INDEX(Sheet4!F:F,MATCH($B185&amp;$D185&amp;$E185,Sheet4!$D:$D,0))</f>
        <v>商铺林立的街道，各路高人气的超市就开在彼此隔壁。</v>
      </c>
      <c r="Z185">
        <f>INDEX(Sheet4!H:H,MATCH($B185&amp;$D185&amp;$E185,Sheet4!$D:$D,0))</f>
        <v>340140007</v>
      </c>
      <c r="AA185" t="str">
        <f t="shared" si="44"/>
        <v>巡逻星点3-1-2</v>
      </c>
    </row>
    <row r="186" spans="1:27">
      <c r="A186">
        <f t="shared" si="36"/>
        <v>3221</v>
      </c>
      <c r="B186" s="1" t="s">
        <v>75</v>
      </c>
      <c r="C186" s="1" t="str">
        <f t="shared" si="37"/>
        <v>星点巡逻2</v>
      </c>
      <c r="D186">
        <v>3</v>
      </c>
      <c r="E186">
        <v>2</v>
      </c>
      <c r="F186">
        <v>1</v>
      </c>
      <c r="G186">
        <f t="shared" si="47"/>
        <v>1</v>
      </c>
      <c r="H186">
        <f t="shared" si="38"/>
        <v>25</v>
      </c>
      <c r="I186">
        <f t="shared" si="39"/>
        <v>29</v>
      </c>
      <c r="J186" t="str">
        <f t="shared" si="40"/>
        <v>25,29</v>
      </c>
      <c r="K186">
        <f t="shared" si="41"/>
        <v>2</v>
      </c>
      <c r="L186">
        <f t="shared" si="42"/>
        <v>14400</v>
      </c>
      <c r="M186">
        <v>0</v>
      </c>
      <c r="N186">
        <f>INDEX(Sheet3!E:E,MATCH(B186&amp;D186&amp;E186,Sheet3!D:D,0))*VLOOKUP(G186,AE:AG,3,0)+M186/2</f>
        <v>1.16666666666667</v>
      </c>
      <c r="O186">
        <f>INDEX(Sheet3!F:F,MATCH(B186&amp;D186&amp;E186,Sheet3!D:D,0))</f>
        <v>50</v>
      </c>
      <c r="P186">
        <f t="shared" si="43"/>
        <v>73221</v>
      </c>
      <c r="R186">
        <f t="shared" si="52"/>
        <v>9</v>
      </c>
      <c r="T186">
        <f t="shared" si="53"/>
        <v>3733</v>
      </c>
      <c r="X186" t="str">
        <f>INDEX(Sheet4!E:E,MATCH($B186&amp;$D186&amp;$E186,Sheet4!$D:$D,0))</f>
        <v>第二商店街</v>
      </c>
      <c r="Y186" t="str">
        <f>INDEX(Sheet4!F:F,MATCH($B186&amp;$D186&amp;$E186,Sheet4!$D:$D,0))</f>
        <v>其实商店街并没什么特别的名字，是店头的广告牌让各种说法深入人心。</v>
      </c>
      <c r="Z186">
        <f>INDEX(Sheet4!H:H,MATCH($B186&amp;$D186&amp;$E186,Sheet4!$D:$D,0))</f>
        <v>340140007</v>
      </c>
      <c r="AA186" t="str">
        <f t="shared" si="44"/>
        <v>巡逻星点3-2-1</v>
      </c>
    </row>
    <row r="187" spans="1:27">
      <c r="A187">
        <f t="shared" si="36"/>
        <v>3222</v>
      </c>
      <c r="B187" s="1" t="s">
        <v>75</v>
      </c>
      <c r="C187" s="1" t="str">
        <f t="shared" si="37"/>
        <v>星点巡逻2</v>
      </c>
      <c r="D187">
        <v>3</v>
      </c>
      <c r="E187">
        <v>2</v>
      </c>
      <c r="F187">
        <v>2</v>
      </c>
      <c r="G187">
        <f t="shared" si="47"/>
        <v>1</v>
      </c>
      <c r="H187">
        <f t="shared" si="38"/>
        <v>25</v>
      </c>
      <c r="I187">
        <f t="shared" si="39"/>
        <v>29</v>
      </c>
      <c r="J187" t="str">
        <f t="shared" si="40"/>
        <v>25,29</v>
      </c>
      <c r="K187">
        <f t="shared" si="41"/>
        <v>3</v>
      </c>
      <c r="L187">
        <f t="shared" si="42"/>
        <v>14400</v>
      </c>
      <c r="M187">
        <v>0</v>
      </c>
      <c r="N187">
        <f>INDEX(Sheet3!E:E,MATCH(B187&amp;D187&amp;E187,Sheet3!D:D,0))*VLOOKUP(G187,AE:AG,3,0)+M187/2</f>
        <v>1.16666666666667</v>
      </c>
      <c r="O187">
        <f>INDEX(Sheet3!F:F,MATCH(B187&amp;D187&amp;E187,Sheet3!D:D,0))</f>
        <v>50</v>
      </c>
      <c r="P187">
        <f t="shared" si="43"/>
        <v>73222</v>
      </c>
      <c r="R187">
        <f t="shared" si="52"/>
        <v>9</v>
      </c>
      <c r="T187">
        <f t="shared" si="53"/>
        <v>3733</v>
      </c>
      <c r="X187" t="str">
        <f>INDEX(Sheet4!E:E,MATCH($B187&amp;$D187&amp;$E187,Sheet4!$D:$D,0))</f>
        <v>第二商店街</v>
      </c>
      <c r="Y187" t="str">
        <f>INDEX(Sheet4!F:F,MATCH($B187&amp;$D187&amp;$E187,Sheet4!$D:$D,0))</f>
        <v>其实商店街并没什么特别的名字，是店头的广告牌让各种说法深入人心。</v>
      </c>
      <c r="Z187">
        <f>INDEX(Sheet4!H:H,MATCH($B187&amp;$D187&amp;$E187,Sheet4!$D:$D,0))</f>
        <v>340140007</v>
      </c>
      <c r="AA187" t="str">
        <f t="shared" si="44"/>
        <v>巡逻星点3-2-2</v>
      </c>
    </row>
    <row r="188" spans="1:27">
      <c r="A188">
        <f t="shared" si="36"/>
        <v>3223</v>
      </c>
      <c r="B188" s="1" t="s">
        <v>75</v>
      </c>
      <c r="C188" s="1" t="str">
        <f t="shared" si="37"/>
        <v>星点巡逻2</v>
      </c>
      <c r="D188">
        <v>3</v>
      </c>
      <c r="E188">
        <v>2</v>
      </c>
      <c r="F188">
        <v>3</v>
      </c>
      <c r="G188">
        <f t="shared" si="47"/>
        <v>1</v>
      </c>
      <c r="H188">
        <f t="shared" si="38"/>
        <v>25</v>
      </c>
      <c r="I188">
        <f t="shared" si="39"/>
        <v>29</v>
      </c>
      <c r="J188" t="str">
        <f t="shared" si="40"/>
        <v>25,29</v>
      </c>
      <c r="K188">
        <f t="shared" si="41"/>
        <v>3</v>
      </c>
      <c r="L188">
        <f t="shared" si="42"/>
        <v>14400</v>
      </c>
      <c r="M188">
        <v>0</v>
      </c>
      <c r="N188">
        <f>INDEX(Sheet3!E:E,MATCH(B188&amp;D188&amp;E188,Sheet3!D:D,0))*VLOOKUP(G188,AE:AG,3,0)+M188/2</f>
        <v>1.16666666666667</v>
      </c>
      <c r="O188">
        <f>INDEX(Sheet3!F:F,MATCH(B188&amp;D188&amp;E188,Sheet3!D:D,0))</f>
        <v>50</v>
      </c>
      <c r="P188">
        <f t="shared" si="43"/>
        <v>73223</v>
      </c>
      <c r="R188">
        <f t="shared" si="52"/>
        <v>9</v>
      </c>
      <c r="T188">
        <f t="shared" si="53"/>
        <v>3733</v>
      </c>
      <c r="X188" t="str">
        <f>INDEX(Sheet4!E:E,MATCH($B188&amp;$D188&amp;$E188,Sheet4!$D:$D,0))</f>
        <v>第二商店街</v>
      </c>
      <c r="Y188" t="str">
        <f>INDEX(Sheet4!F:F,MATCH($B188&amp;$D188&amp;$E188,Sheet4!$D:$D,0))</f>
        <v>其实商店街并没什么特别的名字，是店头的广告牌让各种说法深入人心。</v>
      </c>
      <c r="Z188">
        <f>INDEX(Sheet4!H:H,MATCH($B188&amp;$D188&amp;$E188,Sheet4!$D:$D,0))</f>
        <v>340140007</v>
      </c>
      <c r="AA188" t="str">
        <f t="shared" si="44"/>
        <v>巡逻星点3-2-3</v>
      </c>
    </row>
    <row r="189" spans="1:27">
      <c r="A189">
        <f t="shared" si="36"/>
        <v>3231</v>
      </c>
      <c r="B189" s="1" t="s">
        <v>75</v>
      </c>
      <c r="C189" s="1" t="str">
        <f t="shared" si="37"/>
        <v>星点巡逻3</v>
      </c>
      <c r="D189">
        <v>3</v>
      </c>
      <c r="E189">
        <v>3</v>
      </c>
      <c r="F189">
        <v>1</v>
      </c>
      <c r="G189">
        <f t="shared" si="47"/>
        <v>1</v>
      </c>
      <c r="H189">
        <f t="shared" si="38"/>
        <v>30</v>
      </c>
      <c r="I189">
        <f t="shared" si="39"/>
        <v>34</v>
      </c>
      <c r="J189" t="str">
        <f t="shared" si="40"/>
        <v>30,34</v>
      </c>
      <c r="K189">
        <f t="shared" si="41"/>
        <v>3</v>
      </c>
      <c r="L189">
        <f t="shared" si="42"/>
        <v>14400</v>
      </c>
      <c r="M189">
        <v>0</v>
      </c>
      <c r="N189">
        <f>INDEX(Sheet3!E:E,MATCH(B189&amp;D189&amp;E189,Sheet3!D:D,0))*VLOOKUP(G189,AE:AG,3,0)+M189/2</f>
        <v>1</v>
      </c>
      <c r="O189">
        <f>INDEX(Sheet3!F:F,MATCH(B189&amp;D189&amp;E189,Sheet3!D:D,0))</f>
        <v>50</v>
      </c>
      <c r="P189">
        <f t="shared" si="43"/>
        <v>73231</v>
      </c>
      <c r="R189">
        <f t="shared" si="52"/>
        <v>11</v>
      </c>
      <c r="T189">
        <f t="shared" si="53"/>
        <v>4500</v>
      </c>
      <c r="X189" t="str">
        <f>INDEX(Sheet4!E:E,MATCH($B189&amp;$D189&amp;$E189,Sheet4!$D:$D,0))</f>
        <v>老商店街</v>
      </c>
      <c r="Y189" t="str">
        <f>INDEX(Sheet4!F:F,MATCH($B189&amp;$D189&amp;$E189,Sheet4!$D:$D,0))</f>
        <v>价格亲民的集市街道，就是两旁店铺的装潢有些破旧。</v>
      </c>
      <c r="Z189">
        <f>INDEX(Sheet4!H:H,MATCH($B189&amp;$D189&amp;$E189,Sheet4!$D:$D,0))</f>
        <v>340140007</v>
      </c>
      <c r="AA189" t="str">
        <f t="shared" si="44"/>
        <v>巡逻星点3-3-1</v>
      </c>
    </row>
    <row r="190" spans="1:27">
      <c r="A190">
        <f t="shared" si="36"/>
        <v>3232</v>
      </c>
      <c r="B190" s="1" t="s">
        <v>75</v>
      </c>
      <c r="C190" s="1" t="str">
        <f t="shared" si="37"/>
        <v>星点巡逻3</v>
      </c>
      <c r="D190">
        <v>3</v>
      </c>
      <c r="E190">
        <v>3</v>
      </c>
      <c r="F190">
        <v>2</v>
      </c>
      <c r="G190">
        <f t="shared" si="47"/>
        <v>2</v>
      </c>
      <c r="H190">
        <f t="shared" si="38"/>
        <v>30</v>
      </c>
      <c r="I190">
        <f t="shared" si="39"/>
        <v>34</v>
      </c>
      <c r="J190" t="str">
        <f t="shared" si="40"/>
        <v>30,34</v>
      </c>
      <c r="K190">
        <f t="shared" si="41"/>
        <v>4</v>
      </c>
      <c r="L190">
        <f t="shared" si="42"/>
        <v>28800</v>
      </c>
      <c r="M190">
        <v>0</v>
      </c>
      <c r="N190">
        <f>INDEX(Sheet3!E:E,MATCH(B190&amp;D190&amp;E190,Sheet3!D:D,0))*VLOOKUP(G190,AE:AG,3,0)+M190/2</f>
        <v>2</v>
      </c>
      <c r="O190">
        <f>INDEX(Sheet3!F:F,MATCH(B190&amp;D190&amp;E190,Sheet3!D:D,0))</f>
        <v>50</v>
      </c>
      <c r="P190">
        <f t="shared" si="43"/>
        <v>73232</v>
      </c>
      <c r="R190">
        <f t="shared" si="52"/>
        <v>22</v>
      </c>
      <c r="T190">
        <f t="shared" si="53"/>
        <v>9000</v>
      </c>
      <c r="X190" t="str">
        <f>INDEX(Sheet4!E:E,MATCH($B190&amp;$D190&amp;$E190,Sheet4!$D:$D,0))</f>
        <v>老商店街</v>
      </c>
      <c r="Y190" t="str">
        <f>INDEX(Sheet4!F:F,MATCH($B190&amp;$D190&amp;$E190,Sheet4!$D:$D,0))</f>
        <v>价格亲民的集市街道，就是两旁店铺的装潢有些破旧。</v>
      </c>
      <c r="Z190">
        <f>INDEX(Sheet4!H:H,MATCH($B190&amp;$D190&amp;$E190,Sheet4!$D:$D,0))</f>
        <v>340140007</v>
      </c>
      <c r="AA190" t="str">
        <f t="shared" si="44"/>
        <v>巡逻星点3-3-2</v>
      </c>
    </row>
    <row r="191" spans="1:27">
      <c r="A191">
        <f t="shared" si="36"/>
        <v>3233</v>
      </c>
      <c r="B191" s="1" t="s">
        <v>75</v>
      </c>
      <c r="C191" s="1" t="str">
        <f t="shared" si="37"/>
        <v>星点巡逻3</v>
      </c>
      <c r="D191">
        <v>3</v>
      </c>
      <c r="E191">
        <v>3</v>
      </c>
      <c r="F191">
        <v>3</v>
      </c>
      <c r="G191">
        <f t="shared" si="47"/>
        <v>3</v>
      </c>
      <c r="H191">
        <f t="shared" si="38"/>
        <v>30</v>
      </c>
      <c r="I191">
        <f t="shared" si="39"/>
        <v>34</v>
      </c>
      <c r="J191" t="str">
        <f t="shared" si="40"/>
        <v>30,34</v>
      </c>
      <c r="K191">
        <f t="shared" si="41"/>
        <v>4</v>
      </c>
      <c r="L191">
        <f t="shared" si="42"/>
        <v>43200</v>
      </c>
      <c r="M191">
        <v>0</v>
      </c>
      <c r="N191">
        <f>INDEX(Sheet3!E:E,MATCH(B191&amp;D191&amp;E191,Sheet3!D:D,0))*VLOOKUP(G191,AE:AG,3,0)+M191/2</f>
        <v>3</v>
      </c>
      <c r="O191">
        <f>INDEX(Sheet3!F:F,MATCH(B191&amp;D191&amp;E191,Sheet3!D:D,0))</f>
        <v>50</v>
      </c>
      <c r="P191">
        <f t="shared" si="43"/>
        <v>73233</v>
      </c>
      <c r="R191">
        <f t="shared" si="52"/>
        <v>33</v>
      </c>
      <c r="T191">
        <f t="shared" si="53"/>
        <v>13500</v>
      </c>
      <c r="X191" t="str">
        <f>INDEX(Sheet4!E:E,MATCH($B191&amp;$D191&amp;$E191,Sheet4!$D:$D,0))</f>
        <v>老商店街</v>
      </c>
      <c r="Y191" t="str">
        <f>INDEX(Sheet4!F:F,MATCH($B191&amp;$D191&amp;$E191,Sheet4!$D:$D,0))</f>
        <v>价格亲民的集市街道，就是两旁店铺的装潢有些破旧。</v>
      </c>
      <c r="Z191">
        <f>INDEX(Sheet4!H:H,MATCH($B191&amp;$D191&amp;$E191,Sheet4!$D:$D,0))</f>
        <v>340140007</v>
      </c>
      <c r="AA191" t="str">
        <f t="shared" si="44"/>
        <v>巡逻星点3-3-3</v>
      </c>
    </row>
    <row r="192" spans="1:27">
      <c r="A192">
        <f t="shared" si="36"/>
        <v>3241</v>
      </c>
      <c r="B192" s="1" t="s">
        <v>75</v>
      </c>
      <c r="C192" s="1" t="str">
        <f t="shared" si="37"/>
        <v>星点巡逻4</v>
      </c>
      <c r="D192">
        <v>3</v>
      </c>
      <c r="E192">
        <v>4</v>
      </c>
      <c r="F192">
        <v>1</v>
      </c>
      <c r="G192">
        <f t="shared" si="47"/>
        <v>2</v>
      </c>
      <c r="H192">
        <f t="shared" si="38"/>
        <v>35</v>
      </c>
      <c r="I192">
        <f t="shared" si="39"/>
        <v>39</v>
      </c>
      <c r="J192" t="str">
        <f t="shared" si="40"/>
        <v>35,39</v>
      </c>
      <c r="K192">
        <f t="shared" si="41"/>
        <v>4</v>
      </c>
      <c r="L192">
        <f t="shared" si="42"/>
        <v>28800</v>
      </c>
      <c r="M192">
        <v>0</v>
      </c>
      <c r="N192">
        <f>INDEX(Sheet3!E:E,MATCH(B192&amp;D192&amp;E192,Sheet3!D:D,0))*VLOOKUP(G192,AE:AG,3,0)+M192/2</f>
        <v>1.66666666666667</v>
      </c>
      <c r="O192">
        <f>INDEX(Sheet3!F:F,MATCH(B192&amp;D192&amp;E192,Sheet3!D:D,0))</f>
        <v>50</v>
      </c>
      <c r="P192">
        <f t="shared" si="43"/>
        <v>73241</v>
      </c>
      <c r="R192">
        <f t="shared" si="52"/>
        <v>25</v>
      </c>
      <c r="T192">
        <f t="shared" si="53"/>
        <v>10000</v>
      </c>
      <c r="X192" t="str">
        <f>INDEX(Sheet4!E:E,MATCH($B192&amp;$D192&amp;$E192,Sheet4!$D:$D,0))</f>
        <v>老商店街</v>
      </c>
      <c r="Y192" t="str">
        <f>INDEX(Sheet4!F:F,MATCH($B192&amp;$D192&amp;$E192,Sheet4!$D:$D,0))</f>
        <v>价格亲民的集市街道，就是两旁店铺的装潢有些破旧。</v>
      </c>
      <c r="Z192">
        <f>INDEX(Sheet4!H:H,MATCH($B192&amp;$D192&amp;$E192,Sheet4!$D:$D,0))</f>
        <v>340140007</v>
      </c>
      <c r="AA192" t="str">
        <f t="shared" si="44"/>
        <v>巡逻星点3-4-1</v>
      </c>
    </row>
    <row r="193" spans="1:27">
      <c r="A193">
        <f t="shared" si="36"/>
        <v>3242</v>
      </c>
      <c r="B193" s="1" t="s">
        <v>75</v>
      </c>
      <c r="C193" s="1" t="str">
        <f t="shared" si="37"/>
        <v>星点巡逻4</v>
      </c>
      <c r="D193">
        <v>3</v>
      </c>
      <c r="E193">
        <v>4</v>
      </c>
      <c r="F193">
        <v>2</v>
      </c>
      <c r="G193">
        <f t="shared" si="47"/>
        <v>3</v>
      </c>
      <c r="H193">
        <f t="shared" si="38"/>
        <v>35</v>
      </c>
      <c r="I193">
        <f t="shared" si="39"/>
        <v>39</v>
      </c>
      <c r="J193" t="str">
        <f t="shared" si="40"/>
        <v>35,39</v>
      </c>
      <c r="K193">
        <f t="shared" si="41"/>
        <v>5</v>
      </c>
      <c r="L193">
        <f t="shared" si="42"/>
        <v>43200</v>
      </c>
      <c r="M193">
        <v>0</v>
      </c>
      <c r="N193">
        <f>INDEX(Sheet3!E:E,MATCH(B193&amp;D193&amp;E193,Sheet3!D:D,0))*VLOOKUP(G193,AE:AG,3,0)+M193/2</f>
        <v>2.5</v>
      </c>
      <c r="O193">
        <f>INDEX(Sheet3!F:F,MATCH(B193&amp;D193&amp;E193,Sheet3!D:D,0))</f>
        <v>50</v>
      </c>
      <c r="P193">
        <f t="shared" si="43"/>
        <v>73242</v>
      </c>
      <c r="R193">
        <f t="shared" si="52"/>
        <v>37</v>
      </c>
      <c r="T193">
        <f t="shared" si="53"/>
        <v>15000</v>
      </c>
      <c r="X193" t="str">
        <f>INDEX(Sheet4!E:E,MATCH($B193&amp;$D193&amp;$E193,Sheet4!$D:$D,0))</f>
        <v>老商店街</v>
      </c>
      <c r="Y193" t="str">
        <f>INDEX(Sheet4!F:F,MATCH($B193&amp;$D193&amp;$E193,Sheet4!$D:$D,0))</f>
        <v>价格亲民的集市街道，就是两旁店铺的装潢有些破旧。</v>
      </c>
      <c r="Z193">
        <f>INDEX(Sheet4!H:H,MATCH($B193&amp;$D193&amp;$E193,Sheet4!$D:$D,0))</f>
        <v>340140007</v>
      </c>
      <c r="AA193" t="str">
        <f t="shared" si="44"/>
        <v>巡逻星点3-4-2</v>
      </c>
    </row>
    <row r="194" spans="1:27">
      <c r="A194">
        <f t="shared" ref="A194:A257" si="54">D194*1000+INDEX(AC:AC,MATCH(B194,AB:AB,0))*100+E194*10+F194</f>
        <v>3243</v>
      </c>
      <c r="B194" s="1" t="s">
        <v>75</v>
      </c>
      <c r="C194" s="1" t="str">
        <f t="shared" ref="C194:C257" si="55">B194&amp;"巡逻"&amp;E194</f>
        <v>星点巡逻4</v>
      </c>
      <c r="D194">
        <v>3</v>
      </c>
      <c r="E194">
        <v>4</v>
      </c>
      <c r="F194">
        <v>3</v>
      </c>
      <c r="G194">
        <f t="shared" si="47"/>
        <v>4</v>
      </c>
      <c r="H194">
        <f t="shared" ref="H194:H257" si="56">VLOOKUP(E194,AJ:AK,2,0)</f>
        <v>35</v>
      </c>
      <c r="I194">
        <f t="shared" ref="I194:I257" si="57">VLOOKUP(H194,AK:AL,2,0)</f>
        <v>39</v>
      </c>
      <c r="J194" t="str">
        <f t="shared" ref="J194:J257" si="58">H194&amp;","&amp;I194</f>
        <v>35,39</v>
      </c>
      <c r="K194">
        <f t="shared" ref="K194:K257" si="59">INDEX(AQ:AQ,MATCH(E194,AJ:AJ,0))+INDEX(AH:AH,MATCH(F194,AE:AE,0))</f>
        <v>5</v>
      </c>
      <c r="L194">
        <f t="shared" ref="L194:L257" si="60">VLOOKUP(G194,AE:AF,2,0)</f>
        <v>86400</v>
      </c>
      <c r="M194">
        <v>0</v>
      </c>
      <c r="N194">
        <f>INDEX(Sheet3!E:E,MATCH(B194&amp;D194&amp;E194,Sheet3!D:D,0))*VLOOKUP(G194,AE:AG,3,0)+M194/2</f>
        <v>5</v>
      </c>
      <c r="O194">
        <f>INDEX(Sheet3!F:F,MATCH(B194&amp;D194&amp;E194,Sheet3!D:D,0))</f>
        <v>50</v>
      </c>
      <c r="P194">
        <f t="shared" ref="P194:P257" si="61">A194+70000</f>
        <v>73243</v>
      </c>
      <c r="R194">
        <f t="shared" si="52"/>
        <v>75</v>
      </c>
      <c r="T194">
        <f t="shared" si="53"/>
        <v>30000</v>
      </c>
      <c r="X194" t="str">
        <f>INDEX(Sheet4!E:E,MATCH($B194&amp;$D194&amp;$E194,Sheet4!$D:$D,0))</f>
        <v>老商店街</v>
      </c>
      <c r="Y194" t="str">
        <f>INDEX(Sheet4!F:F,MATCH($B194&amp;$D194&amp;$E194,Sheet4!$D:$D,0))</f>
        <v>价格亲民的集市街道，就是两旁店铺的装潢有些破旧。</v>
      </c>
      <c r="Z194">
        <f>INDEX(Sheet4!H:H,MATCH($B194&amp;$D194&amp;$E194,Sheet4!$D:$D,0))</f>
        <v>340140007</v>
      </c>
      <c r="AA194" t="str">
        <f t="shared" ref="AA194:AA257" si="62">"巡逻"&amp;B194&amp;D194&amp;"-"&amp;E194&amp;"-"&amp;F194</f>
        <v>巡逻星点3-4-3</v>
      </c>
    </row>
    <row r="195" spans="1:27">
      <c r="A195">
        <f t="shared" si="54"/>
        <v>3251</v>
      </c>
      <c r="B195" s="1" t="s">
        <v>75</v>
      </c>
      <c r="C195" s="1" t="str">
        <f t="shared" si="55"/>
        <v>星点巡逻5</v>
      </c>
      <c r="D195">
        <v>3</v>
      </c>
      <c r="E195">
        <v>5</v>
      </c>
      <c r="F195">
        <v>1</v>
      </c>
      <c r="G195">
        <f t="shared" si="47"/>
        <v>2</v>
      </c>
      <c r="H195">
        <f t="shared" si="56"/>
        <v>40</v>
      </c>
      <c r="I195">
        <f t="shared" si="57"/>
        <v>80</v>
      </c>
      <c r="J195" t="str">
        <f t="shared" si="58"/>
        <v>40,80</v>
      </c>
      <c r="K195">
        <f t="shared" si="59"/>
        <v>4</v>
      </c>
      <c r="L195">
        <f t="shared" si="60"/>
        <v>28800</v>
      </c>
      <c r="M195">
        <v>0</v>
      </c>
      <c r="N195">
        <f>INDEX(Sheet3!E:E,MATCH(B195&amp;D195&amp;E195,Sheet3!D:D,0))*VLOOKUP(G195,AE:AG,3,0)+M195/2</f>
        <v>1.66666666666667</v>
      </c>
      <c r="O195">
        <f>INDEX(Sheet3!F:F,MATCH(B195&amp;D195&amp;E195,Sheet3!D:D,0))</f>
        <v>50</v>
      </c>
      <c r="P195">
        <f t="shared" si="61"/>
        <v>73251</v>
      </c>
      <c r="R195">
        <f t="shared" si="52"/>
        <v>34</v>
      </c>
      <c r="T195">
        <f t="shared" si="53"/>
        <v>13888</v>
      </c>
      <c r="X195" t="str">
        <f>INDEX(Sheet4!E:E,MATCH($B195&amp;$D195&amp;$E195,Sheet4!$D:$D,0))</f>
        <v>老商店街</v>
      </c>
      <c r="Y195" t="str">
        <f>INDEX(Sheet4!F:F,MATCH($B195&amp;$D195&amp;$E195,Sheet4!$D:$D,0))</f>
        <v>价格亲民的集市街道，就是两旁店铺的装潢有些破旧。</v>
      </c>
      <c r="Z195">
        <f>INDEX(Sheet4!H:H,MATCH($B195&amp;$D195&amp;$E195,Sheet4!$D:$D,0))</f>
        <v>340140007</v>
      </c>
      <c r="AA195" t="str">
        <f t="shared" si="62"/>
        <v>巡逻星点3-5-1</v>
      </c>
    </row>
    <row r="196" spans="1:27">
      <c r="A196">
        <f t="shared" si="54"/>
        <v>3252</v>
      </c>
      <c r="B196" s="1" t="s">
        <v>75</v>
      </c>
      <c r="C196" s="1" t="str">
        <f t="shared" si="55"/>
        <v>星点巡逻5</v>
      </c>
      <c r="D196">
        <v>3</v>
      </c>
      <c r="E196">
        <v>5</v>
      </c>
      <c r="F196">
        <v>2</v>
      </c>
      <c r="G196">
        <f t="shared" si="47"/>
        <v>3</v>
      </c>
      <c r="H196">
        <f t="shared" si="56"/>
        <v>40</v>
      </c>
      <c r="I196">
        <f t="shared" si="57"/>
        <v>80</v>
      </c>
      <c r="J196" t="str">
        <f t="shared" si="58"/>
        <v>40,80</v>
      </c>
      <c r="K196">
        <f t="shared" si="59"/>
        <v>5</v>
      </c>
      <c r="L196">
        <f t="shared" si="60"/>
        <v>43200</v>
      </c>
      <c r="M196">
        <v>0</v>
      </c>
      <c r="N196">
        <f>INDEX(Sheet3!E:E,MATCH(B196&amp;D196&amp;E196,Sheet3!D:D,0))*VLOOKUP(G196,AE:AG,3,0)+M196/2</f>
        <v>2.5</v>
      </c>
      <c r="O196">
        <f>INDEX(Sheet3!F:F,MATCH(B196&amp;D196&amp;E196,Sheet3!D:D,0))</f>
        <v>50</v>
      </c>
      <c r="P196">
        <f t="shared" si="61"/>
        <v>73252</v>
      </c>
      <c r="R196">
        <f t="shared" si="52"/>
        <v>52</v>
      </c>
      <c r="T196">
        <f t="shared" si="53"/>
        <v>20833</v>
      </c>
      <c r="X196" t="str">
        <f>INDEX(Sheet4!E:E,MATCH($B196&amp;$D196&amp;$E196,Sheet4!$D:$D,0))</f>
        <v>老商店街</v>
      </c>
      <c r="Y196" t="str">
        <f>INDEX(Sheet4!F:F,MATCH($B196&amp;$D196&amp;$E196,Sheet4!$D:$D,0))</f>
        <v>价格亲民的集市街道，就是两旁店铺的装潢有些破旧。</v>
      </c>
      <c r="Z196">
        <f>INDEX(Sheet4!H:H,MATCH($B196&amp;$D196&amp;$E196,Sheet4!$D:$D,0))</f>
        <v>340140007</v>
      </c>
      <c r="AA196" t="str">
        <f t="shared" si="62"/>
        <v>巡逻星点3-5-2</v>
      </c>
    </row>
    <row r="197" spans="1:27">
      <c r="A197">
        <f t="shared" si="54"/>
        <v>3253</v>
      </c>
      <c r="B197" s="1" t="s">
        <v>75</v>
      </c>
      <c r="C197" s="1" t="str">
        <f t="shared" si="55"/>
        <v>星点巡逻5</v>
      </c>
      <c r="D197">
        <v>3</v>
      </c>
      <c r="E197">
        <v>5</v>
      </c>
      <c r="F197">
        <v>3</v>
      </c>
      <c r="G197">
        <f t="shared" si="47"/>
        <v>4</v>
      </c>
      <c r="H197">
        <f t="shared" si="56"/>
        <v>40</v>
      </c>
      <c r="I197">
        <f t="shared" si="57"/>
        <v>80</v>
      </c>
      <c r="J197" t="str">
        <f t="shared" si="58"/>
        <v>40,80</v>
      </c>
      <c r="K197">
        <f t="shared" si="59"/>
        <v>5</v>
      </c>
      <c r="L197">
        <f t="shared" si="60"/>
        <v>86400</v>
      </c>
      <c r="M197">
        <v>0</v>
      </c>
      <c r="N197">
        <f>INDEX(Sheet3!E:E,MATCH(B197&amp;D197&amp;E197,Sheet3!D:D,0))*VLOOKUP(G197,AE:AG,3,0)+M197/2</f>
        <v>5</v>
      </c>
      <c r="O197">
        <f>INDEX(Sheet3!F:F,MATCH(B197&amp;D197&amp;E197,Sheet3!D:D,0))</f>
        <v>50</v>
      </c>
      <c r="P197">
        <f t="shared" si="61"/>
        <v>73253</v>
      </c>
      <c r="R197">
        <f t="shared" si="52"/>
        <v>104</v>
      </c>
      <c r="T197">
        <f t="shared" si="53"/>
        <v>41666</v>
      </c>
      <c r="X197" t="str">
        <f>INDEX(Sheet4!E:E,MATCH($B197&amp;$D197&amp;$E197,Sheet4!$D:$D,0))</f>
        <v>老商店街</v>
      </c>
      <c r="Y197" t="str">
        <f>INDEX(Sheet4!F:F,MATCH($B197&amp;$D197&amp;$E197,Sheet4!$D:$D,0))</f>
        <v>价格亲民的集市街道，就是两旁店铺的装潢有些破旧。</v>
      </c>
      <c r="Z197">
        <f>INDEX(Sheet4!H:H,MATCH($B197&amp;$D197&amp;$E197,Sheet4!$D:$D,0))</f>
        <v>340140007</v>
      </c>
      <c r="AA197" t="str">
        <f t="shared" si="62"/>
        <v>巡逻星点3-5-3</v>
      </c>
    </row>
    <row r="198" spans="1:27">
      <c r="A198">
        <f t="shared" si="54"/>
        <v>3311</v>
      </c>
      <c r="B198" s="1" t="s">
        <v>76</v>
      </c>
      <c r="C198" s="1" t="str">
        <f t="shared" si="55"/>
        <v>觉醒巡逻1</v>
      </c>
      <c r="D198">
        <v>3</v>
      </c>
      <c r="E198">
        <v>1</v>
      </c>
      <c r="F198">
        <v>1</v>
      </c>
      <c r="G198">
        <f t="shared" si="47"/>
        <v>1</v>
      </c>
      <c r="H198">
        <f t="shared" si="56"/>
        <v>1</v>
      </c>
      <c r="I198">
        <f t="shared" si="57"/>
        <v>24</v>
      </c>
      <c r="J198" t="str">
        <f t="shared" si="58"/>
        <v>1,24</v>
      </c>
      <c r="K198">
        <f t="shared" si="59"/>
        <v>2</v>
      </c>
      <c r="L198">
        <f t="shared" si="60"/>
        <v>14400</v>
      </c>
      <c r="M198">
        <v>0</v>
      </c>
      <c r="N198">
        <f>INDEX(Sheet3!E:E,MATCH(B198&amp;D198&amp;E198,Sheet3!D:D,0))*VLOOKUP(G198,AE:AG,3,0)+M198/2</f>
        <v>0</v>
      </c>
      <c r="O198">
        <f>INDEX(Sheet3!F:F,MATCH(B198&amp;D198&amp;E198,Sheet3!D:D,0))</f>
        <v>50</v>
      </c>
      <c r="P198">
        <f t="shared" si="61"/>
        <v>73311</v>
      </c>
      <c r="S198">
        <f t="shared" ref="S198:S211" si="63">INT(VLOOKUP(H198,AK:AN,4,0)*N198/2)</f>
        <v>0</v>
      </c>
      <c r="T198">
        <f t="shared" si="53"/>
        <v>0</v>
      </c>
      <c r="X198" t="str">
        <f>INDEX(Sheet4!E:E,MATCH($B198&amp;$D198&amp;$E198,Sheet4!$D:$D,0))</f>
        <v>第一商店街</v>
      </c>
      <c r="Y198" t="str">
        <f>INDEX(Sheet4!F:F,MATCH($B198&amp;$D198&amp;$E198,Sheet4!$D:$D,0))</f>
        <v>商铺林立的街道，各路高人气的超市就开在彼此隔壁。</v>
      </c>
      <c r="Z198">
        <f>INDEX(Sheet4!H:H,MATCH($B198&amp;$D198&amp;$E198,Sheet4!$D:$D,0))</f>
        <v>340140007</v>
      </c>
      <c r="AA198" t="str">
        <f t="shared" si="62"/>
        <v>巡逻觉醒3-1-1</v>
      </c>
    </row>
    <row r="199" spans="1:27">
      <c r="A199">
        <f t="shared" si="54"/>
        <v>3312</v>
      </c>
      <c r="B199" s="1" t="s">
        <v>76</v>
      </c>
      <c r="C199" s="1" t="str">
        <f t="shared" si="55"/>
        <v>觉醒巡逻1</v>
      </c>
      <c r="D199">
        <v>3</v>
      </c>
      <c r="E199">
        <v>1</v>
      </c>
      <c r="F199">
        <v>2</v>
      </c>
      <c r="G199">
        <f t="shared" si="47"/>
        <v>1</v>
      </c>
      <c r="H199">
        <f t="shared" si="56"/>
        <v>1</v>
      </c>
      <c r="I199">
        <f t="shared" si="57"/>
        <v>24</v>
      </c>
      <c r="J199" t="str">
        <f t="shared" si="58"/>
        <v>1,24</v>
      </c>
      <c r="K199">
        <f t="shared" si="59"/>
        <v>3</v>
      </c>
      <c r="L199">
        <f t="shared" si="60"/>
        <v>14400</v>
      </c>
      <c r="M199">
        <v>0</v>
      </c>
      <c r="N199">
        <f>INDEX(Sheet3!E:E,MATCH(B199&amp;D199&amp;E199,Sheet3!D:D,0))*VLOOKUP(G199,AE:AG,3,0)+M199/2</f>
        <v>0</v>
      </c>
      <c r="O199">
        <f>INDEX(Sheet3!F:F,MATCH(B199&amp;D199&amp;E199,Sheet3!D:D,0))</f>
        <v>50</v>
      </c>
      <c r="P199">
        <f t="shared" si="61"/>
        <v>73312</v>
      </c>
      <c r="S199">
        <f t="shared" si="63"/>
        <v>0</v>
      </c>
      <c r="T199">
        <f t="shared" si="53"/>
        <v>0</v>
      </c>
      <c r="X199" t="str">
        <f>INDEX(Sheet4!E:E,MATCH($B199&amp;$D199&amp;$E199,Sheet4!$D:$D,0))</f>
        <v>第一商店街</v>
      </c>
      <c r="Y199" t="str">
        <f>INDEX(Sheet4!F:F,MATCH($B199&amp;$D199&amp;$E199,Sheet4!$D:$D,0))</f>
        <v>商铺林立的街道，各路高人气的超市就开在彼此隔壁。</v>
      </c>
      <c r="Z199">
        <f>INDEX(Sheet4!H:H,MATCH($B199&amp;$D199&amp;$E199,Sheet4!$D:$D,0))</f>
        <v>340140007</v>
      </c>
      <c r="AA199" t="str">
        <f t="shared" si="62"/>
        <v>巡逻觉醒3-1-2</v>
      </c>
    </row>
    <row r="200" spans="1:27">
      <c r="A200">
        <f t="shared" si="54"/>
        <v>3321</v>
      </c>
      <c r="B200" s="1" t="s">
        <v>76</v>
      </c>
      <c r="C200" s="1" t="str">
        <f t="shared" si="55"/>
        <v>觉醒巡逻2</v>
      </c>
      <c r="D200">
        <v>3</v>
      </c>
      <c r="E200">
        <v>2</v>
      </c>
      <c r="F200">
        <v>1</v>
      </c>
      <c r="G200">
        <f t="shared" si="47"/>
        <v>1</v>
      </c>
      <c r="H200">
        <f t="shared" si="56"/>
        <v>25</v>
      </c>
      <c r="I200">
        <f t="shared" si="57"/>
        <v>29</v>
      </c>
      <c r="J200" t="str">
        <f t="shared" si="58"/>
        <v>25,29</v>
      </c>
      <c r="K200">
        <f t="shared" si="59"/>
        <v>2</v>
      </c>
      <c r="L200">
        <f t="shared" si="60"/>
        <v>14400</v>
      </c>
      <c r="M200">
        <v>0</v>
      </c>
      <c r="N200">
        <f>INDEX(Sheet3!E:E,MATCH(B200&amp;D200&amp;E200,Sheet3!D:D,0))*VLOOKUP(G200,AE:AG,3,0)+M200/2</f>
        <v>1.16666666666667</v>
      </c>
      <c r="O200">
        <f>INDEX(Sheet3!F:F,MATCH(B200&amp;D200&amp;E200,Sheet3!D:D,0))</f>
        <v>50</v>
      </c>
      <c r="P200">
        <f t="shared" si="61"/>
        <v>73321</v>
      </c>
      <c r="S200">
        <f t="shared" si="63"/>
        <v>3</v>
      </c>
      <c r="T200">
        <f t="shared" si="53"/>
        <v>3733</v>
      </c>
      <c r="X200" t="str">
        <f>INDEX(Sheet4!E:E,MATCH($B200&amp;$D200&amp;$E200,Sheet4!$D:$D,0))</f>
        <v>第二商店街</v>
      </c>
      <c r="Y200" t="str">
        <f>INDEX(Sheet4!F:F,MATCH($B200&amp;$D200&amp;$E200,Sheet4!$D:$D,0))</f>
        <v>其实商店街并没什么特别的名字，是店头的广告牌让各种说法深入人心。</v>
      </c>
      <c r="Z200">
        <f>INDEX(Sheet4!H:H,MATCH($B200&amp;$D200&amp;$E200,Sheet4!$D:$D,0))</f>
        <v>340140007</v>
      </c>
      <c r="AA200" t="str">
        <f t="shared" si="62"/>
        <v>巡逻觉醒3-2-1</v>
      </c>
    </row>
    <row r="201" spans="1:27">
      <c r="A201">
        <f t="shared" si="54"/>
        <v>3322</v>
      </c>
      <c r="B201" s="1" t="s">
        <v>76</v>
      </c>
      <c r="C201" s="1" t="str">
        <f t="shared" si="55"/>
        <v>觉醒巡逻2</v>
      </c>
      <c r="D201">
        <v>3</v>
      </c>
      <c r="E201">
        <v>2</v>
      </c>
      <c r="F201">
        <v>2</v>
      </c>
      <c r="G201">
        <f t="shared" si="47"/>
        <v>1</v>
      </c>
      <c r="H201">
        <f t="shared" si="56"/>
        <v>25</v>
      </c>
      <c r="I201">
        <f t="shared" si="57"/>
        <v>29</v>
      </c>
      <c r="J201" t="str">
        <f t="shared" si="58"/>
        <v>25,29</v>
      </c>
      <c r="K201">
        <f t="shared" si="59"/>
        <v>3</v>
      </c>
      <c r="L201">
        <f t="shared" si="60"/>
        <v>14400</v>
      </c>
      <c r="M201">
        <v>0</v>
      </c>
      <c r="N201">
        <f>INDEX(Sheet3!E:E,MATCH(B201&amp;D201&amp;E201,Sheet3!D:D,0))*VLOOKUP(G201,AE:AG,3,0)+M201/2</f>
        <v>1.16666666666667</v>
      </c>
      <c r="O201">
        <f>INDEX(Sheet3!F:F,MATCH(B201&amp;D201&amp;E201,Sheet3!D:D,0))</f>
        <v>50</v>
      </c>
      <c r="P201">
        <f t="shared" si="61"/>
        <v>73322</v>
      </c>
      <c r="S201">
        <f t="shared" si="63"/>
        <v>3</v>
      </c>
      <c r="T201">
        <f t="shared" si="53"/>
        <v>3733</v>
      </c>
      <c r="X201" t="str">
        <f>INDEX(Sheet4!E:E,MATCH($B201&amp;$D201&amp;$E201,Sheet4!$D:$D,0))</f>
        <v>第二商店街</v>
      </c>
      <c r="Y201" t="str">
        <f>INDEX(Sheet4!F:F,MATCH($B201&amp;$D201&amp;$E201,Sheet4!$D:$D,0))</f>
        <v>其实商店街并没什么特别的名字，是店头的广告牌让各种说法深入人心。</v>
      </c>
      <c r="Z201">
        <f>INDEX(Sheet4!H:H,MATCH($B201&amp;$D201&amp;$E201,Sheet4!$D:$D,0))</f>
        <v>340140007</v>
      </c>
      <c r="AA201" t="str">
        <f t="shared" si="62"/>
        <v>巡逻觉醒3-2-2</v>
      </c>
    </row>
    <row r="202" spans="1:27">
      <c r="A202">
        <f t="shared" si="54"/>
        <v>3323</v>
      </c>
      <c r="B202" s="1" t="s">
        <v>76</v>
      </c>
      <c r="C202" s="1" t="str">
        <f t="shared" si="55"/>
        <v>觉醒巡逻2</v>
      </c>
      <c r="D202">
        <v>3</v>
      </c>
      <c r="E202">
        <v>2</v>
      </c>
      <c r="F202">
        <v>3</v>
      </c>
      <c r="G202">
        <f t="shared" si="47"/>
        <v>1</v>
      </c>
      <c r="H202">
        <f t="shared" si="56"/>
        <v>25</v>
      </c>
      <c r="I202">
        <f t="shared" si="57"/>
        <v>29</v>
      </c>
      <c r="J202" t="str">
        <f t="shared" si="58"/>
        <v>25,29</v>
      </c>
      <c r="K202">
        <f t="shared" si="59"/>
        <v>3</v>
      </c>
      <c r="L202">
        <f t="shared" si="60"/>
        <v>14400</v>
      </c>
      <c r="M202">
        <v>0</v>
      </c>
      <c r="N202">
        <f>INDEX(Sheet3!E:E,MATCH(B202&amp;D202&amp;E202,Sheet3!D:D,0))*VLOOKUP(G202,AE:AG,3,0)+M202/2</f>
        <v>1.16666666666667</v>
      </c>
      <c r="O202">
        <f>INDEX(Sheet3!F:F,MATCH(B202&amp;D202&amp;E202,Sheet3!D:D,0))</f>
        <v>50</v>
      </c>
      <c r="P202">
        <f t="shared" si="61"/>
        <v>73323</v>
      </c>
      <c r="S202">
        <f t="shared" si="63"/>
        <v>3</v>
      </c>
      <c r="T202">
        <f t="shared" si="53"/>
        <v>3733</v>
      </c>
      <c r="X202" t="str">
        <f>INDEX(Sheet4!E:E,MATCH($B202&amp;$D202&amp;$E202,Sheet4!$D:$D,0))</f>
        <v>第二商店街</v>
      </c>
      <c r="Y202" t="str">
        <f>INDEX(Sheet4!F:F,MATCH($B202&amp;$D202&amp;$E202,Sheet4!$D:$D,0))</f>
        <v>其实商店街并没什么特别的名字，是店头的广告牌让各种说法深入人心。</v>
      </c>
      <c r="Z202">
        <f>INDEX(Sheet4!H:H,MATCH($B202&amp;$D202&amp;$E202,Sheet4!$D:$D,0))</f>
        <v>340140007</v>
      </c>
      <c r="AA202" t="str">
        <f t="shared" si="62"/>
        <v>巡逻觉醒3-2-3</v>
      </c>
    </row>
    <row r="203" spans="1:27">
      <c r="A203">
        <f t="shared" si="54"/>
        <v>3331</v>
      </c>
      <c r="B203" s="1" t="s">
        <v>76</v>
      </c>
      <c r="C203" s="1" t="str">
        <f t="shared" si="55"/>
        <v>觉醒巡逻3</v>
      </c>
      <c r="D203">
        <v>3</v>
      </c>
      <c r="E203">
        <v>3</v>
      </c>
      <c r="F203">
        <v>1</v>
      </c>
      <c r="G203">
        <f t="shared" si="47"/>
        <v>1</v>
      </c>
      <c r="H203">
        <f t="shared" si="56"/>
        <v>30</v>
      </c>
      <c r="I203">
        <f t="shared" si="57"/>
        <v>34</v>
      </c>
      <c r="J203" t="str">
        <f t="shared" si="58"/>
        <v>30,34</v>
      </c>
      <c r="K203">
        <f t="shared" si="59"/>
        <v>3</v>
      </c>
      <c r="L203">
        <f t="shared" si="60"/>
        <v>14400</v>
      </c>
      <c r="M203">
        <v>0</v>
      </c>
      <c r="N203">
        <f>INDEX(Sheet3!E:E,MATCH(B203&amp;D203&amp;E203,Sheet3!D:D,0))*VLOOKUP(G203,AE:AG,3,0)+M203/2</f>
        <v>1</v>
      </c>
      <c r="O203">
        <f>INDEX(Sheet3!F:F,MATCH(B203&amp;D203&amp;E203,Sheet3!D:D,0))</f>
        <v>50</v>
      </c>
      <c r="P203">
        <f t="shared" si="61"/>
        <v>73331</v>
      </c>
      <c r="S203">
        <f t="shared" si="63"/>
        <v>3</v>
      </c>
      <c r="T203">
        <f t="shared" si="53"/>
        <v>4500</v>
      </c>
      <c r="X203" t="str">
        <f>INDEX(Sheet4!E:E,MATCH($B203&amp;$D203&amp;$E203,Sheet4!$D:$D,0))</f>
        <v>老商店街</v>
      </c>
      <c r="Y203" t="str">
        <f>INDEX(Sheet4!F:F,MATCH($B203&amp;$D203&amp;$E203,Sheet4!$D:$D,0))</f>
        <v>价格亲民的集市街道，就是两旁店铺的装潢有些破旧。</v>
      </c>
      <c r="Z203">
        <f>INDEX(Sheet4!H:H,MATCH($B203&amp;$D203&amp;$E203,Sheet4!$D:$D,0))</f>
        <v>340140007</v>
      </c>
      <c r="AA203" t="str">
        <f t="shared" si="62"/>
        <v>巡逻觉醒3-3-1</v>
      </c>
    </row>
    <row r="204" spans="1:27">
      <c r="A204">
        <f t="shared" si="54"/>
        <v>3332</v>
      </c>
      <c r="B204" s="1" t="s">
        <v>76</v>
      </c>
      <c r="C204" s="1" t="str">
        <f t="shared" si="55"/>
        <v>觉醒巡逻3</v>
      </c>
      <c r="D204">
        <v>3</v>
      </c>
      <c r="E204">
        <v>3</v>
      </c>
      <c r="F204">
        <v>2</v>
      </c>
      <c r="G204">
        <f t="shared" si="47"/>
        <v>2</v>
      </c>
      <c r="H204">
        <f t="shared" si="56"/>
        <v>30</v>
      </c>
      <c r="I204">
        <f t="shared" si="57"/>
        <v>34</v>
      </c>
      <c r="J204" t="str">
        <f t="shared" si="58"/>
        <v>30,34</v>
      </c>
      <c r="K204">
        <f t="shared" si="59"/>
        <v>4</v>
      </c>
      <c r="L204">
        <f t="shared" si="60"/>
        <v>28800</v>
      </c>
      <c r="M204">
        <v>0</v>
      </c>
      <c r="N204">
        <f>INDEX(Sheet3!E:E,MATCH(B204&amp;D204&amp;E204,Sheet3!D:D,0))*VLOOKUP(G204,AE:AG,3,0)+M204/2</f>
        <v>2</v>
      </c>
      <c r="O204">
        <f>INDEX(Sheet3!F:F,MATCH(B204&amp;D204&amp;E204,Sheet3!D:D,0))</f>
        <v>50</v>
      </c>
      <c r="P204">
        <f t="shared" si="61"/>
        <v>73332</v>
      </c>
      <c r="S204">
        <f t="shared" si="63"/>
        <v>6</v>
      </c>
      <c r="T204">
        <f t="shared" si="53"/>
        <v>9000</v>
      </c>
      <c r="X204" t="str">
        <f>INDEX(Sheet4!E:E,MATCH($B204&amp;$D204&amp;$E204,Sheet4!$D:$D,0))</f>
        <v>老商店街</v>
      </c>
      <c r="Y204" t="str">
        <f>INDEX(Sheet4!F:F,MATCH($B204&amp;$D204&amp;$E204,Sheet4!$D:$D,0))</f>
        <v>价格亲民的集市街道，就是两旁店铺的装潢有些破旧。</v>
      </c>
      <c r="Z204">
        <f>INDEX(Sheet4!H:H,MATCH($B204&amp;$D204&amp;$E204,Sheet4!$D:$D,0))</f>
        <v>340140007</v>
      </c>
      <c r="AA204" t="str">
        <f t="shared" si="62"/>
        <v>巡逻觉醒3-3-2</v>
      </c>
    </row>
    <row r="205" spans="1:27">
      <c r="A205">
        <f t="shared" si="54"/>
        <v>3333</v>
      </c>
      <c r="B205" s="1" t="s">
        <v>76</v>
      </c>
      <c r="C205" s="1" t="str">
        <f t="shared" si="55"/>
        <v>觉醒巡逻3</v>
      </c>
      <c r="D205">
        <v>3</v>
      </c>
      <c r="E205">
        <v>3</v>
      </c>
      <c r="F205">
        <v>3</v>
      </c>
      <c r="G205">
        <f t="shared" si="47"/>
        <v>3</v>
      </c>
      <c r="H205">
        <f t="shared" si="56"/>
        <v>30</v>
      </c>
      <c r="I205">
        <f t="shared" si="57"/>
        <v>34</v>
      </c>
      <c r="J205" t="str">
        <f t="shared" si="58"/>
        <v>30,34</v>
      </c>
      <c r="K205">
        <f t="shared" si="59"/>
        <v>4</v>
      </c>
      <c r="L205">
        <f t="shared" si="60"/>
        <v>43200</v>
      </c>
      <c r="M205">
        <v>0</v>
      </c>
      <c r="N205">
        <f>INDEX(Sheet3!E:E,MATCH(B205&amp;D205&amp;E205,Sheet3!D:D,0))*VLOOKUP(G205,AE:AG,3,0)+M205/2</f>
        <v>3</v>
      </c>
      <c r="O205">
        <f>INDEX(Sheet3!F:F,MATCH(B205&amp;D205&amp;E205,Sheet3!D:D,0))</f>
        <v>50</v>
      </c>
      <c r="P205">
        <f t="shared" si="61"/>
        <v>73333</v>
      </c>
      <c r="S205">
        <f t="shared" si="63"/>
        <v>10</v>
      </c>
      <c r="T205">
        <f t="shared" si="53"/>
        <v>13500</v>
      </c>
      <c r="X205" t="str">
        <f>INDEX(Sheet4!E:E,MATCH($B205&amp;$D205&amp;$E205,Sheet4!$D:$D,0))</f>
        <v>老商店街</v>
      </c>
      <c r="Y205" t="str">
        <f>INDEX(Sheet4!F:F,MATCH($B205&amp;$D205&amp;$E205,Sheet4!$D:$D,0))</f>
        <v>价格亲民的集市街道，就是两旁店铺的装潢有些破旧。</v>
      </c>
      <c r="Z205">
        <f>INDEX(Sheet4!H:H,MATCH($B205&amp;$D205&amp;$E205,Sheet4!$D:$D,0))</f>
        <v>340140007</v>
      </c>
      <c r="AA205" t="str">
        <f t="shared" si="62"/>
        <v>巡逻觉醒3-3-3</v>
      </c>
    </row>
    <row r="206" spans="1:27">
      <c r="A206">
        <f t="shared" si="54"/>
        <v>3341</v>
      </c>
      <c r="B206" s="1" t="s">
        <v>76</v>
      </c>
      <c r="C206" s="1" t="str">
        <f t="shared" si="55"/>
        <v>觉醒巡逻4</v>
      </c>
      <c r="D206">
        <v>3</v>
      </c>
      <c r="E206">
        <v>4</v>
      </c>
      <c r="F206">
        <v>1</v>
      </c>
      <c r="G206">
        <f t="shared" si="47"/>
        <v>2</v>
      </c>
      <c r="H206">
        <f t="shared" si="56"/>
        <v>35</v>
      </c>
      <c r="I206">
        <f t="shared" si="57"/>
        <v>39</v>
      </c>
      <c r="J206" t="str">
        <f t="shared" si="58"/>
        <v>35,39</v>
      </c>
      <c r="K206">
        <f t="shared" si="59"/>
        <v>4</v>
      </c>
      <c r="L206">
        <f t="shared" si="60"/>
        <v>28800</v>
      </c>
      <c r="M206">
        <v>0</v>
      </c>
      <c r="N206">
        <f>INDEX(Sheet3!E:E,MATCH(B206&amp;D206&amp;E206,Sheet3!D:D,0))*VLOOKUP(G206,AE:AG,3,0)+M206/2</f>
        <v>1.66666666666667</v>
      </c>
      <c r="O206">
        <f>INDEX(Sheet3!F:F,MATCH(B206&amp;D206&amp;E206,Sheet3!D:D,0))</f>
        <v>50</v>
      </c>
      <c r="P206">
        <f t="shared" si="61"/>
        <v>73341</v>
      </c>
      <c r="S206">
        <f t="shared" si="63"/>
        <v>6</v>
      </c>
      <c r="T206">
        <f t="shared" si="53"/>
        <v>10000</v>
      </c>
      <c r="X206" t="str">
        <f>INDEX(Sheet4!E:E,MATCH($B206&amp;$D206&amp;$E206,Sheet4!$D:$D,0))</f>
        <v>老商店街</v>
      </c>
      <c r="Y206" t="str">
        <f>INDEX(Sheet4!F:F,MATCH($B206&amp;$D206&amp;$E206,Sheet4!$D:$D,0))</f>
        <v>价格亲民的集市街道，就是两旁店铺的装潢有些破旧。</v>
      </c>
      <c r="Z206">
        <f>INDEX(Sheet4!H:H,MATCH($B206&amp;$D206&amp;$E206,Sheet4!$D:$D,0))</f>
        <v>340140007</v>
      </c>
      <c r="AA206" t="str">
        <f t="shared" si="62"/>
        <v>巡逻觉醒3-4-1</v>
      </c>
    </row>
    <row r="207" spans="1:27">
      <c r="A207">
        <f t="shared" si="54"/>
        <v>3342</v>
      </c>
      <c r="B207" s="1" t="s">
        <v>76</v>
      </c>
      <c r="C207" s="1" t="str">
        <f t="shared" si="55"/>
        <v>觉醒巡逻4</v>
      </c>
      <c r="D207">
        <v>3</v>
      </c>
      <c r="E207">
        <v>4</v>
      </c>
      <c r="F207">
        <v>2</v>
      </c>
      <c r="G207">
        <f t="shared" si="47"/>
        <v>3</v>
      </c>
      <c r="H207">
        <f t="shared" si="56"/>
        <v>35</v>
      </c>
      <c r="I207">
        <f t="shared" si="57"/>
        <v>39</v>
      </c>
      <c r="J207" t="str">
        <f t="shared" si="58"/>
        <v>35,39</v>
      </c>
      <c r="K207">
        <f t="shared" si="59"/>
        <v>5</v>
      </c>
      <c r="L207">
        <f t="shared" si="60"/>
        <v>43200</v>
      </c>
      <c r="M207">
        <v>0</v>
      </c>
      <c r="N207">
        <f>INDEX(Sheet3!E:E,MATCH(B207&amp;D207&amp;E207,Sheet3!D:D,0))*VLOOKUP(G207,AE:AG,3,0)+M207/2</f>
        <v>2.5</v>
      </c>
      <c r="O207">
        <f>INDEX(Sheet3!F:F,MATCH(B207&amp;D207&amp;E207,Sheet3!D:D,0))</f>
        <v>50</v>
      </c>
      <c r="P207">
        <f t="shared" si="61"/>
        <v>73342</v>
      </c>
      <c r="S207">
        <f t="shared" si="63"/>
        <v>10</v>
      </c>
      <c r="T207">
        <f t="shared" si="53"/>
        <v>15000</v>
      </c>
      <c r="X207" t="str">
        <f>INDEX(Sheet4!E:E,MATCH($B207&amp;$D207&amp;$E207,Sheet4!$D:$D,0))</f>
        <v>老商店街</v>
      </c>
      <c r="Y207" t="str">
        <f>INDEX(Sheet4!F:F,MATCH($B207&amp;$D207&amp;$E207,Sheet4!$D:$D,0))</f>
        <v>价格亲民的集市街道，就是两旁店铺的装潢有些破旧。</v>
      </c>
      <c r="Z207">
        <f>INDEX(Sheet4!H:H,MATCH($B207&amp;$D207&amp;$E207,Sheet4!$D:$D,0))</f>
        <v>340140007</v>
      </c>
      <c r="AA207" t="str">
        <f t="shared" si="62"/>
        <v>巡逻觉醒3-4-2</v>
      </c>
    </row>
    <row r="208" spans="1:27">
      <c r="A208">
        <f t="shared" si="54"/>
        <v>3343</v>
      </c>
      <c r="B208" s="1" t="s">
        <v>76</v>
      </c>
      <c r="C208" s="1" t="str">
        <f t="shared" si="55"/>
        <v>觉醒巡逻4</v>
      </c>
      <c r="D208">
        <v>3</v>
      </c>
      <c r="E208">
        <v>4</v>
      </c>
      <c r="F208">
        <v>3</v>
      </c>
      <c r="G208">
        <f t="shared" ref="G208:G271" si="64">G194</f>
        <v>4</v>
      </c>
      <c r="H208">
        <f t="shared" si="56"/>
        <v>35</v>
      </c>
      <c r="I208">
        <f t="shared" si="57"/>
        <v>39</v>
      </c>
      <c r="J208" t="str">
        <f t="shared" si="58"/>
        <v>35,39</v>
      </c>
      <c r="K208">
        <f t="shared" si="59"/>
        <v>5</v>
      </c>
      <c r="L208">
        <f t="shared" si="60"/>
        <v>86400</v>
      </c>
      <c r="M208">
        <v>0</v>
      </c>
      <c r="N208">
        <f>INDEX(Sheet3!E:E,MATCH(B208&amp;D208&amp;E208,Sheet3!D:D,0))*VLOOKUP(G208,AE:AG,3,0)+M208/2</f>
        <v>5</v>
      </c>
      <c r="O208">
        <f>INDEX(Sheet3!F:F,MATCH(B208&amp;D208&amp;E208,Sheet3!D:D,0))</f>
        <v>50</v>
      </c>
      <c r="P208">
        <f t="shared" si="61"/>
        <v>73343</v>
      </c>
      <c r="S208">
        <f t="shared" si="63"/>
        <v>20</v>
      </c>
      <c r="T208">
        <f t="shared" si="53"/>
        <v>30000</v>
      </c>
      <c r="X208" t="str">
        <f>INDEX(Sheet4!E:E,MATCH($B208&amp;$D208&amp;$E208,Sheet4!$D:$D,0))</f>
        <v>老商店街</v>
      </c>
      <c r="Y208" t="str">
        <f>INDEX(Sheet4!F:F,MATCH($B208&amp;$D208&amp;$E208,Sheet4!$D:$D,0))</f>
        <v>价格亲民的集市街道，就是两旁店铺的装潢有些破旧。</v>
      </c>
      <c r="Z208">
        <f>INDEX(Sheet4!H:H,MATCH($B208&amp;$D208&amp;$E208,Sheet4!$D:$D,0))</f>
        <v>340140007</v>
      </c>
      <c r="AA208" t="str">
        <f t="shared" si="62"/>
        <v>巡逻觉醒3-4-3</v>
      </c>
    </row>
    <row r="209" spans="1:27">
      <c r="A209">
        <f t="shared" si="54"/>
        <v>3351</v>
      </c>
      <c r="B209" s="1" t="s">
        <v>76</v>
      </c>
      <c r="C209" s="1" t="str">
        <f t="shared" si="55"/>
        <v>觉醒巡逻5</v>
      </c>
      <c r="D209">
        <v>3</v>
      </c>
      <c r="E209">
        <v>5</v>
      </c>
      <c r="F209">
        <v>1</v>
      </c>
      <c r="G209">
        <f t="shared" si="64"/>
        <v>2</v>
      </c>
      <c r="H209">
        <f t="shared" si="56"/>
        <v>40</v>
      </c>
      <c r="I209">
        <f t="shared" si="57"/>
        <v>80</v>
      </c>
      <c r="J209" t="str">
        <f t="shared" si="58"/>
        <v>40,80</v>
      </c>
      <c r="K209">
        <f t="shared" si="59"/>
        <v>4</v>
      </c>
      <c r="L209">
        <f t="shared" si="60"/>
        <v>28800</v>
      </c>
      <c r="M209">
        <v>0</v>
      </c>
      <c r="N209">
        <f>INDEX(Sheet3!E:E,MATCH(B209&amp;D209&amp;E209,Sheet3!D:D,0))*VLOOKUP(G209,AE:AG,3,0)+M209/2</f>
        <v>1.66666666666667</v>
      </c>
      <c r="O209">
        <f>INDEX(Sheet3!F:F,MATCH(B209&amp;D209&amp;E209,Sheet3!D:D,0))</f>
        <v>50</v>
      </c>
      <c r="P209">
        <f t="shared" si="61"/>
        <v>73351</v>
      </c>
      <c r="S209">
        <f t="shared" si="63"/>
        <v>8</v>
      </c>
      <c r="T209">
        <f t="shared" si="53"/>
        <v>13888</v>
      </c>
      <c r="X209" t="str">
        <f>INDEX(Sheet4!E:E,MATCH($B209&amp;$D209&amp;$E209,Sheet4!$D:$D,0))</f>
        <v>老商店街</v>
      </c>
      <c r="Y209" t="str">
        <f>INDEX(Sheet4!F:F,MATCH($B209&amp;$D209&amp;$E209,Sheet4!$D:$D,0))</f>
        <v>价格亲民的集市街道，就是两旁店铺的装潢有些破旧。</v>
      </c>
      <c r="Z209">
        <f>INDEX(Sheet4!H:H,MATCH($B209&amp;$D209&amp;$E209,Sheet4!$D:$D,0))</f>
        <v>340140007</v>
      </c>
      <c r="AA209" t="str">
        <f t="shared" si="62"/>
        <v>巡逻觉醒3-5-1</v>
      </c>
    </row>
    <row r="210" spans="1:27">
      <c r="A210">
        <f t="shared" si="54"/>
        <v>3352</v>
      </c>
      <c r="B210" s="1" t="s">
        <v>76</v>
      </c>
      <c r="C210" s="1" t="str">
        <f t="shared" si="55"/>
        <v>觉醒巡逻5</v>
      </c>
      <c r="D210">
        <v>3</v>
      </c>
      <c r="E210">
        <v>5</v>
      </c>
      <c r="F210">
        <v>2</v>
      </c>
      <c r="G210">
        <f t="shared" si="64"/>
        <v>3</v>
      </c>
      <c r="H210">
        <f t="shared" si="56"/>
        <v>40</v>
      </c>
      <c r="I210">
        <f t="shared" si="57"/>
        <v>80</v>
      </c>
      <c r="J210" t="str">
        <f t="shared" si="58"/>
        <v>40,80</v>
      </c>
      <c r="K210">
        <f t="shared" si="59"/>
        <v>5</v>
      </c>
      <c r="L210">
        <f t="shared" si="60"/>
        <v>43200</v>
      </c>
      <c r="M210">
        <v>0</v>
      </c>
      <c r="N210">
        <f>INDEX(Sheet3!E:E,MATCH(B210&amp;D210&amp;E210,Sheet3!D:D,0))*VLOOKUP(G210,AE:AG,3,0)+M210/2</f>
        <v>2.5</v>
      </c>
      <c r="O210">
        <f>INDEX(Sheet3!F:F,MATCH(B210&amp;D210&amp;E210,Sheet3!D:D,0))</f>
        <v>50</v>
      </c>
      <c r="P210">
        <f t="shared" si="61"/>
        <v>73352</v>
      </c>
      <c r="S210">
        <f t="shared" si="63"/>
        <v>12</v>
      </c>
      <c r="T210">
        <f t="shared" si="53"/>
        <v>20833</v>
      </c>
      <c r="X210" t="str">
        <f>INDEX(Sheet4!E:E,MATCH($B210&amp;$D210&amp;$E210,Sheet4!$D:$D,0))</f>
        <v>老商店街</v>
      </c>
      <c r="Y210" t="str">
        <f>INDEX(Sheet4!F:F,MATCH($B210&amp;$D210&amp;$E210,Sheet4!$D:$D,0))</f>
        <v>价格亲民的集市街道，就是两旁店铺的装潢有些破旧。</v>
      </c>
      <c r="Z210">
        <f>INDEX(Sheet4!H:H,MATCH($B210&amp;$D210&amp;$E210,Sheet4!$D:$D,0))</f>
        <v>340140007</v>
      </c>
      <c r="AA210" t="str">
        <f t="shared" si="62"/>
        <v>巡逻觉醒3-5-2</v>
      </c>
    </row>
    <row r="211" spans="1:27">
      <c r="A211">
        <f t="shared" si="54"/>
        <v>3353</v>
      </c>
      <c r="B211" s="1" t="s">
        <v>76</v>
      </c>
      <c r="C211" s="1" t="str">
        <f t="shared" si="55"/>
        <v>觉醒巡逻5</v>
      </c>
      <c r="D211">
        <v>3</v>
      </c>
      <c r="E211">
        <v>5</v>
      </c>
      <c r="F211">
        <v>3</v>
      </c>
      <c r="G211">
        <f t="shared" si="64"/>
        <v>4</v>
      </c>
      <c r="H211">
        <f t="shared" si="56"/>
        <v>40</v>
      </c>
      <c r="I211">
        <f t="shared" si="57"/>
        <v>80</v>
      </c>
      <c r="J211" t="str">
        <f t="shared" si="58"/>
        <v>40,80</v>
      </c>
      <c r="K211">
        <f t="shared" si="59"/>
        <v>5</v>
      </c>
      <c r="L211">
        <f t="shared" si="60"/>
        <v>86400</v>
      </c>
      <c r="M211">
        <v>0</v>
      </c>
      <c r="N211">
        <f>INDEX(Sheet3!E:E,MATCH(B211&amp;D211&amp;E211,Sheet3!D:D,0))*VLOOKUP(G211,AE:AG,3,0)+M211/2</f>
        <v>5</v>
      </c>
      <c r="O211">
        <f>INDEX(Sheet3!F:F,MATCH(B211&amp;D211&amp;E211,Sheet3!D:D,0))</f>
        <v>50</v>
      </c>
      <c r="P211">
        <f t="shared" si="61"/>
        <v>73353</v>
      </c>
      <c r="S211">
        <f t="shared" si="63"/>
        <v>25</v>
      </c>
      <c r="T211">
        <f t="shared" si="53"/>
        <v>41666</v>
      </c>
      <c r="X211" t="str">
        <f>INDEX(Sheet4!E:E,MATCH($B211&amp;$D211&amp;$E211,Sheet4!$D:$D,0))</f>
        <v>老商店街</v>
      </c>
      <c r="Y211" t="str">
        <f>INDEX(Sheet4!F:F,MATCH($B211&amp;$D211&amp;$E211,Sheet4!$D:$D,0))</f>
        <v>价格亲民的集市街道，就是两旁店铺的装潢有些破旧。</v>
      </c>
      <c r="Z211">
        <f>INDEX(Sheet4!H:H,MATCH($B211&amp;$D211&amp;$E211,Sheet4!$D:$D,0))</f>
        <v>340140007</v>
      </c>
      <c r="AA211" t="str">
        <f t="shared" si="62"/>
        <v>巡逻觉醒3-5-3</v>
      </c>
    </row>
    <row r="212" spans="1:27">
      <c r="A212">
        <f t="shared" si="54"/>
        <v>3411</v>
      </c>
      <c r="B212" s="1" t="s">
        <v>81</v>
      </c>
      <c r="C212" s="1" t="str">
        <f t="shared" si="55"/>
        <v>英雄碎片巡逻1</v>
      </c>
      <c r="D212">
        <v>3</v>
      </c>
      <c r="E212">
        <v>1</v>
      </c>
      <c r="F212">
        <v>1</v>
      </c>
      <c r="G212">
        <f t="shared" si="64"/>
        <v>1</v>
      </c>
      <c r="H212">
        <f t="shared" si="56"/>
        <v>1</v>
      </c>
      <c r="I212">
        <f t="shared" si="57"/>
        <v>24</v>
      </c>
      <c r="J212" t="str">
        <f t="shared" si="58"/>
        <v>1,24</v>
      </c>
      <c r="K212">
        <f t="shared" si="59"/>
        <v>2</v>
      </c>
      <c r="L212">
        <f t="shared" si="60"/>
        <v>14400</v>
      </c>
      <c r="M212">
        <v>0</v>
      </c>
      <c r="N212">
        <f>INDEX(Sheet3!E:E,MATCH(B212&amp;D212&amp;E212,Sheet3!D:D,0))*VLOOKUP(G212,AE:AG,3,0)+M212/2</f>
        <v>0</v>
      </c>
      <c r="O212">
        <f>INDEX(Sheet3!F:F,MATCH(B212&amp;D212&amp;E212,Sheet3!D:D,0))</f>
        <v>50</v>
      </c>
      <c r="P212">
        <f t="shared" si="61"/>
        <v>73411</v>
      </c>
      <c r="T212">
        <f t="shared" si="53"/>
        <v>0</v>
      </c>
      <c r="U212">
        <f t="shared" ref="U212:U225" si="65">ROUNDUP(N212*0.6/2,0)</f>
        <v>0</v>
      </c>
      <c r="X212" t="str">
        <f>INDEX(Sheet4!E:E,MATCH($B212&amp;$D212&amp;$E212,Sheet4!$D:$D,0))</f>
        <v>地下道</v>
      </c>
      <c r="Y212" t="str">
        <f>INDEX(Sheet4!F:F,MATCH($B212&amp;$D212&amp;$E212,Sheet4!$D:$D,0))</f>
        <v>巡逻路过的潮湿破旧的地下通道，连流浪汉也不愿停留的地方。</v>
      </c>
      <c r="Z212">
        <f>INDEX(Sheet4!H:H,MATCH($B212&amp;$D212&amp;$E212,Sheet4!$D:$D,0))</f>
        <v>340140002</v>
      </c>
      <c r="AA212" t="str">
        <f t="shared" si="62"/>
        <v>巡逻英雄碎片3-1-1</v>
      </c>
    </row>
    <row r="213" spans="1:27">
      <c r="A213">
        <f t="shared" si="54"/>
        <v>3412</v>
      </c>
      <c r="B213" s="1" t="s">
        <v>81</v>
      </c>
      <c r="C213" s="1" t="str">
        <f t="shared" si="55"/>
        <v>英雄碎片巡逻1</v>
      </c>
      <c r="D213">
        <v>3</v>
      </c>
      <c r="E213">
        <v>1</v>
      </c>
      <c r="F213">
        <v>2</v>
      </c>
      <c r="G213">
        <f t="shared" si="64"/>
        <v>1</v>
      </c>
      <c r="H213">
        <f t="shared" si="56"/>
        <v>1</v>
      </c>
      <c r="I213">
        <f t="shared" si="57"/>
        <v>24</v>
      </c>
      <c r="J213" t="str">
        <f t="shared" si="58"/>
        <v>1,24</v>
      </c>
      <c r="K213">
        <f t="shared" si="59"/>
        <v>3</v>
      </c>
      <c r="L213">
        <f t="shared" si="60"/>
        <v>14400</v>
      </c>
      <c r="M213">
        <v>0</v>
      </c>
      <c r="N213">
        <f>INDEX(Sheet3!E:E,MATCH(B213&amp;D213&amp;E213,Sheet3!D:D,0))*VLOOKUP(G213,AE:AG,3,0)+M213/2</f>
        <v>0</v>
      </c>
      <c r="O213">
        <f>INDEX(Sheet3!F:F,MATCH(B213&amp;D213&amp;E213,Sheet3!D:D,0))</f>
        <v>50</v>
      </c>
      <c r="P213">
        <f t="shared" si="61"/>
        <v>73412</v>
      </c>
      <c r="T213">
        <f t="shared" si="53"/>
        <v>0</v>
      </c>
      <c r="U213">
        <f t="shared" si="65"/>
        <v>0</v>
      </c>
      <c r="X213" t="str">
        <f>INDEX(Sheet4!E:E,MATCH($B213&amp;$D213&amp;$E213,Sheet4!$D:$D,0))</f>
        <v>地下道</v>
      </c>
      <c r="Y213" t="str">
        <f>INDEX(Sheet4!F:F,MATCH($B213&amp;$D213&amp;$E213,Sheet4!$D:$D,0))</f>
        <v>巡逻路过的潮湿破旧的地下通道，连流浪汉也不愿停留的地方。</v>
      </c>
      <c r="Z213">
        <f>INDEX(Sheet4!H:H,MATCH($B213&amp;$D213&amp;$E213,Sheet4!$D:$D,0))</f>
        <v>340140002</v>
      </c>
      <c r="AA213" t="str">
        <f t="shared" si="62"/>
        <v>巡逻英雄碎片3-1-2</v>
      </c>
    </row>
    <row r="214" spans="1:27">
      <c r="A214">
        <f t="shared" si="54"/>
        <v>3421</v>
      </c>
      <c r="B214" s="1" t="s">
        <v>81</v>
      </c>
      <c r="C214" s="1" t="str">
        <f t="shared" si="55"/>
        <v>英雄碎片巡逻2</v>
      </c>
      <c r="D214">
        <v>3</v>
      </c>
      <c r="E214">
        <v>2</v>
      </c>
      <c r="F214">
        <v>1</v>
      </c>
      <c r="G214">
        <f t="shared" si="64"/>
        <v>1</v>
      </c>
      <c r="H214">
        <f t="shared" si="56"/>
        <v>25</v>
      </c>
      <c r="I214">
        <f t="shared" si="57"/>
        <v>29</v>
      </c>
      <c r="J214" t="str">
        <f t="shared" si="58"/>
        <v>25,29</v>
      </c>
      <c r="K214">
        <f t="shared" si="59"/>
        <v>2</v>
      </c>
      <c r="L214">
        <f t="shared" si="60"/>
        <v>14400</v>
      </c>
      <c r="M214">
        <v>0</v>
      </c>
      <c r="N214">
        <f>INDEX(Sheet3!E:E,MATCH(B214&amp;D214&amp;E214,Sheet3!D:D,0))*VLOOKUP(G214,AE:AG,3,0)+M214/2</f>
        <v>2</v>
      </c>
      <c r="O214">
        <f>INDEX(Sheet3!F:F,MATCH(B214&amp;D214&amp;E214,Sheet3!D:D,0))</f>
        <v>50</v>
      </c>
      <c r="P214">
        <f t="shared" si="61"/>
        <v>73421</v>
      </c>
      <c r="T214">
        <f t="shared" si="53"/>
        <v>6400</v>
      </c>
      <c r="U214">
        <f t="shared" si="65"/>
        <v>1</v>
      </c>
      <c r="X214" t="str">
        <f>INDEX(Sheet4!E:E,MATCH($B214&amp;$D214&amp;$E214,Sheet4!$D:$D,0))</f>
        <v>下水道</v>
      </c>
      <c r="Y214" t="str">
        <f>INDEX(Sheet4!F:F,MATCH($B214&amp;$D214&amp;$E214,Sheet4!$D:$D,0))</f>
        <v>巡逻路过的蜿蜒曲折的下水道，是流浪猫狗与老鼠最后的乐园。</v>
      </c>
      <c r="Z214">
        <f>INDEX(Sheet4!H:H,MATCH($B214&amp;$D214&amp;$E214,Sheet4!$D:$D,0))</f>
        <v>340140002</v>
      </c>
      <c r="AA214" t="str">
        <f t="shared" si="62"/>
        <v>巡逻英雄碎片3-2-1</v>
      </c>
    </row>
    <row r="215" spans="1:27">
      <c r="A215">
        <f t="shared" si="54"/>
        <v>3422</v>
      </c>
      <c r="B215" s="1" t="s">
        <v>81</v>
      </c>
      <c r="C215" s="1" t="str">
        <f t="shared" si="55"/>
        <v>英雄碎片巡逻2</v>
      </c>
      <c r="D215">
        <v>3</v>
      </c>
      <c r="E215">
        <v>2</v>
      </c>
      <c r="F215">
        <v>2</v>
      </c>
      <c r="G215">
        <f t="shared" si="64"/>
        <v>1</v>
      </c>
      <c r="H215">
        <f t="shared" si="56"/>
        <v>25</v>
      </c>
      <c r="I215">
        <f t="shared" si="57"/>
        <v>29</v>
      </c>
      <c r="J215" t="str">
        <f t="shared" si="58"/>
        <v>25,29</v>
      </c>
      <c r="K215">
        <f t="shared" si="59"/>
        <v>3</v>
      </c>
      <c r="L215">
        <f t="shared" si="60"/>
        <v>14400</v>
      </c>
      <c r="M215">
        <v>0</v>
      </c>
      <c r="N215">
        <f>INDEX(Sheet3!E:E,MATCH(B215&amp;D215&amp;E215,Sheet3!D:D,0))*VLOOKUP(G215,AE:AG,3,0)+M215/2</f>
        <v>2</v>
      </c>
      <c r="O215">
        <f>INDEX(Sheet3!F:F,MATCH(B215&amp;D215&amp;E215,Sheet3!D:D,0))</f>
        <v>50</v>
      </c>
      <c r="P215">
        <f t="shared" si="61"/>
        <v>73422</v>
      </c>
      <c r="T215">
        <f t="shared" si="53"/>
        <v>6400</v>
      </c>
      <c r="U215">
        <f t="shared" si="65"/>
        <v>1</v>
      </c>
      <c r="X215" t="str">
        <f>INDEX(Sheet4!E:E,MATCH($B215&amp;$D215&amp;$E215,Sheet4!$D:$D,0))</f>
        <v>下水道</v>
      </c>
      <c r="Y215" t="str">
        <f>INDEX(Sheet4!F:F,MATCH($B215&amp;$D215&amp;$E215,Sheet4!$D:$D,0))</f>
        <v>巡逻路过的蜿蜒曲折的下水道，是流浪猫狗与老鼠最后的乐园。</v>
      </c>
      <c r="Z215">
        <f>INDEX(Sheet4!H:H,MATCH($B215&amp;$D215&amp;$E215,Sheet4!$D:$D,0))</f>
        <v>340140002</v>
      </c>
      <c r="AA215" t="str">
        <f t="shared" si="62"/>
        <v>巡逻英雄碎片3-2-2</v>
      </c>
    </row>
    <row r="216" spans="1:27">
      <c r="A216">
        <f t="shared" si="54"/>
        <v>3423</v>
      </c>
      <c r="B216" s="1" t="s">
        <v>81</v>
      </c>
      <c r="C216" s="1" t="str">
        <f t="shared" si="55"/>
        <v>英雄碎片巡逻2</v>
      </c>
      <c r="D216">
        <v>3</v>
      </c>
      <c r="E216">
        <v>2</v>
      </c>
      <c r="F216">
        <v>3</v>
      </c>
      <c r="G216">
        <f t="shared" si="64"/>
        <v>1</v>
      </c>
      <c r="H216">
        <f t="shared" si="56"/>
        <v>25</v>
      </c>
      <c r="I216">
        <f t="shared" si="57"/>
        <v>29</v>
      </c>
      <c r="J216" t="str">
        <f t="shared" si="58"/>
        <v>25,29</v>
      </c>
      <c r="K216">
        <f t="shared" si="59"/>
        <v>3</v>
      </c>
      <c r="L216">
        <f t="shared" si="60"/>
        <v>14400</v>
      </c>
      <c r="M216">
        <v>0</v>
      </c>
      <c r="N216">
        <f>INDEX(Sheet3!E:E,MATCH(B216&amp;D216&amp;E216,Sheet3!D:D,0))*VLOOKUP(G216,AE:AG,3,0)+M216/2</f>
        <v>2</v>
      </c>
      <c r="O216">
        <f>INDEX(Sheet3!F:F,MATCH(B216&amp;D216&amp;E216,Sheet3!D:D,0))</f>
        <v>50</v>
      </c>
      <c r="P216">
        <f t="shared" si="61"/>
        <v>73423</v>
      </c>
      <c r="T216">
        <f t="shared" ref="T216:T247" si="66">INT(VLOOKUP(H216,AK:AP,6,0)*N216/2)</f>
        <v>6400</v>
      </c>
      <c r="U216">
        <f t="shared" si="65"/>
        <v>1</v>
      </c>
      <c r="X216" t="str">
        <f>INDEX(Sheet4!E:E,MATCH($B216&amp;$D216&amp;$E216,Sheet4!$D:$D,0))</f>
        <v>下水道</v>
      </c>
      <c r="Y216" t="str">
        <f>INDEX(Sheet4!F:F,MATCH($B216&amp;$D216&amp;$E216,Sheet4!$D:$D,0))</f>
        <v>巡逻路过的蜿蜒曲折的下水道，是流浪猫狗与老鼠最后的乐园。</v>
      </c>
      <c r="Z216">
        <f>INDEX(Sheet4!H:H,MATCH($B216&amp;$D216&amp;$E216,Sheet4!$D:$D,0))</f>
        <v>340140002</v>
      </c>
      <c r="AA216" t="str">
        <f t="shared" si="62"/>
        <v>巡逻英雄碎片3-2-3</v>
      </c>
    </row>
    <row r="217" spans="1:27">
      <c r="A217">
        <f t="shared" si="54"/>
        <v>3431</v>
      </c>
      <c r="B217" s="1" t="s">
        <v>81</v>
      </c>
      <c r="C217" s="1" t="str">
        <f t="shared" si="55"/>
        <v>英雄碎片巡逻3</v>
      </c>
      <c r="D217">
        <v>3</v>
      </c>
      <c r="E217">
        <v>3</v>
      </c>
      <c r="F217">
        <v>1</v>
      </c>
      <c r="G217">
        <f t="shared" si="64"/>
        <v>1</v>
      </c>
      <c r="H217">
        <f t="shared" si="56"/>
        <v>30</v>
      </c>
      <c r="I217">
        <f t="shared" si="57"/>
        <v>34</v>
      </c>
      <c r="J217" t="str">
        <f t="shared" si="58"/>
        <v>30,34</v>
      </c>
      <c r="K217">
        <f t="shared" si="59"/>
        <v>3</v>
      </c>
      <c r="L217">
        <f t="shared" si="60"/>
        <v>14400</v>
      </c>
      <c r="M217">
        <v>0</v>
      </c>
      <c r="N217">
        <f>INDEX(Sheet3!E:E,MATCH(B217&amp;D217&amp;E217,Sheet3!D:D,0))*VLOOKUP(G217,AE:AG,3,0)+M217/2</f>
        <v>2</v>
      </c>
      <c r="O217">
        <f>INDEX(Sheet3!F:F,MATCH(B217&amp;D217&amp;E217,Sheet3!D:D,0))</f>
        <v>40</v>
      </c>
      <c r="P217">
        <f t="shared" si="61"/>
        <v>73431</v>
      </c>
      <c r="T217">
        <f t="shared" si="66"/>
        <v>9000</v>
      </c>
      <c r="U217">
        <f t="shared" si="65"/>
        <v>1</v>
      </c>
      <c r="X217" t="str">
        <f>INDEX(Sheet4!E:E,MATCH($B217&amp;$D217&amp;$E217,Sheet4!$D:$D,0))</f>
        <v>穿山隧道</v>
      </c>
      <c r="Y217" t="str">
        <f>INDEX(Sheet4!F:F,MATCH($B217&amp;$D217&amp;$E217,Sheet4!$D:$D,0))</f>
        <v>巡逻路过的穿山隧道，不知为何修建的比公示规划的要阴暗狭窄。</v>
      </c>
      <c r="Z217">
        <f>INDEX(Sheet4!H:H,MATCH($B217&amp;$D217&amp;$E217,Sheet4!$D:$D,0))</f>
        <v>340140002</v>
      </c>
      <c r="AA217" t="str">
        <f t="shared" si="62"/>
        <v>巡逻英雄碎片3-3-1</v>
      </c>
    </row>
    <row r="218" spans="1:27">
      <c r="A218">
        <f t="shared" si="54"/>
        <v>3432</v>
      </c>
      <c r="B218" s="1" t="s">
        <v>81</v>
      </c>
      <c r="C218" s="1" t="str">
        <f t="shared" si="55"/>
        <v>英雄碎片巡逻3</v>
      </c>
      <c r="D218">
        <v>3</v>
      </c>
      <c r="E218">
        <v>3</v>
      </c>
      <c r="F218">
        <v>2</v>
      </c>
      <c r="G218">
        <f t="shared" si="64"/>
        <v>2</v>
      </c>
      <c r="H218">
        <f t="shared" si="56"/>
        <v>30</v>
      </c>
      <c r="I218">
        <f t="shared" si="57"/>
        <v>34</v>
      </c>
      <c r="J218" t="str">
        <f t="shared" si="58"/>
        <v>30,34</v>
      </c>
      <c r="K218">
        <f t="shared" si="59"/>
        <v>4</v>
      </c>
      <c r="L218">
        <f t="shared" si="60"/>
        <v>28800</v>
      </c>
      <c r="M218">
        <v>0</v>
      </c>
      <c r="N218">
        <f>INDEX(Sheet3!E:E,MATCH(B218&amp;D218&amp;E218,Sheet3!D:D,0))*VLOOKUP(G218,AE:AG,3,0)+M218/2</f>
        <v>4</v>
      </c>
      <c r="O218">
        <f>INDEX(Sheet3!F:F,MATCH(B218&amp;D218&amp;E218,Sheet3!D:D,0))</f>
        <v>40</v>
      </c>
      <c r="P218">
        <f t="shared" si="61"/>
        <v>73432</v>
      </c>
      <c r="T218">
        <f t="shared" si="66"/>
        <v>18000</v>
      </c>
      <c r="U218">
        <f t="shared" si="65"/>
        <v>2</v>
      </c>
      <c r="X218" t="str">
        <f>INDEX(Sheet4!E:E,MATCH($B218&amp;$D218&amp;$E218,Sheet4!$D:$D,0))</f>
        <v>穿山隧道</v>
      </c>
      <c r="Y218" t="str">
        <f>INDEX(Sheet4!F:F,MATCH($B218&amp;$D218&amp;$E218,Sheet4!$D:$D,0))</f>
        <v>巡逻路过的穿山隧道，不知为何修建的比公示规划的要阴暗狭窄。</v>
      </c>
      <c r="Z218">
        <f>INDEX(Sheet4!H:H,MATCH($B218&amp;$D218&amp;$E218,Sheet4!$D:$D,0))</f>
        <v>340140002</v>
      </c>
      <c r="AA218" t="str">
        <f t="shared" si="62"/>
        <v>巡逻英雄碎片3-3-2</v>
      </c>
    </row>
    <row r="219" spans="1:27">
      <c r="A219">
        <f t="shared" si="54"/>
        <v>3433</v>
      </c>
      <c r="B219" s="1" t="s">
        <v>81</v>
      </c>
      <c r="C219" s="1" t="str">
        <f t="shared" si="55"/>
        <v>英雄碎片巡逻3</v>
      </c>
      <c r="D219">
        <v>3</v>
      </c>
      <c r="E219">
        <v>3</v>
      </c>
      <c r="F219">
        <v>3</v>
      </c>
      <c r="G219">
        <f t="shared" si="64"/>
        <v>3</v>
      </c>
      <c r="H219">
        <f t="shared" si="56"/>
        <v>30</v>
      </c>
      <c r="I219">
        <f t="shared" si="57"/>
        <v>34</v>
      </c>
      <c r="J219" t="str">
        <f t="shared" si="58"/>
        <v>30,34</v>
      </c>
      <c r="K219">
        <f t="shared" si="59"/>
        <v>4</v>
      </c>
      <c r="L219">
        <f t="shared" si="60"/>
        <v>43200</v>
      </c>
      <c r="M219">
        <v>0</v>
      </c>
      <c r="N219">
        <f>INDEX(Sheet3!E:E,MATCH(B219&amp;D219&amp;E219,Sheet3!D:D,0))*VLOOKUP(G219,AE:AG,3,0)+M219/2</f>
        <v>6</v>
      </c>
      <c r="O219">
        <f>INDEX(Sheet3!F:F,MATCH(B219&amp;D219&amp;E219,Sheet3!D:D,0))</f>
        <v>40</v>
      </c>
      <c r="P219">
        <f t="shared" si="61"/>
        <v>73433</v>
      </c>
      <c r="T219">
        <f t="shared" si="66"/>
        <v>27000</v>
      </c>
      <c r="U219">
        <f t="shared" si="65"/>
        <v>2</v>
      </c>
      <c r="X219" t="str">
        <f>INDEX(Sheet4!E:E,MATCH($B219&amp;$D219&amp;$E219,Sheet4!$D:$D,0))</f>
        <v>穿山隧道</v>
      </c>
      <c r="Y219" t="str">
        <f>INDEX(Sheet4!F:F,MATCH($B219&amp;$D219&amp;$E219,Sheet4!$D:$D,0))</f>
        <v>巡逻路过的穿山隧道，不知为何修建的比公示规划的要阴暗狭窄。</v>
      </c>
      <c r="Z219">
        <f>INDEX(Sheet4!H:H,MATCH($B219&amp;$D219&amp;$E219,Sheet4!$D:$D,0))</f>
        <v>340140002</v>
      </c>
      <c r="AA219" t="str">
        <f t="shared" si="62"/>
        <v>巡逻英雄碎片3-3-3</v>
      </c>
    </row>
    <row r="220" spans="1:27">
      <c r="A220">
        <f t="shared" si="54"/>
        <v>3441</v>
      </c>
      <c r="B220" s="1" t="s">
        <v>81</v>
      </c>
      <c r="C220" s="1" t="str">
        <f t="shared" si="55"/>
        <v>英雄碎片巡逻4</v>
      </c>
      <c r="D220">
        <v>3</v>
      </c>
      <c r="E220">
        <v>4</v>
      </c>
      <c r="F220">
        <v>1</v>
      </c>
      <c r="G220">
        <f t="shared" si="64"/>
        <v>2</v>
      </c>
      <c r="H220">
        <f t="shared" si="56"/>
        <v>35</v>
      </c>
      <c r="I220">
        <f t="shared" si="57"/>
        <v>39</v>
      </c>
      <c r="J220" t="str">
        <f t="shared" si="58"/>
        <v>35,39</v>
      </c>
      <c r="K220">
        <f t="shared" si="59"/>
        <v>4</v>
      </c>
      <c r="L220">
        <f t="shared" si="60"/>
        <v>28800</v>
      </c>
      <c r="M220">
        <v>0</v>
      </c>
      <c r="N220">
        <f>INDEX(Sheet3!E:E,MATCH(B220&amp;D220&amp;E220,Sheet3!D:D,0))*VLOOKUP(G220,AE:AG,3,0)+M220/2</f>
        <v>4</v>
      </c>
      <c r="O220">
        <f>INDEX(Sheet3!F:F,MATCH(B220&amp;D220&amp;E220,Sheet3!D:D,0))</f>
        <v>40</v>
      </c>
      <c r="P220">
        <f t="shared" si="61"/>
        <v>73441</v>
      </c>
      <c r="T220">
        <f t="shared" si="66"/>
        <v>24000</v>
      </c>
      <c r="U220">
        <f t="shared" si="65"/>
        <v>2</v>
      </c>
      <c r="X220" t="str">
        <f>INDEX(Sheet4!E:E,MATCH($B220&amp;$D220&amp;$E220,Sheet4!$D:$D,0))</f>
        <v>穿山隧道</v>
      </c>
      <c r="Y220" t="str">
        <f>INDEX(Sheet4!F:F,MATCH($B220&amp;$D220&amp;$E220,Sheet4!$D:$D,0))</f>
        <v>巡逻路过的穿山隧道，不知为何修建的比公示规划的要阴暗狭窄。</v>
      </c>
      <c r="Z220">
        <f>INDEX(Sheet4!H:H,MATCH($B220&amp;$D220&amp;$E220,Sheet4!$D:$D,0))</f>
        <v>340140002</v>
      </c>
      <c r="AA220" t="str">
        <f t="shared" si="62"/>
        <v>巡逻英雄碎片3-4-1</v>
      </c>
    </row>
    <row r="221" spans="1:27">
      <c r="A221">
        <f t="shared" si="54"/>
        <v>3442</v>
      </c>
      <c r="B221" s="1" t="s">
        <v>81</v>
      </c>
      <c r="C221" s="1" t="str">
        <f t="shared" si="55"/>
        <v>英雄碎片巡逻4</v>
      </c>
      <c r="D221">
        <v>3</v>
      </c>
      <c r="E221">
        <v>4</v>
      </c>
      <c r="F221">
        <v>2</v>
      </c>
      <c r="G221">
        <f t="shared" si="64"/>
        <v>3</v>
      </c>
      <c r="H221">
        <f t="shared" si="56"/>
        <v>35</v>
      </c>
      <c r="I221">
        <f t="shared" si="57"/>
        <v>39</v>
      </c>
      <c r="J221" t="str">
        <f t="shared" si="58"/>
        <v>35,39</v>
      </c>
      <c r="K221">
        <f t="shared" si="59"/>
        <v>5</v>
      </c>
      <c r="L221">
        <f t="shared" si="60"/>
        <v>43200</v>
      </c>
      <c r="M221">
        <v>0</v>
      </c>
      <c r="N221">
        <f>INDEX(Sheet3!E:E,MATCH(B221&amp;D221&amp;E221,Sheet3!D:D,0))*VLOOKUP(G221,AE:AG,3,0)+M221/2</f>
        <v>6</v>
      </c>
      <c r="O221">
        <f>INDEX(Sheet3!F:F,MATCH(B221&amp;D221&amp;E221,Sheet3!D:D,0))</f>
        <v>40</v>
      </c>
      <c r="P221">
        <f t="shared" si="61"/>
        <v>73442</v>
      </c>
      <c r="T221">
        <f t="shared" si="66"/>
        <v>36000</v>
      </c>
      <c r="U221">
        <f t="shared" si="65"/>
        <v>2</v>
      </c>
      <c r="X221" t="str">
        <f>INDEX(Sheet4!E:E,MATCH($B221&amp;$D221&amp;$E221,Sheet4!$D:$D,0))</f>
        <v>穿山隧道</v>
      </c>
      <c r="Y221" t="str">
        <f>INDEX(Sheet4!F:F,MATCH($B221&amp;$D221&amp;$E221,Sheet4!$D:$D,0))</f>
        <v>巡逻路过的穿山隧道，不知为何修建的比公示规划的要阴暗狭窄。</v>
      </c>
      <c r="Z221">
        <f>INDEX(Sheet4!H:H,MATCH($B221&amp;$D221&amp;$E221,Sheet4!$D:$D,0))</f>
        <v>340140002</v>
      </c>
      <c r="AA221" t="str">
        <f t="shared" si="62"/>
        <v>巡逻英雄碎片3-4-2</v>
      </c>
    </row>
    <row r="222" spans="1:27">
      <c r="A222">
        <f t="shared" si="54"/>
        <v>3443</v>
      </c>
      <c r="B222" s="1" t="s">
        <v>81</v>
      </c>
      <c r="C222" s="1" t="str">
        <f t="shared" si="55"/>
        <v>英雄碎片巡逻4</v>
      </c>
      <c r="D222">
        <v>3</v>
      </c>
      <c r="E222">
        <v>4</v>
      </c>
      <c r="F222">
        <v>3</v>
      </c>
      <c r="G222">
        <f t="shared" si="64"/>
        <v>4</v>
      </c>
      <c r="H222">
        <f t="shared" si="56"/>
        <v>35</v>
      </c>
      <c r="I222">
        <f t="shared" si="57"/>
        <v>39</v>
      </c>
      <c r="J222" t="str">
        <f t="shared" si="58"/>
        <v>35,39</v>
      </c>
      <c r="K222">
        <f t="shared" si="59"/>
        <v>5</v>
      </c>
      <c r="L222">
        <f t="shared" si="60"/>
        <v>86400</v>
      </c>
      <c r="M222">
        <v>0</v>
      </c>
      <c r="N222">
        <f>INDEX(Sheet3!E:E,MATCH(B222&amp;D222&amp;E222,Sheet3!D:D,0))*VLOOKUP(G222,AE:AG,3,0)+M222/2</f>
        <v>12</v>
      </c>
      <c r="O222">
        <f>INDEX(Sheet3!F:F,MATCH(B222&amp;D222&amp;E222,Sheet3!D:D,0))</f>
        <v>40</v>
      </c>
      <c r="P222">
        <f t="shared" si="61"/>
        <v>73443</v>
      </c>
      <c r="T222">
        <f t="shared" si="66"/>
        <v>72000</v>
      </c>
      <c r="U222">
        <f t="shared" si="65"/>
        <v>4</v>
      </c>
      <c r="X222" t="str">
        <f>INDEX(Sheet4!E:E,MATCH($B222&amp;$D222&amp;$E222,Sheet4!$D:$D,0))</f>
        <v>穿山隧道</v>
      </c>
      <c r="Y222" t="str">
        <f>INDEX(Sheet4!F:F,MATCH($B222&amp;$D222&amp;$E222,Sheet4!$D:$D,0))</f>
        <v>巡逻路过的穿山隧道，不知为何修建的比公示规划的要阴暗狭窄。</v>
      </c>
      <c r="Z222">
        <f>INDEX(Sheet4!H:H,MATCH($B222&amp;$D222&amp;$E222,Sheet4!$D:$D,0))</f>
        <v>340140002</v>
      </c>
      <c r="AA222" t="str">
        <f t="shared" si="62"/>
        <v>巡逻英雄碎片3-4-3</v>
      </c>
    </row>
    <row r="223" spans="1:27">
      <c r="A223">
        <f t="shared" si="54"/>
        <v>3451</v>
      </c>
      <c r="B223" s="1" t="s">
        <v>81</v>
      </c>
      <c r="C223" s="1" t="str">
        <f t="shared" si="55"/>
        <v>英雄碎片巡逻5</v>
      </c>
      <c r="D223">
        <v>3</v>
      </c>
      <c r="E223">
        <v>5</v>
      </c>
      <c r="F223">
        <v>1</v>
      </c>
      <c r="G223">
        <f t="shared" si="64"/>
        <v>2</v>
      </c>
      <c r="H223">
        <f t="shared" si="56"/>
        <v>40</v>
      </c>
      <c r="I223">
        <f t="shared" si="57"/>
        <v>80</v>
      </c>
      <c r="J223" t="str">
        <f t="shared" si="58"/>
        <v>40,80</v>
      </c>
      <c r="K223">
        <f t="shared" si="59"/>
        <v>4</v>
      </c>
      <c r="L223">
        <f t="shared" si="60"/>
        <v>28800</v>
      </c>
      <c r="M223">
        <v>0</v>
      </c>
      <c r="N223">
        <f>INDEX(Sheet3!E:E,MATCH(B223&amp;D223&amp;E223,Sheet3!D:D,0))*VLOOKUP(G223,AE:AG,3,0)+M223/2</f>
        <v>4</v>
      </c>
      <c r="O223">
        <f>INDEX(Sheet3!F:F,MATCH(B223&amp;D223&amp;E223,Sheet3!D:D,0))</f>
        <v>40</v>
      </c>
      <c r="P223">
        <f t="shared" si="61"/>
        <v>73451</v>
      </c>
      <c r="T223">
        <f t="shared" si="66"/>
        <v>33333</v>
      </c>
      <c r="U223">
        <f t="shared" si="65"/>
        <v>2</v>
      </c>
      <c r="X223" t="str">
        <f>INDEX(Sheet4!E:E,MATCH($B223&amp;$D223&amp;$E223,Sheet4!$D:$D,0))</f>
        <v>穿山隧道</v>
      </c>
      <c r="Y223" t="str">
        <f>INDEX(Sheet4!F:F,MATCH($B223&amp;$D223&amp;$E223,Sheet4!$D:$D,0))</f>
        <v>巡逻路过的穿山隧道，不知为何修建的比公示规划的要阴暗狭窄。</v>
      </c>
      <c r="Z223">
        <f>INDEX(Sheet4!H:H,MATCH($B223&amp;$D223&amp;$E223,Sheet4!$D:$D,0))</f>
        <v>340140002</v>
      </c>
      <c r="AA223" t="str">
        <f t="shared" si="62"/>
        <v>巡逻英雄碎片3-5-1</v>
      </c>
    </row>
    <row r="224" spans="1:27">
      <c r="A224">
        <f t="shared" si="54"/>
        <v>3452</v>
      </c>
      <c r="B224" s="1" t="s">
        <v>81</v>
      </c>
      <c r="C224" s="1" t="str">
        <f t="shared" si="55"/>
        <v>英雄碎片巡逻5</v>
      </c>
      <c r="D224">
        <v>3</v>
      </c>
      <c r="E224">
        <v>5</v>
      </c>
      <c r="F224">
        <v>2</v>
      </c>
      <c r="G224">
        <f t="shared" si="64"/>
        <v>3</v>
      </c>
      <c r="H224">
        <f t="shared" si="56"/>
        <v>40</v>
      </c>
      <c r="I224">
        <f t="shared" si="57"/>
        <v>80</v>
      </c>
      <c r="J224" t="str">
        <f t="shared" si="58"/>
        <v>40,80</v>
      </c>
      <c r="K224">
        <f t="shared" si="59"/>
        <v>5</v>
      </c>
      <c r="L224">
        <f t="shared" si="60"/>
        <v>43200</v>
      </c>
      <c r="M224">
        <v>0</v>
      </c>
      <c r="N224">
        <f>INDEX(Sheet3!E:E,MATCH(B224&amp;D224&amp;E224,Sheet3!D:D,0))*VLOOKUP(G224,AE:AG,3,0)+M224/2</f>
        <v>6</v>
      </c>
      <c r="O224">
        <f>INDEX(Sheet3!F:F,MATCH(B224&amp;D224&amp;E224,Sheet3!D:D,0))</f>
        <v>40</v>
      </c>
      <c r="P224">
        <f t="shared" si="61"/>
        <v>73452</v>
      </c>
      <c r="T224">
        <f t="shared" si="66"/>
        <v>50000</v>
      </c>
      <c r="U224">
        <f t="shared" si="65"/>
        <v>2</v>
      </c>
      <c r="X224" t="str">
        <f>INDEX(Sheet4!E:E,MATCH($B224&amp;$D224&amp;$E224,Sheet4!$D:$D,0))</f>
        <v>穿山隧道</v>
      </c>
      <c r="Y224" t="str">
        <f>INDEX(Sheet4!F:F,MATCH($B224&amp;$D224&amp;$E224,Sheet4!$D:$D,0))</f>
        <v>巡逻路过的穿山隧道，不知为何修建的比公示规划的要阴暗狭窄。</v>
      </c>
      <c r="Z224">
        <f>INDEX(Sheet4!H:H,MATCH($B224&amp;$D224&amp;$E224,Sheet4!$D:$D,0))</f>
        <v>340140002</v>
      </c>
      <c r="AA224" t="str">
        <f t="shared" si="62"/>
        <v>巡逻英雄碎片3-5-2</v>
      </c>
    </row>
    <row r="225" spans="1:27">
      <c r="A225">
        <f t="shared" si="54"/>
        <v>3453</v>
      </c>
      <c r="B225" s="1" t="s">
        <v>81</v>
      </c>
      <c r="C225" s="1" t="str">
        <f t="shared" si="55"/>
        <v>英雄碎片巡逻5</v>
      </c>
      <c r="D225">
        <v>3</v>
      </c>
      <c r="E225">
        <v>5</v>
      </c>
      <c r="F225">
        <v>3</v>
      </c>
      <c r="G225">
        <f t="shared" si="64"/>
        <v>4</v>
      </c>
      <c r="H225">
        <f t="shared" si="56"/>
        <v>40</v>
      </c>
      <c r="I225">
        <f t="shared" si="57"/>
        <v>80</v>
      </c>
      <c r="J225" t="str">
        <f t="shared" si="58"/>
        <v>40,80</v>
      </c>
      <c r="K225">
        <f t="shared" si="59"/>
        <v>5</v>
      </c>
      <c r="L225">
        <f t="shared" si="60"/>
        <v>86400</v>
      </c>
      <c r="M225">
        <v>0</v>
      </c>
      <c r="N225">
        <f>INDEX(Sheet3!E:E,MATCH(B225&amp;D225&amp;E225,Sheet3!D:D,0))*VLOOKUP(G225,AE:AG,3,0)+M225/2</f>
        <v>12</v>
      </c>
      <c r="O225">
        <f>INDEX(Sheet3!F:F,MATCH(B225&amp;D225&amp;E225,Sheet3!D:D,0))</f>
        <v>40</v>
      </c>
      <c r="P225">
        <f t="shared" si="61"/>
        <v>73453</v>
      </c>
      <c r="T225">
        <f t="shared" si="66"/>
        <v>100000</v>
      </c>
      <c r="U225">
        <f t="shared" si="65"/>
        <v>4</v>
      </c>
      <c r="X225" t="str">
        <f>INDEX(Sheet4!E:E,MATCH($B225&amp;$D225&amp;$E225,Sheet4!$D:$D,0))</f>
        <v>穿山隧道</v>
      </c>
      <c r="Y225" t="str">
        <f>INDEX(Sheet4!F:F,MATCH($B225&amp;$D225&amp;$E225,Sheet4!$D:$D,0))</f>
        <v>巡逻路过的穿山隧道，不知为何修建的比公示规划的要阴暗狭窄。</v>
      </c>
      <c r="Z225">
        <f>INDEX(Sheet4!H:H,MATCH($B225&amp;$D225&amp;$E225,Sheet4!$D:$D,0))</f>
        <v>340140002</v>
      </c>
      <c r="AA225" t="str">
        <f t="shared" si="62"/>
        <v>巡逻英雄碎片3-5-3</v>
      </c>
    </row>
    <row r="226" spans="1:27">
      <c r="A226">
        <f t="shared" si="54"/>
        <v>3511</v>
      </c>
      <c r="B226" s="1" t="s">
        <v>82</v>
      </c>
      <c r="C226" s="1" t="str">
        <f t="shared" si="55"/>
        <v>源核巡逻1</v>
      </c>
      <c r="D226">
        <v>3</v>
      </c>
      <c r="E226">
        <v>1</v>
      </c>
      <c r="F226">
        <v>1</v>
      </c>
      <c r="G226">
        <f t="shared" si="64"/>
        <v>1</v>
      </c>
      <c r="H226">
        <f t="shared" si="56"/>
        <v>1</v>
      </c>
      <c r="I226">
        <f t="shared" si="57"/>
        <v>24</v>
      </c>
      <c r="J226" t="str">
        <f t="shared" si="58"/>
        <v>1,24</v>
      </c>
      <c r="K226">
        <f t="shared" si="59"/>
        <v>2</v>
      </c>
      <c r="L226">
        <f t="shared" si="60"/>
        <v>14400</v>
      </c>
      <c r="M226">
        <v>0</v>
      </c>
      <c r="N226">
        <f>INDEX(Sheet3!E:E,MATCH(B226&amp;D226&amp;E226,Sheet3!D:D,0))*VLOOKUP(G226,AE:AG,3,0)+M226/2</f>
        <v>0</v>
      </c>
      <c r="O226">
        <f>INDEX(Sheet3!F:F,MATCH(B226&amp;D226&amp;E226,Sheet3!D:D,0))</f>
        <v>0</v>
      </c>
      <c r="P226">
        <f t="shared" si="61"/>
        <v>73511</v>
      </c>
      <c r="T226">
        <f t="shared" si="66"/>
        <v>0</v>
      </c>
      <c r="V226">
        <f t="shared" ref="V226:V239" si="67">VLOOKUP(H226,AK:AO,5,0)*N226/2</f>
        <v>0</v>
      </c>
      <c r="X226" t="str">
        <f>INDEX(Sheet4!E:E,MATCH($B226&amp;$D226&amp;$E226,Sheet4!$D:$D,0))</f>
        <v>地下道</v>
      </c>
      <c r="Y226" t="str">
        <f>INDEX(Sheet4!F:F,MATCH($B226&amp;$D226&amp;$E226,Sheet4!$D:$D,0))</f>
        <v>巡逻路过的潮湿破旧的地下通道，连流浪汉也不愿停留的地方。</v>
      </c>
      <c r="Z226">
        <f>INDEX(Sheet4!H:H,MATCH($B226&amp;$D226&amp;$E226,Sheet4!$D:$D,0))</f>
        <v>340140002</v>
      </c>
      <c r="AA226" t="str">
        <f t="shared" si="62"/>
        <v>巡逻源核3-1-1</v>
      </c>
    </row>
    <row r="227" spans="1:27">
      <c r="A227">
        <f t="shared" si="54"/>
        <v>3512</v>
      </c>
      <c r="B227" s="1" t="s">
        <v>82</v>
      </c>
      <c r="C227" s="1" t="str">
        <f t="shared" si="55"/>
        <v>源核巡逻1</v>
      </c>
      <c r="D227">
        <v>3</v>
      </c>
      <c r="E227">
        <v>1</v>
      </c>
      <c r="F227">
        <v>2</v>
      </c>
      <c r="G227">
        <f t="shared" si="64"/>
        <v>1</v>
      </c>
      <c r="H227">
        <f t="shared" si="56"/>
        <v>1</v>
      </c>
      <c r="I227">
        <f t="shared" si="57"/>
        <v>24</v>
      </c>
      <c r="J227" t="str">
        <f t="shared" si="58"/>
        <v>1,24</v>
      </c>
      <c r="K227">
        <f t="shared" si="59"/>
        <v>3</v>
      </c>
      <c r="L227">
        <f t="shared" si="60"/>
        <v>14400</v>
      </c>
      <c r="M227">
        <v>0</v>
      </c>
      <c r="N227">
        <f>INDEX(Sheet3!E:E,MATCH(B227&amp;D227&amp;E227,Sheet3!D:D,0))*VLOOKUP(G227,AE:AG,3,0)+M227/2</f>
        <v>0</v>
      </c>
      <c r="O227">
        <f>INDEX(Sheet3!F:F,MATCH(B227&amp;D227&amp;E227,Sheet3!D:D,0))</f>
        <v>0</v>
      </c>
      <c r="P227">
        <f t="shared" si="61"/>
        <v>73512</v>
      </c>
      <c r="T227">
        <f t="shared" si="66"/>
        <v>0</v>
      </c>
      <c r="V227">
        <f t="shared" si="67"/>
        <v>0</v>
      </c>
      <c r="X227" t="str">
        <f>INDEX(Sheet4!E:E,MATCH($B227&amp;$D227&amp;$E227,Sheet4!$D:$D,0))</f>
        <v>地下道</v>
      </c>
      <c r="Y227" t="str">
        <f>INDEX(Sheet4!F:F,MATCH($B227&amp;$D227&amp;$E227,Sheet4!$D:$D,0))</f>
        <v>巡逻路过的潮湿破旧的地下通道，连流浪汉也不愿停留的地方。</v>
      </c>
      <c r="Z227">
        <f>INDEX(Sheet4!H:H,MATCH($B227&amp;$D227&amp;$E227,Sheet4!$D:$D,0))</f>
        <v>340140002</v>
      </c>
      <c r="AA227" t="str">
        <f t="shared" si="62"/>
        <v>巡逻源核3-1-2</v>
      </c>
    </row>
    <row r="228" spans="1:27">
      <c r="A228">
        <f t="shared" si="54"/>
        <v>3521</v>
      </c>
      <c r="B228" s="1" t="s">
        <v>82</v>
      </c>
      <c r="C228" s="1" t="str">
        <f t="shared" si="55"/>
        <v>源核巡逻2</v>
      </c>
      <c r="D228">
        <v>3</v>
      </c>
      <c r="E228">
        <v>2</v>
      </c>
      <c r="F228">
        <v>1</v>
      </c>
      <c r="G228">
        <f t="shared" si="64"/>
        <v>1</v>
      </c>
      <c r="H228">
        <f t="shared" si="56"/>
        <v>25</v>
      </c>
      <c r="I228">
        <f t="shared" si="57"/>
        <v>29</v>
      </c>
      <c r="J228" t="str">
        <f t="shared" si="58"/>
        <v>25,29</v>
      </c>
      <c r="K228">
        <f t="shared" si="59"/>
        <v>2</v>
      </c>
      <c r="L228">
        <f t="shared" si="60"/>
        <v>14400</v>
      </c>
      <c r="M228">
        <v>0</v>
      </c>
      <c r="N228">
        <f>INDEX(Sheet3!E:E,MATCH(B228&amp;D228&amp;E228,Sheet3!D:D,0))*VLOOKUP(G228,AE:AG,3,0)+M228/2</f>
        <v>1.16666666666667</v>
      </c>
      <c r="O228">
        <f>INDEX(Sheet3!F:F,MATCH(B228&amp;D228&amp;E228,Sheet3!D:D,0))</f>
        <v>50</v>
      </c>
      <c r="P228">
        <f t="shared" si="61"/>
        <v>73521</v>
      </c>
      <c r="T228">
        <f t="shared" si="66"/>
        <v>3733</v>
      </c>
      <c r="V228">
        <f t="shared" si="67"/>
        <v>70</v>
      </c>
      <c r="X228" t="str">
        <f>INDEX(Sheet4!E:E,MATCH($B228&amp;$D228&amp;$E228,Sheet4!$D:$D,0))</f>
        <v>下水道</v>
      </c>
      <c r="Y228" t="str">
        <f>INDEX(Sheet4!F:F,MATCH($B228&amp;$D228&amp;$E228,Sheet4!$D:$D,0))</f>
        <v>巡逻路过的蜿蜒曲折的下水道，是流浪猫狗与老鼠最后的乐园。</v>
      </c>
      <c r="Z228">
        <f>INDEX(Sheet4!H:H,MATCH($B228&amp;$D228&amp;$E228,Sheet4!$D:$D,0))</f>
        <v>340140002</v>
      </c>
      <c r="AA228" t="str">
        <f t="shared" si="62"/>
        <v>巡逻源核3-2-1</v>
      </c>
    </row>
    <row r="229" spans="1:27">
      <c r="A229">
        <f t="shared" si="54"/>
        <v>3522</v>
      </c>
      <c r="B229" s="1" t="s">
        <v>82</v>
      </c>
      <c r="C229" s="1" t="str">
        <f t="shared" si="55"/>
        <v>源核巡逻2</v>
      </c>
      <c r="D229">
        <v>3</v>
      </c>
      <c r="E229">
        <v>2</v>
      </c>
      <c r="F229">
        <v>2</v>
      </c>
      <c r="G229">
        <f t="shared" si="64"/>
        <v>1</v>
      </c>
      <c r="H229">
        <f t="shared" si="56"/>
        <v>25</v>
      </c>
      <c r="I229">
        <f t="shared" si="57"/>
        <v>29</v>
      </c>
      <c r="J229" t="str">
        <f t="shared" si="58"/>
        <v>25,29</v>
      </c>
      <c r="K229">
        <f t="shared" si="59"/>
        <v>3</v>
      </c>
      <c r="L229">
        <f t="shared" si="60"/>
        <v>14400</v>
      </c>
      <c r="M229">
        <v>0</v>
      </c>
      <c r="N229">
        <f>INDEX(Sheet3!E:E,MATCH(B229&amp;D229&amp;E229,Sheet3!D:D,0))*VLOOKUP(G229,AE:AG,3,0)+M229/2</f>
        <v>1.16666666666667</v>
      </c>
      <c r="O229">
        <f>INDEX(Sheet3!F:F,MATCH(B229&amp;D229&amp;E229,Sheet3!D:D,0))</f>
        <v>50</v>
      </c>
      <c r="P229">
        <f t="shared" si="61"/>
        <v>73522</v>
      </c>
      <c r="T229">
        <f t="shared" si="66"/>
        <v>3733</v>
      </c>
      <c r="V229">
        <f t="shared" si="67"/>
        <v>70</v>
      </c>
      <c r="X229" t="str">
        <f>INDEX(Sheet4!E:E,MATCH($B229&amp;$D229&amp;$E229,Sheet4!$D:$D,0))</f>
        <v>下水道</v>
      </c>
      <c r="Y229" t="str">
        <f>INDEX(Sheet4!F:F,MATCH($B229&amp;$D229&amp;$E229,Sheet4!$D:$D,0))</f>
        <v>巡逻路过的蜿蜒曲折的下水道，是流浪猫狗与老鼠最后的乐园。</v>
      </c>
      <c r="Z229">
        <f>INDEX(Sheet4!H:H,MATCH($B229&amp;$D229&amp;$E229,Sheet4!$D:$D,0))</f>
        <v>340140002</v>
      </c>
      <c r="AA229" t="str">
        <f t="shared" si="62"/>
        <v>巡逻源核3-2-2</v>
      </c>
    </row>
    <row r="230" spans="1:27">
      <c r="A230">
        <f t="shared" si="54"/>
        <v>3523</v>
      </c>
      <c r="B230" s="1" t="s">
        <v>82</v>
      </c>
      <c r="C230" s="1" t="str">
        <f t="shared" si="55"/>
        <v>源核巡逻2</v>
      </c>
      <c r="D230">
        <v>3</v>
      </c>
      <c r="E230">
        <v>2</v>
      </c>
      <c r="F230">
        <v>3</v>
      </c>
      <c r="G230">
        <f t="shared" si="64"/>
        <v>1</v>
      </c>
      <c r="H230">
        <f t="shared" si="56"/>
        <v>25</v>
      </c>
      <c r="I230">
        <f t="shared" si="57"/>
        <v>29</v>
      </c>
      <c r="J230" t="str">
        <f t="shared" si="58"/>
        <v>25,29</v>
      </c>
      <c r="K230">
        <f t="shared" si="59"/>
        <v>3</v>
      </c>
      <c r="L230">
        <f t="shared" si="60"/>
        <v>14400</v>
      </c>
      <c r="M230">
        <v>0</v>
      </c>
      <c r="N230">
        <f>INDEX(Sheet3!E:E,MATCH(B230&amp;D230&amp;E230,Sheet3!D:D,0))*VLOOKUP(G230,AE:AG,3,0)+M230/2</f>
        <v>1.16666666666667</v>
      </c>
      <c r="O230">
        <f>INDEX(Sheet3!F:F,MATCH(B230&amp;D230&amp;E230,Sheet3!D:D,0))</f>
        <v>50</v>
      </c>
      <c r="P230">
        <f t="shared" si="61"/>
        <v>73523</v>
      </c>
      <c r="T230">
        <f t="shared" si="66"/>
        <v>3733</v>
      </c>
      <c r="V230">
        <f t="shared" si="67"/>
        <v>70</v>
      </c>
      <c r="X230" t="str">
        <f>INDEX(Sheet4!E:E,MATCH($B230&amp;$D230&amp;$E230,Sheet4!$D:$D,0))</f>
        <v>下水道</v>
      </c>
      <c r="Y230" t="str">
        <f>INDEX(Sheet4!F:F,MATCH($B230&amp;$D230&amp;$E230,Sheet4!$D:$D,0))</f>
        <v>巡逻路过的蜿蜒曲折的下水道，是流浪猫狗与老鼠最后的乐园。</v>
      </c>
      <c r="Z230">
        <f>INDEX(Sheet4!H:H,MATCH($B230&amp;$D230&amp;$E230,Sheet4!$D:$D,0))</f>
        <v>340140002</v>
      </c>
      <c r="AA230" t="str">
        <f t="shared" si="62"/>
        <v>巡逻源核3-2-3</v>
      </c>
    </row>
    <row r="231" spans="1:27">
      <c r="A231">
        <f t="shared" si="54"/>
        <v>3531</v>
      </c>
      <c r="B231" s="1" t="s">
        <v>82</v>
      </c>
      <c r="C231" s="1" t="str">
        <f t="shared" si="55"/>
        <v>源核巡逻3</v>
      </c>
      <c r="D231">
        <v>3</v>
      </c>
      <c r="E231">
        <v>3</v>
      </c>
      <c r="F231">
        <v>1</v>
      </c>
      <c r="G231">
        <f t="shared" si="64"/>
        <v>1</v>
      </c>
      <c r="H231">
        <f t="shared" si="56"/>
        <v>30</v>
      </c>
      <c r="I231">
        <f t="shared" si="57"/>
        <v>34</v>
      </c>
      <c r="J231" t="str">
        <f t="shared" si="58"/>
        <v>30,34</v>
      </c>
      <c r="K231">
        <f t="shared" si="59"/>
        <v>3</v>
      </c>
      <c r="L231">
        <f t="shared" si="60"/>
        <v>14400</v>
      </c>
      <c r="M231">
        <v>0</v>
      </c>
      <c r="N231">
        <f>INDEX(Sheet3!E:E,MATCH(B231&amp;D231&amp;E231,Sheet3!D:D,0))*VLOOKUP(G231,AE:AG,3,0)+M231/2</f>
        <v>1</v>
      </c>
      <c r="O231">
        <f>INDEX(Sheet3!F:F,MATCH(B231&amp;D231&amp;E231,Sheet3!D:D,0))</f>
        <v>50</v>
      </c>
      <c r="P231">
        <f t="shared" si="61"/>
        <v>73531</v>
      </c>
      <c r="T231">
        <f t="shared" si="66"/>
        <v>4500</v>
      </c>
      <c r="V231">
        <f t="shared" si="67"/>
        <v>333.333333333333</v>
      </c>
      <c r="X231" t="str">
        <f>INDEX(Sheet4!E:E,MATCH($B231&amp;$D231&amp;$E231,Sheet4!$D:$D,0))</f>
        <v>穿山隧道</v>
      </c>
      <c r="Y231" t="str">
        <f>INDEX(Sheet4!F:F,MATCH($B231&amp;$D231&amp;$E231,Sheet4!$D:$D,0))</f>
        <v>巡逻路过的穿山隧道，不知为何修建的比公示规划的要阴暗狭窄。</v>
      </c>
      <c r="Z231">
        <f>INDEX(Sheet4!H:H,MATCH($B231&amp;$D231&amp;$E231,Sheet4!$D:$D,0))</f>
        <v>340140002</v>
      </c>
      <c r="AA231" t="str">
        <f t="shared" si="62"/>
        <v>巡逻源核3-3-1</v>
      </c>
    </row>
    <row r="232" spans="1:27">
      <c r="A232">
        <f t="shared" si="54"/>
        <v>3532</v>
      </c>
      <c r="B232" s="1" t="s">
        <v>82</v>
      </c>
      <c r="C232" s="1" t="str">
        <f t="shared" si="55"/>
        <v>源核巡逻3</v>
      </c>
      <c r="D232">
        <v>3</v>
      </c>
      <c r="E232">
        <v>3</v>
      </c>
      <c r="F232">
        <v>2</v>
      </c>
      <c r="G232">
        <f t="shared" si="64"/>
        <v>2</v>
      </c>
      <c r="H232">
        <f t="shared" si="56"/>
        <v>30</v>
      </c>
      <c r="I232">
        <f t="shared" si="57"/>
        <v>34</v>
      </c>
      <c r="J232" t="str">
        <f t="shared" si="58"/>
        <v>30,34</v>
      </c>
      <c r="K232">
        <f t="shared" si="59"/>
        <v>4</v>
      </c>
      <c r="L232">
        <f t="shared" si="60"/>
        <v>28800</v>
      </c>
      <c r="M232">
        <v>0</v>
      </c>
      <c r="N232">
        <f>INDEX(Sheet3!E:E,MATCH(B232&amp;D232&amp;E232,Sheet3!D:D,0))*VLOOKUP(G232,AE:AG,3,0)+M232/2</f>
        <v>2</v>
      </c>
      <c r="O232">
        <f>INDEX(Sheet3!F:F,MATCH(B232&amp;D232&amp;E232,Sheet3!D:D,0))</f>
        <v>50</v>
      </c>
      <c r="P232">
        <f t="shared" si="61"/>
        <v>73532</v>
      </c>
      <c r="T232">
        <f t="shared" si="66"/>
        <v>9000</v>
      </c>
      <c r="V232">
        <f t="shared" si="67"/>
        <v>666.666666666667</v>
      </c>
      <c r="X232" t="str">
        <f>INDEX(Sheet4!E:E,MATCH($B232&amp;$D232&amp;$E232,Sheet4!$D:$D,0))</f>
        <v>穿山隧道</v>
      </c>
      <c r="Y232" t="str">
        <f>INDEX(Sheet4!F:F,MATCH($B232&amp;$D232&amp;$E232,Sheet4!$D:$D,0))</f>
        <v>巡逻路过的穿山隧道，不知为何修建的比公示规划的要阴暗狭窄。</v>
      </c>
      <c r="Z232">
        <f>INDEX(Sheet4!H:H,MATCH($B232&amp;$D232&amp;$E232,Sheet4!$D:$D,0))</f>
        <v>340140002</v>
      </c>
      <c r="AA232" t="str">
        <f t="shared" si="62"/>
        <v>巡逻源核3-3-2</v>
      </c>
    </row>
    <row r="233" spans="1:27">
      <c r="A233">
        <f t="shared" si="54"/>
        <v>3533</v>
      </c>
      <c r="B233" s="1" t="s">
        <v>82</v>
      </c>
      <c r="C233" s="1" t="str">
        <f t="shared" si="55"/>
        <v>源核巡逻3</v>
      </c>
      <c r="D233">
        <v>3</v>
      </c>
      <c r="E233">
        <v>3</v>
      </c>
      <c r="F233">
        <v>3</v>
      </c>
      <c r="G233">
        <f t="shared" si="64"/>
        <v>3</v>
      </c>
      <c r="H233">
        <f t="shared" si="56"/>
        <v>30</v>
      </c>
      <c r="I233">
        <f t="shared" si="57"/>
        <v>34</v>
      </c>
      <c r="J233" t="str">
        <f t="shared" si="58"/>
        <v>30,34</v>
      </c>
      <c r="K233">
        <f t="shared" si="59"/>
        <v>4</v>
      </c>
      <c r="L233">
        <f t="shared" si="60"/>
        <v>43200</v>
      </c>
      <c r="M233">
        <v>0</v>
      </c>
      <c r="N233">
        <f>INDEX(Sheet3!E:E,MATCH(B233&amp;D233&amp;E233,Sheet3!D:D,0))*VLOOKUP(G233,AE:AG,3,0)+M233/2</f>
        <v>3</v>
      </c>
      <c r="O233">
        <f>INDEX(Sheet3!F:F,MATCH(B233&amp;D233&amp;E233,Sheet3!D:D,0))</f>
        <v>50</v>
      </c>
      <c r="P233">
        <f t="shared" si="61"/>
        <v>73533</v>
      </c>
      <c r="T233">
        <f t="shared" si="66"/>
        <v>13500</v>
      </c>
      <c r="V233">
        <f t="shared" si="67"/>
        <v>1000</v>
      </c>
      <c r="X233" t="str">
        <f>INDEX(Sheet4!E:E,MATCH($B233&amp;$D233&amp;$E233,Sheet4!$D:$D,0))</f>
        <v>穿山隧道</v>
      </c>
      <c r="Y233" t="str">
        <f>INDEX(Sheet4!F:F,MATCH($B233&amp;$D233&amp;$E233,Sheet4!$D:$D,0))</f>
        <v>巡逻路过的穿山隧道，不知为何修建的比公示规划的要阴暗狭窄。</v>
      </c>
      <c r="Z233">
        <f>INDEX(Sheet4!H:H,MATCH($B233&amp;$D233&amp;$E233,Sheet4!$D:$D,0))</f>
        <v>340140002</v>
      </c>
      <c r="AA233" t="str">
        <f t="shared" si="62"/>
        <v>巡逻源核3-3-3</v>
      </c>
    </row>
    <row r="234" spans="1:27">
      <c r="A234">
        <f t="shared" si="54"/>
        <v>3541</v>
      </c>
      <c r="B234" s="1" t="s">
        <v>82</v>
      </c>
      <c r="C234" s="1" t="str">
        <f t="shared" si="55"/>
        <v>源核巡逻4</v>
      </c>
      <c r="D234">
        <v>3</v>
      </c>
      <c r="E234">
        <v>4</v>
      </c>
      <c r="F234">
        <v>1</v>
      </c>
      <c r="G234">
        <f t="shared" si="64"/>
        <v>2</v>
      </c>
      <c r="H234">
        <f t="shared" si="56"/>
        <v>35</v>
      </c>
      <c r="I234">
        <f t="shared" si="57"/>
        <v>39</v>
      </c>
      <c r="J234" t="str">
        <f t="shared" si="58"/>
        <v>35,39</v>
      </c>
      <c r="K234">
        <f t="shared" si="59"/>
        <v>4</v>
      </c>
      <c r="L234">
        <f t="shared" si="60"/>
        <v>28800</v>
      </c>
      <c r="M234">
        <v>0</v>
      </c>
      <c r="N234">
        <f>INDEX(Sheet3!E:E,MATCH(B234&amp;D234&amp;E234,Sheet3!D:D,0))*VLOOKUP(G234,AE:AG,3,0)+M234/2</f>
        <v>1.66666666666667</v>
      </c>
      <c r="O234">
        <f>INDEX(Sheet3!F:F,MATCH(B234&amp;D234&amp;E234,Sheet3!D:D,0))</f>
        <v>50</v>
      </c>
      <c r="P234">
        <f t="shared" si="61"/>
        <v>73541</v>
      </c>
      <c r="T234">
        <f t="shared" si="66"/>
        <v>10000</v>
      </c>
      <c r="V234">
        <f t="shared" si="67"/>
        <v>694.444444444444</v>
      </c>
      <c r="X234" t="str">
        <f>INDEX(Sheet4!E:E,MATCH($B234&amp;$D234&amp;$E234,Sheet4!$D:$D,0))</f>
        <v>穿山隧道</v>
      </c>
      <c r="Y234" t="str">
        <f>INDEX(Sheet4!F:F,MATCH($B234&amp;$D234&amp;$E234,Sheet4!$D:$D,0))</f>
        <v>巡逻路过的穿山隧道，不知为何修建的比公示规划的要阴暗狭窄。</v>
      </c>
      <c r="Z234">
        <f>INDEX(Sheet4!H:H,MATCH($B234&amp;$D234&amp;$E234,Sheet4!$D:$D,0))</f>
        <v>340140002</v>
      </c>
      <c r="AA234" t="str">
        <f t="shared" si="62"/>
        <v>巡逻源核3-4-1</v>
      </c>
    </row>
    <row r="235" spans="1:27">
      <c r="A235">
        <f t="shared" si="54"/>
        <v>3542</v>
      </c>
      <c r="B235" s="1" t="s">
        <v>82</v>
      </c>
      <c r="C235" s="1" t="str">
        <f t="shared" si="55"/>
        <v>源核巡逻4</v>
      </c>
      <c r="D235">
        <v>3</v>
      </c>
      <c r="E235">
        <v>4</v>
      </c>
      <c r="F235">
        <v>2</v>
      </c>
      <c r="G235">
        <f t="shared" si="64"/>
        <v>3</v>
      </c>
      <c r="H235">
        <f t="shared" si="56"/>
        <v>35</v>
      </c>
      <c r="I235">
        <f t="shared" si="57"/>
        <v>39</v>
      </c>
      <c r="J235" t="str">
        <f t="shared" si="58"/>
        <v>35,39</v>
      </c>
      <c r="K235">
        <f t="shared" si="59"/>
        <v>5</v>
      </c>
      <c r="L235">
        <f t="shared" si="60"/>
        <v>43200</v>
      </c>
      <c r="M235">
        <v>0</v>
      </c>
      <c r="N235">
        <f>INDEX(Sheet3!E:E,MATCH(B235&amp;D235&amp;E235,Sheet3!D:D,0))*VLOOKUP(G235,AE:AG,3,0)+M235/2</f>
        <v>2.5</v>
      </c>
      <c r="O235">
        <f>INDEX(Sheet3!F:F,MATCH(B235&amp;D235&amp;E235,Sheet3!D:D,0))</f>
        <v>50</v>
      </c>
      <c r="P235">
        <f t="shared" si="61"/>
        <v>73542</v>
      </c>
      <c r="T235">
        <f t="shared" si="66"/>
        <v>15000</v>
      </c>
      <c r="V235">
        <f t="shared" si="67"/>
        <v>1041.66666666667</v>
      </c>
      <c r="X235" t="str">
        <f>INDEX(Sheet4!E:E,MATCH($B235&amp;$D235&amp;$E235,Sheet4!$D:$D,0))</f>
        <v>穿山隧道</v>
      </c>
      <c r="Y235" t="str">
        <f>INDEX(Sheet4!F:F,MATCH($B235&amp;$D235&amp;$E235,Sheet4!$D:$D,0))</f>
        <v>巡逻路过的穿山隧道，不知为何修建的比公示规划的要阴暗狭窄。</v>
      </c>
      <c r="Z235">
        <f>INDEX(Sheet4!H:H,MATCH($B235&amp;$D235&amp;$E235,Sheet4!$D:$D,0))</f>
        <v>340140002</v>
      </c>
      <c r="AA235" t="str">
        <f t="shared" si="62"/>
        <v>巡逻源核3-4-2</v>
      </c>
    </row>
    <row r="236" spans="1:27">
      <c r="A236">
        <f t="shared" si="54"/>
        <v>3543</v>
      </c>
      <c r="B236" s="1" t="s">
        <v>82</v>
      </c>
      <c r="C236" s="1" t="str">
        <f t="shared" si="55"/>
        <v>源核巡逻4</v>
      </c>
      <c r="D236">
        <v>3</v>
      </c>
      <c r="E236">
        <v>4</v>
      </c>
      <c r="F236">
        <v>3</v>
      </c>
      <c r="G236">
        <f t="shared" si="64"/>
        <v>4</v>
      </c>
      <c r="H236">
        <f t="shared" si="56"/>
        <v>35</v>
      </c>
      <c r="I236">
        <f t="shared" si="57"/>
        <v>39</v>
      </c>
      <c r="J236" t="str">
        <f t="shared" si="58"/>
        <v>35,39</v>
      </c>
      <c r="K236">
        <f t="shared" si="59"/>
        <v>5</v>
      </c>
      <c r="L236">
        <f t="shared" si="60"/>
        <v>86400</v>
      </c>
      <c r="M236">
        <v>0</v>
      </c>
      <c r="N236">
        <f>INDEX(Sheet3!E:E,MATCH(B236&amp;D236&amp;E236,Sheet3!D:D,0))*VLOOKUP(G236,AE:AG,3,0)+M236/2</f>
        <v>5</v>
      </c>
      <c r="O236">
        <f>INDEX(Sheet3!F:F,MATCH(B236&amp;D236&amp;E236,Sheet3!D:D,0))</f>
        <v>50</v>
      </c>
      <c r="P236">
        <f t="shared" si="61"/>
        <v>73543</v>
      </c>
      <c r="T236">
        <f t="shared" si="66"/>
        <v>30000</v>
      </c>
      <c r="V236">
        <f t="shared" si="67"/>
        <v>2083.33333333333</v>
      </c>
      <c r="X236" t="str">
        <f>INDEX(Sheet4!E:E,MATCH($B236&amp;$D236&amp;$E236,Sheet4!$D:$D,0))</f>
        <v>穿山隧道</v>
      </c>
      <c r="Y236" t="str">
        <f>INDEX(Sheet4!F:F,MATCH($B236&amp;$D236&amp;$E236,Sheet4!$D:$D,0))</f>
        <v>巡逻路过的穿山隧道，不知为何修建的比公示规划的要阴暗狭窄。</v>
      </c>
      <c r="Z236">
        <f>INDEX(Sheet4!H:H,MATCH($B236&amp;$D236&amp;$E236,Sheet4!$D:$D,0))</f>
        <v>340140002</v>
      </c>
      <c r="AA236" t="str">
        <f t="shared" si="62"/>
        <v>巡逻源核3-4-3</v>
      </c>
    </row>
    <row r="237" spans="1:27">
      <c r="A237">
        <f t="shared" si="54"/>
        <v>3551</v>
      </c>
      <c r="B237" s="1" t="s">
        <v>82</v>
      </c>
      <c r="C237" s="1" t="str">
        <f t="shared" si="55"/>
        <v>源核巡逻5</v>
      </c>
      <c r="D237">
        <v>3</v>
      </c>
      <c r="E237">
        <v>5</v>
      </c>
      <c r="F237">
        <v>1</v>
      </c>
      <c r="G237">
        <f t="shared" si="64"/>
        <v>2</v>
      </c>
      <c r="H237">
        <f t="shared" si="56"/>
        <v>40</v>
      </c>
      <c r="I237">
        <f t="shared" si="57"/>
        <v>80</v>
      </c>
      <c r="J237" t="str">
        <f t="shared" si="58"/>
        <v>40,80</v>
      </c>
      <c r="K237">
        <f t="shared" si="59"/>
        <v>4</v>
      </c>
      <c r="L237">
        <f t="shared" si="60"/>
        <v>28800</v>
      </c>
      <c r="M237">
        <v>0</v>
      </c>
      <c r="N237">
        <f>INDEX(Sheet3!E:E,MATCH(B237&amp;D237&amp;E237,Sheet3!D:D,0))*VLOOKUP(G237,AE:AG,3,0)+M237/2</f>
        <v>1.66666666666667</v>
      </c>
      <c r="O237">
        <f>INDEX(Sheet3!F:F,MATCH(B237&amp;D237&amp;E237,Sheet3!D:D,0))</f>
        <v>50</v>
      </c>
      <c r="P237">
        <f t="shared" si="61"/>
        <v>73551</v>
      </c>
      <c r="T237">
        <f t="shared" si="66"/>
        <v>13888</v>
      </c>
      <c r="V237">
        <f t="shared" si="67"/>
        <v>833.333333333333</v>
      </c>
      <c r="X237" t="str">
        <f>INDEX(Sheet4!E:E,MATCH($B237&amp;$D237&amp;$E237,Sheet4!$D:$D,0))</f>
        <v>穿山隧道</v>
      </c>
      <c r="Y237" t="str">
        <f>INDEX(Sheet4!F:F,MATCH($B237&amp;$D237&amp;$E237,Sheet4!$D:$D,0))</f>
        <v>巡逻路过的穿山隧道，不知为何修建的比公示规划的要阴暗狭窄。</v>
      </c>
      <c r="Z237">
        <f>INDEX(Sheet4!H:H,MATCH($B237&amp;$D237&amp;$E237,Sheet4!$D:$D,0))</f>
        <v>340140002</v>
      </c>
      <c r="AA237" t="str">
        <f t="shared" si="62"/>
        <v>巡逻源核3-5-1</v>
      </c>
    </row>
    <row r="238" spans="1:27">
      <c r="A238">
        <f t="shared" si="54"/>
        <v>3552</v>
      </c>
      <c r="B238" s="1" t="s">
        <v>82</v>
      </c>
      <c r="C238" s="1" t="str">
        <f t="shared" si="55"/>
        <v>源核巡逻5</v>
      </c>
      <c r="D238">
        <v>3</v>
      </c>
      <c r="E238">
        <v>5</v>
      </c>
      <c r="F238">
        <v>2</v>
      </c>
      <c r="G238">
        <f t="shared" si="64"/>
        <v>3</v>
      </c>
      <c r="H238">
        <f t="shared" si="56"/>
        <v>40</v>
      </c>
      <c r="I238">
        <f t="shared" si="57"/>
        <v>80</v>
      </c>
      <c r="J238" t="str">
        <f t="shared" si="58"/>
        <v>40,80</v>
      </c>
      <c r="K238">
        <f t="shared" si="59"/>
        <v>5</v>
      </c>
      <c r="L238">
        <f t="shared" si="60"/>
        <v>43200</v>
      </c>
      <c r="M238">
        <v>0</v>
      </c>
      <c r="N238">
        <f>INDEX(Sheet3!E:E,MATCH(B238&amp;D238&amp;E238,Sheet3!D:D,0))*VLOOKUP(G238,AE:AG,3,0)+M238/2</f>
        <v>2.5</v>
      </c>
      <c r="O238">
        <f>INDEX(Sheet3!F:F,MATCH(B238&amp;D238&amp;E238,Sheet3!D:D,0))</f>
        <v>50</v>
      </c>
      <c r="P238">
        <f t="shared" si="61"/>
        <v>73552</v>
      </c>
      <c r="T238">
        <f t="shared" si="66"/>
        <v>20833</v>
      </c>
      <c r="V238">
        <f t="shared" si="67"/>
        <v>1250</v>
      </c>
      <c r="X238" t="str">
        <f>INDEX(Sheet4!E:E,MATCH($B238&amp;$D238&amp;$E238,Sheet4!$D:$D,0))</f>
        <v>穿山隧道</v>
      </c>
      <c r="Y238" t="str">
        <f>INDEX(Sheet4!F:F,MATCH($B238&amp;$D238&amp;$E238,Sheet4!$D:$D,0))</f>
        <v>巡逻路过的穿山隧道，不知为何修建的比公示规划的要阴暗狭窄。</v>
      </c>
      <c r="Z238">
        <f>INDEX(Sheet4!H:H,MATCH($B238&amp;$D238&amp;$E238,Sheet4!$D:$D,0))</f>
        <v>340140002</v>
      </c>
      <c r="AA238" t="str">
        <f t="shared" si="62"/>
        <v>巡逻源核3-5-2</v>
      </c>
    </row>
    <row r="239" spans="1:27">
      <c r="A239">
        <f t="shared" si="54"/>
        <v>3553</v>
      </c>
      <c r="B239" s="1" t="s">
        <v>82</v>
      </c>
      <c r="C239" s="1" t="str">
        <f t="shared" si="55"/>
        <v>源核巡逻5</v>
      </c>
      <c r="D239">
        <v>3</v>
      </c>
      <c r="E239">
        <v>5</v>
      </c>
      <c r="F239">
        <v>3</v>
      </c>
      <c r="G239">
        <f t="shared" si="64"/>
        <v>4</v>
      </c>
      <c r="H239">
        <f t="shared" si="56"/>
        <v>40</v>
      </c>
      <c r="I239">
        <f t="shared" si="57"/>
        <v>80</v>
      </c>
      <c r="J239" t="str">
        <f t="shared" si="58"/>
        <v>40,80</v>
      </c>
      <c r="K239">
        <f t="shared" si="59"/>
        <v>5</v>
      </c>
      <c r="L239">
        <f t="shared" si="60"/>
        <v>86400</v>
      </c>
      <c r="M239">
        <v>0</v>
      </c>
      <c r="N239">
        <f>INDEX(Sheet3!E:E,MATCH(B239&amp;D239&amp;E239,Sheet3!D:D,0))*VLOOKUP(G239,AE:AG,3,0)+M239/2</f>
        <v>5</v>
      </c>
      <c r="O239">
        <f>INDEX(Sheet3!F:F,MATCH(B239&amp;D239&amp;E239,Sheet3!D:D,0))</f>
        <v>50</v>
      </c>
      <c r="P239">
        <f t="shared" si="61"/>
        <v>73553</v>
      </c>
      <c r="T239">
        <f t="shared" si="66"/>
        <v>41666</v>
      </c>
      <c r="V239">
        <f t="shared" si="67"/>
        <v>2500</v>
      </c>
      <c r="X239" t="str">
        <f>INDEX(Sheet4!E:E,MATCH($B239&amp;$D239&amp;$E239,Sheet4!$D:$D,0))</f>
        <v>穿山隧道</v>
      </c>
      <c r="Y239" t="str">
        <f>INDEX(Sheet4!F:F,MATCH($B239&amp;$D239&amp;$E239,Sheet4!$D:$D,0))</f>
        <v>巡逻路过的穿山隧道，不知为何修建的比公示规划的要阴暗狭窄。</v>
      </c>
      <c r="Z239">
        <f>INDEX(Sheet4!H:H,MATCH($B239&amp;$D239&amp;$E239,Sheet4!$D:$D,0))</f>
        <v>340140002</v>
      </c>
      <c r="AA239" t="str">
        <f t="shared" si="62"/>
        <v>巡逻源核3-5-3</v>
      </c>
    </row>
    <row r="240" spans="1:27">
      <c r="A240">
        <f t="shared" si="54"/>
        <v>3611</v>
      </c>
      <c r="B240" s="1" t="s">
        <v>80</v>
      </c>
      <c r="C240" s="1" t="str">
        <f t="shared" si="55"/>
        <v>钻石巡逻1</v>
      </c>
      <c r="D240">
        <v>3</v>
      </c>
      <c r="E240">
        <v>1</v>
      </c>
      <c r="F240">
        <v>1</v>
      </c>
      <c r="G240">
        <f t="shared" si="64"/>
        <v>1</v>
      </c>
      <c r="H240">
        <f t="shared" si="56"/>
        <v>1</v>
      </c>
      <c r="I240">
        <f t="shared" si="57"/>
        <v>24</v>
      </c>
      <c r="J240" t="str">
        <f t="shared" si="58"/>
        <v>1,24</v>
      </c>
      <c r="K240">
        <f t="shared" si="59"/>
        <v>2</v>
      </c>
      <c r="L240">
        <f t="shared" si="60"/>
        <v>14400</v>
      </c>
      <c r="M240">
        <v>0</v>
      </c>
      <c r="N240">
        <f>INDEX(Sheet3!E:E,MATCH(B240&amp;D240&amp;E240,Sheet3!D:D,0))*VLOOKUP(G240,AE:AG,3,0)+M240/2</f>
        <v>0</v>
      </c>
      <c r="O240">
        <f>INDEX(Sheet3!F:F,MATCH(B240&amp;D240&amp;E240,Sheet3!D:D,0))</f>
        <v>10</v>
      </c>
      <c r="P240">
        <f t="shared" si="61"/>
        <v>73611</v>
      </c>
      <c r="T240">
        <f t="shared" si="66"/>
        <v>0</v>
      </c>
      <c r="W240">
        <f t="shared" ref="W240:W253" si="68">ROUNDUP(N240*3/4,0)</f>
        <v>0</v>
      </c>
      <c r="X240" t="str">
        <f>INDEX(Sheet4!E:E,MATCH($B240&amp;$D240&amp;$E240,Sheet4!$D:$D,0))</f>
        <v>地下道</v>
      </c>
      <c r="Y240" t="str">
        <f>INDEX(Sheet4!F:F,MATCH($B240&amp;$D240&amp;$E240,Sheet4!$D:$D,0))</f>
        <v>巡逻路过的潮湿破旧的地下通道，连流浪汉也不愿停留的地方。</v>
      </c>
      <c r="Z240">
        <f>INDEX(Sheet4!H:H,MATCH($B240&amp;$D240&amp;$E240,Sheet4!$D:$D,0))</f>
        <v>340140002</v>
      </c>
      <c r="AA240" t="str">
        <f t="shared" si="62"/>
        <v>巡逻钻石3-1-1</v>
      </c>
    </row>
    <row r="241" spans="1:27">
      <c r="A241">
        <f t="shared" si="54"/>
        <v>3612</v>
      </c>
      <c r="B241" s="1" t="s">
        <v>80</v>
      </c>
      <c r="C241" s="1" t="str">
        <f t="shared" si="55"/>
        <v>钻石巡逻1</v>
      </c>
      <c r="D241">
        <v>3</v>
      </c>
      <c r="E241">
        <v>1</v>
      </c>
      <c r="F241">
        <v>2</v>
      </c>
      <c r="G241">
        <f t="shared" si="64"/>
        <v>1</v>
      </c>
      <c r="H241">
        <f t="shared" si="56"/>
        <v>1</v>
      </c>
      <c r="I241">
        <f t="shared" si="57"/>
        <v>24</v>
      </c>
      <c r="J241" t="str">
        <f t="shared" si="58"/>
        <v>1,24</v>
      </c>
      <c r="K241">
        <f t="shared" si="59"/>
        <v>3</v>
      </c>
      <c r="L241">
        <f t="shared" si="60"/>
        <v>14400</v>
      </c>
      <c r="M241">
        <v>0</v>
      </c>
      <c r="N241">
        <f>INDEX(Sheet3!E:E,MATCH(B241&amp;D241&amp;E241,Sheet3!D:D,0))*VLOOKUP(G241,AE:AG,3,0)+M241/2</f>
        <v>0</v>
      </c>
      <c r="O241">
        <f>INDEX(Sheet3!F:F,MATCH(B241&amp;D241&amp;E241,Sheet3!D:D,0))</f>
        <v>10</v>
      </c>
      <c r="P241">
        <f t="shared" si="61"/>
        <v>73612</v>
      </c>
      <c r="T241">
        <f t="shared" si="66"/>
        <v>0</v>
      </c>
      <c r="W241">
        <f t="shared" si="68"/>
        <v>0</v>
      </c>
      <c r="X241" t="str">
        <f>INDEX(Sheet4!E:E,MATCH($B241&amp;$D241&amp;$E241,Sheet4!$D:$D,0))</f>
        <v>地下道</v>
      </c>
      <c r="Y241" t="str">
        <f>INDEX(Sheet4!F:F,MATCH($B241&amp;$D241&amp;$E241,Sheet4!$D:$D,0))</f>
        <v>巡逻路过的潮湿破旧的地下通道，连流浪汉也不愿停留的地方。</v>
      </c>
      <c r="Z241">
        <f>INDEX(Sheet4!H:H,MATCH($B241&amp;$D241&amp;$E241,Sheet4!$D:$D,0))</f>
        <v>340140002</v>
      </c>
      <c r="AA241" t="str">
        <f t="shared" si="62"/>
        <v>巡逻钻石3-1-2</v>
      </c>
    </row>
    <row r="242" spans="1:27">
      <c r="A242">
        <f t="shared" si="54"/>
        <v>3621</v>
      </c>
      <c r="B242" s="1" t="s">
        <v>80</v>
      </c>
      <c r="C242" s="1" t="str">
        <f t="shared" si="55"/>
        <v>钻石巡逻2</v>
      </c>
      <c r="D242">
        <v>3</v>
      </c>
      <c r="E242">
        <v>2</v>
      </c>
      <c r="F242">
        <v>1</v>
      </c>
      <c r="G242">
        <f t="shared" si="64"/>
        <v>1</v>
      </c>
      <c r="H242">
        <f t="shared" si="56"/>
        <v>25</v>
      </c>
      <c r="I242">
        <f t="shared" si="57"/>
        <v>29</v>
      </c>
      <c r="J242" t="str">
        <f t="shared" si="58"/>
        <v>25,29</v>
      </c>
      <c r="K242">
        <f t="shared" si="59"/>
        <v>2</v>
      </c>
      <c r="L242">
        <f t="shared" si="60"/>
        <v>14400</v>
      </c>
      <c r="M242">
        <v>0</v>
      </c>
      <c r="N242">
        <f>INDEX(Sheet3!E:E,MATCH(B242&amp;D242&amp;E242,Sheet3!D:D,0))*VLOOKUP(G242,AE:AG,3,0)+M242/2</f>
        <v>4.16666666666667</v>
      </c>
      <c r="O242">
        <f>INDEX(Sheet3!F:F,MATCH(B242&amp;D242&amp;E242,Sheet3!D:D,0))</f>
        <v>10</v>
      </c>
      <c r="P242">
        <f t="shared" si="61"/>
        <v>73621</v>
      </c>
      <c r="T242">
        <f t="shared" si="66"/>
        <v>13333</v>
      </c>
      <c r="W242">
        <f t="shared" si="68"/>
        <v>4</v>
      </c>
      <c r="X242" t="str">
        <f>INDEX(Sheet4!E:E,MATCH($B242&amp;$D242&amp;$E242,Sheet4!$D:$D,0))</f>
        <v>下水道</v>
      </c>
      <c r="Y242" t="str">
        <f>INDEX(Sheet4!F:F,MATCH($B242&amp;$D242&amp;$E242,Sheet4!$D:$D,0))</f>
        <v>巡逻路过的蜿蜒曲折的下水道，是流浪猫狗与老鼠最后的乐园。</v>
      </c>
      <c r="Z242">
        <f>INDEX(Sheet4!H:H,MATCH($B242&amp;$D242&amp;$E242,Sheet4!$D:$D,0))</f>
        <v>340140002</v>
      </c>
      <c r="AA242" t="str">
        <f t="shared" si="62"/>
        <v>巡逻钻石3-2-1</v>
      </c>
    </row>
    <row r="243" spans="1:27">
      <c r="A243">
        <f t="shared" si="54"/>
        <v>3622</v>
      </c>
      <c r="B243" s="1" t="s">
        <v>80</v>
      </c>
      <c r="C243" s="1" t="str">
        <f t="shared" si="55"/>
        <v>钻石巡逻2</v>
      </c>
      <c r="D243">
        <v>3</v>
      </c>
      <c r="E243">
        <v>2</v>
      </c>
      <c r="F243">
        <v>2</v>
      </c>
      <c r="G243">
        <f t="shared" si="64"/>
        <v>1</v>
      </c>
      <c r="H243">
        <f t="shared" si="56"/>
        <v>25</v>
      </c>
      <c r="I243">
        <f t="shared" si="57"/>
        <v>29</v>
      </c>
      <c r="J243" t="str">
        <f t="shared" si="58"/>
        <v>25,29</v>
      </c>
      <c r="K243">
        <f t="shared" si="59"/>
        <v>3</v>
      </c>
      <c r="L243">
        <f t="shared" si="60"/>
        <v>14400</v>
      </c>
      <c r="M243">
        <v>0</v>
      </c>
      <c r="N243">
        <f>INDEX(Sheet3!E:E,MATCH(B243&amp;D243&amp;E243,Sheet3!D:D,0))*VLOOKUP(G243,AE:AG,3,0)+M243/2</f>
        <v>4.16666666666667</v>
      </c>
      <c r="O243">
        <f>INDEX(Sheet3!F:F,MATCH(B243&amp;D243&amp;E243,Sheet3!D:D,0))</f>
        <v>10</v>
      </c>
      <c r="P243">
        <f t="shared" si="61"/>
        <v>73622</v>
      </c>
      <c r="T243">
        <f t="shared" si="66"/>
        <v>13333</v>
      </c>
      <c r="W243">
        <f t="shared" si="68"/>
        <v>4</v>
      </c>
      <c r="X243" t="str">
        <f>INDEX(Sheet4!E:E,MATCH($B243&amp;$D243&amp;$E243,Sheet4!$D:$D,0))</f>
        <v>下水道</v>
      </c>
      <c r="Y243" t="str">
        <f>INDEX(Sheet4!F:F,MATCH($B243&amp;$D243&amp;$E243,Sheet4!$D:$D,0))</f>
        <v>巡逻路过的蜿蜒曲折的下水道，是流浪猫狗与老鼠最后的乐园。</v>
      </c>
      <c r="Z243">
        <f>INDEX(Sheet4!H:H,MATCH($B243&amp;$D243&amp;$E243,Sheet4!$D:$D,0))</f>
        <v>340140002</v>
      </c>
      <c r="AA243" t="str">
        <f t="shared" si="62"/>
        <v>巡逻钻石3-2-2</v>
      </c>
    </row>
    <row r="244" spans="1:27">
      <c r="A244">
        <f t="shared" si="54"/>
        <v>3623</v>
      </c>
      <c r="B244" s="1" t="s">
        <v>80</v>
      </c>
      <c r="C244" s="1" t="str">
        <f t="shared" si="55"/>
        <v>钻石巡逻2</v>
      </c>
      <c r="D244">
        <v>3</v>
      </c>
      <c r="E244">
        <v>2</v>
      </c>
      <c r="F244">
        <v>3</v>
      </c>
      <c r="G244">
        <f t="shared" si="64"/>
        <v>1</v>
      </c>
      <c r="H244">
        <f t="shared" si="56"/>
        <v>25</v>
      </c>
      <c r="I244">
        <f t="shared" si="57"/>
        <v>29</v>
      </c>
      <c r="J244" t="str">
        <f t="shared" si="58"/>
        <v>25,29</v>
      </c>
      <c r="K244">
        <f t="shared" si="59"/>
        <v>3</v>
      </c>
      <c r="L244">
        <f t="shared" si="60"/>
        <v>14400</v>
      </c>
      <c r="M244">
        <v>0</v>
      </c>
      <c r="N244">
        <f>INDEX(Sheet3!E:E,MATCH(B244&amp;D244&amp;E244,Sheet3!D:D,0))*VLOOKUP(G244,AE:AG,3,0)+M244/2</f>
        <v>4.16666666666667</v>
      </c>
      <c r="O244">
        <f>INDEX(Sheet3!F:F,MATCH(B244&amp;D244&amp;E244,Sheet3!D:D,0))</f>
        <v>10</v>
      </c>
      <c r="P244">
        <f t="shared" si="61"/>
        <v>73623</v>
      </c>
      <c r="T244">
        <f t="shared" si="66"/>
        <v>13333</v>
      </c>
      <c r="W244">
        <f t="shared" si="68"/>
        <v>4</v>
      </c>
      <c r="X244" t="str">
        <f>INDEX(Sheet4!E:E,MATCH($B244&amp;$D244&amp;$E244,Sheet4!$D:$D,0))</f>
        <v>下水道</v>
      </c>
      <c r="Y244" t="str">
        <f>INDEX(Sheet4!F:F,MATCH($B244&amp;$D244&amp;$E244,Sheet4!$D:$D,0))</f>
        <v>巡逻路过的蜿蜒曲折的下水道，是流浪猫狗与老鼠最后的乐园。</v>
      </c>
      <c r="Z244">
        <f>INDEX(Sheet4!H:H,MATCH($B244&amp;$D244&amp;$E244,Sheet4!$D:$D,0))</f>
        <v>340140002</v>
      </c>
      <c r="AA244" t="str">
        <f t="shared" si="62"/>
        <v>巡逻钻石3-2-3</v>
      </c>
    </row>
    <row r="245" spans="1:27">
      <c r="A245">
        <f t="shared" si="54"/>
        <v>3631</v>
      </c>
      <c r="B245" s="1" t="s">
        <v>80</v>
      </c>
      <c r="C245" s="1" t="str">
        <f t="shared" si="55"/>
        <v>钻石巡逻3</v>
      </c>
      <c r="D245">
        <v>3</v>
      </c>
      <c r="E245">
        <v>3</v>
      </c>
      <c r="F245">
        <v>1</v>
      </c>
      <c r="G245">
        <f t="shared" si="64"/>
        <v>1</v>
      </c>
      <c r="H245">
        <f t="shared" si="56"/>
        <v>30</v>
      </c>
      <c r="I245">
        <f t="shared" si="57"/>
        <v>34</v>
      </c>
      <c r="J245" t="str">
        <f t="shared" si="58"/>
        <v>30,34</v>
      </c>
      <c r="K245">
        <f t="shared" si="59"/>
        <v>3</v>
      </c>
      <c r="L245">
        <f t="shared" si="60"/>
        <v>14400</v>
      </c>
      <c r="M245">
        <v>0</v>
      </c>
      <c r="N245">
        <f>INDEX(Sheet3!E:E,MATCH(B245&amp;D245&amp;E245,Sheet3!D:D,0))*VLOOKUP(G245,AE:AG,3,0)+M245/2</f>
        <v>5</v>
      </c>
      <c r="O245">
        <f>INDEX(Sheet3!F:F,MATCH(B245&amp;D245&amp;E245,Sheet3!D:D,0))</f>
        <v>10</v>
      </c>
      <c r="P245">
        <f t="shared" si="61"/>
        <v>73631</v>
      </c>
      <c r="T245">
        <f t="shared" si="66"/>
        <v>22500</v>
      </c>
      <c r="W245">
        <f t="shared" si="68"/>
        <v>4</v>
      </c>
      <c r="X245" t="str">
        <f>INDEX(Sheet4!E:E,MATCH($B245&amp;$D245&amp;$E245,Sheet4!$D:$D,0))</f>
        <v>穿山隧道</v>
      </c>
      <c r="Y245" t="str">
        <f>INDEX(Sheet4!F:F,MATCH($B245&amp;$D245&amp;$E245,Sheet4!$D:$D,0))</f>
        <v>巡逻路过的穿山隧道，不知为何修建的比公示规划的要阴暗狭窄。</v>
      </c>
      <c r="Z245">
        <f>INDEX(Sheet4!H:H,MATCH($B245&amp;$D245&amp;$E245,Sheet4!$D:$D,0))</f>
        <v>340140002</v>
      </c>
      <c r="AA245" t="str">
        <f t="shared" si="62"/>
        <v>巡逻钻石3-3-1</v>
      </c>
    </row>
    <row r="246" spans="1:27">
      <c r="A246">
        <f t="shared" si="54"/>
        <v>3632</v>
      </c>
      <c r="B246" s="1" t="s">
        <v>80</v>
      </c>
      <c r="C246" s="1" t="str">
        <f t="shared" si="55"/>
        <v>钻石巡逻3</v>
      </c>
      <c r="D246">
        <v>3</v>
      </c>
      <c r="E246">
        <v>3</v>
      </c>
      <c r="F246">
        <v>2</v>
      </c>
      <c r="G246">
        <f t="shared" si="64"/>
        <v>2</v>
      </c>
      <c r="H246">
        <f t="shared" si="56"/>
        <v>30</v>
      </c>
      <c r="I246">
        <f t="shared" si="57"/>
        <v>34</v>
      </c>
      <c r="J246" t="str">
        <f t="shared" si="58"/>
        <v>30,34</v>
      </c>
      <c r="K246">
        <f t="shared" si="59"/>
        <v>4</v>
      </c>
      <c r="L246">
        <f t="shared" si="60"/>
        <v>28800</v>
      </c>
      <c r="M246">
        <v>0</v>
      </c>
      <c r="N246">
        <f>INDEX(Sheet3!E:E,MATCH(B246&amp;D246&amp;E246,Sheet3!D:D,0))*VLOOKUP(G246,AE:AG,3,0)+M246/2</f>
        <v>10</v>
      </c>
      <c r="O246">
        <f>INDEX(Sheet3!F:F,MATCH(B246&amp;D246&amp;E246,Sheet3!D:D,0))</f>
        <v>10</v>
      </c>
      <c r="P246">
        <f t="shared" si="61"/>
        <v>73632</v>
      </c>
      <c r="T246">
        <f t="shared" si="66"/>
        <v>45000</v>
      </c>
      <c r="W246">
        <f t="shared" si="68"/>
        <v>8</v>
      </c>
      <c r="X246" t="str">
        <f>INDEX(Sheet4!E:E,MATCH($B246&amp;$D246&amp;$E246,Sheet4!$D:$D,0))</f>
        <v>穿山隧道</v>
      </c>
      <c r="Y246" t="str">
        <f>INDEX(Sheet4!F:F,MATCH($B246&amp;$D246&amp;$E246,Sheet4!$D:$D,0))</f>
        <v>巡逻路过的穿山隧道，不知为何修建的比公示规划的要阴暗狭窄。</v>
      </c>
      <c r="Z246">
        <f>INDEX(Sheet4!H:H,MATCH($B246&amp;$D246&amp;$E246,Sheet4!$D:$D,0))</f>
        <v>340140002</v>
      </c>
      <c r="AA246" t="str">
        <f t="shared" si="62"/>
        <v>巡逻钻石3-3-2</v>
      </c>
    </row>
    <row r="247" spans="1:27">
      <c r="A247">
        <f t="shared" si="54"/>
        <v>3633</v>
      </c>
      <c r="B247" s="1" t="s">
        <v>80</v>
      </c>
      <c r="C247" s="1" t="str">
        <f t="shared" si="55"/>
        <v>钻石巡逻3</v>
      </c>
      <c r="D247">
        <v>3</v>
      </c>
      <c r="E247">
        <v>3</v>
      </c>
      <c r="F247">
        <v>3</v>
      </c>
      <c r="G247">
        <f t="shared" si="64"/>
        <v>3</v>
      </c>
      <c r="H247">
        <f t="shared" si="56"/>
        <v>30</v>
      </c>
      <c r="I247">
        <f t="shared" si="57"/>
        <v>34</v>
      </c>
      <c r="J247" t="str">
        <f t="shared" si="58"/>
        <v>30,34</v>
      </c>
      <c r="K247">
        <f t="shared" si="59"/>
        <v>4</v>
      </c>
      <c r="L247">
        <f t="shared" si="60"/>
        <v>43200</v>
      </c>
      <c r="M247">
        <v>0</v>
      </c>
      <c r="N247">
        <f>INDEX(Sheet3!E:E,MATCH(B247&amp;D247&amp;E247,Sheet3!D:D,0))*VLOOKUP(G247,AE:AG,3,0)+M247/2</f>
        <v>15</v>
      </c>
      <c r="O247">
        <f>INDEX(Sheet3!F:F,MATCH(B247&amp;D247&amp;E247,Sheet3!D:D,0))</f>
        <v>10</v>
      </c>
      <c r="P247">
        <f t="shared" si="61"/>
        <v>73633</v>
      </c>
      <c r="T247">
        <f t="shared" si="66"/>
        <v>67500</v>
      </c>
      <c r="W247">
        <f t="shared" si="68"/>
        <v>12</v>
      </c>
      <c r="X247" t="str">
        <f>INDEX(Sheet4!E:E,MATCH($B247&amp;$D247&amp;$E247,Sheet4!$D:$D,0))</f>
        <v>穿山隧道</v>
      </c>
      <c r="Y247" t="str">
        <f>INDEX(Sheet4!F:F,MATCH($B247&amp;$D247&amp;$E247,Sheet4!$D:$D,0))</f>
        <v>巡逻路过的穿山隧道，不知为何修建的比公示规划的要阴暗狭窄。</v>
      </c>
      <c r="Z247">
        <f>INDEX(Sheet4!H:H,MATCH($B247&amp;$D247&amp;$E247,Sheet4!$D:$D,0))</f>
        <v>340140002</v>
      </c>
      <c r="AA247" t="str">
        <f t="shared" si="62"/>
        <v>巡逻钻石3-3-3</v>
      </c>
    </row>
    <row r="248" spans="1:27">
      <c r="A248">
        <f t="shared" si="54"/>
        <v>3641</v>
      </c>
      <c r="B248" s="1" t="s">
        <v>80</v>
      </c>
      <c r="C248" s="1" t="str">
        <f t="shared" si="55"/>
        <v>钻石巡逻4</v>
      </c>
      <c r="D248">
        <v>3</v>
      </c>
      <c r="E248">
        <v>4</v>
      </c>
      <c r="F248">
        <v>1</v>
      </c>
      <c r="G248">
        <f t="shared" si="64"/>
        <v>2</v>
      </c>
      <c r="H248">
        <f t="shared" si="56"/>
        <v>35</v>
      </c>
      <c r="I248">
        <f t="shared" si="57"/>
        <v>39</v>
      </c>
      <c r="J248" t="str">
        <f t="shared" si="58"/>
        <v>35,39</v>
      </c>
      <c r="K248">
        <f t="shared" si="59"/>
        <v>4</v>
      </c>
      <c r="L248">
        <f t="shared" si="60"/>
        <v>28800</v>
      </c>
      <c r="M248">
        <v>0</v>
      </c>
      <c r="N248">
        <f>INDEX(Sheet3!E:E,MATCH(B248&amp;D248&amp;E248,Sheet3!D:D,0))*VLOOKUP(G248,AE:AG,3,0)+M248/2</f>
        <v>10</v>
      </c>
      <c r="O248">
        <f>INDEX(Sheet3!F:F,MATCH(B248&amp;D248&amp;E248,Sheet3!D:D,0))</f>
        <v>5</v>
      </c>
      <c r="P248">
        <f t="shared" si="61"/>
        <v>73641</v>
      </c>
      <c r="T248">
        <f t="shared" ref="T248:T253" si="69">INT(VLOOKUP(H248,AK:AP,6,0)*N248/2)</f>
        <v>60000</v>
      </c>
      <c r="W248">
        <f t="shared" si="68"/>
        <v>8</v>
      </c>
      <c r="X248" t="str">
        <f>INDEX(Sheet4!E:E,MATCH($B248&amp;$D248&amp;$E248,Sheet4!$D:$D,0))</f>
        <v>穿山隧道</v>
      </c>
      <c r="Y248" t="str">
        <f>INDEX(Sheet4!F:F,MATCH($B248&amp;$D248&amp;$E248,Sheet4!$D:$D,0))</f>
        <v>巡逻路过的穿山隧道，不知为何修建的比公示规划的要阴暗狭窄。</v>
      </c>
      <c r="Z248">
        <f>INDEX(Sheet4!H:H,MATCH($B248&amp;$D248&amp;$E248,Sheet4!$D:$D,0))</f>
        <v>340140002</v>
      </c>
      <c r="AA248" t="str">
        <f t="shared" si="62"/>
        <v>巡逻钻石3-4-1</v>
      </c>
    </row>
    <row r="249" spans="1:27">
      <c r="A249">
        <f t="shared" si="54"/>
        <v>3642</v>
      </c>
      <c r="B249" s="1" t="s">
        <v>80</v>
      </c>
      <c r="C249" s="1" t="str">
        <f t="shared" si="55"/>
        <v>钻石巡逻4</v>
      </c>
      <c r="D249">
        <v>3</v>
      </c>
      <c r="E249">
        <v>4</v>
      </c>
      <c r="F249">
        <v>2</v>
      </c>
      <c r="G249">
        <f t="shared" si="64"/>
        <v>3</v>
      </c>
      <c r="H249">
        <f t="shared" si="56"/>
        <v>35</v>
      </c>
      <c r="I249">
        <f t="shared" si="57"/>
        <v>39</v>
      </c>
      <c r="J249" t="str">
        <f t="shared" si="58"/>
        <v>35,39</v>
      </c>
      <c r="K249">
        <f t="shared" si="59"/>
        <v>5</v>
      </c>
      <c r="L249">
        <f t="shared" si="60"/>
        <v>43200</v>
      </c>
      <c r="M249">
        <v>0</v>
      </c>
      <c r="N249">
        <f>INDEX(Sheet3!E:E,MATCH(B249&amp;D249&amp;E249,Sheet3!D:D,0))*VLOOKUP(G249,AE:AG,3,0)+M249/2</f>
        <v>15</v>
      </c>
      <c r="O249">
        <f>INDEX(Sheet3!F:F,MATCH(B249&amp;D249&amp;E249,Sheet3!D:D,0))</f>
        <v>5</v>
      </c>
      <c r="P249">
        <f t="shared" si="61"/>
        <v>73642</v>
      </c>
      <c r="T249">
        <f t="shared" si="69"/>
        <v>90000</v>
      </c>
      <c r="W249">
        <f t="shared" si="68"/>
        <v>12</v>
      </c>
      <c r="X249" t="str">
        <f>INDEX(Sheet4!E:E,MATCH($B249&amp;$D249&amp;$E249,Sheet4!$D:$D,0))</f>
        <v>穿山隧道</v>
      </c>
      <c r="Y249" t="str">
        <f>INDEX(Sheet4!F:F,MATCH($B249&amp;$D249&amp;$E249,Sheet4!$D:$D,0))</f>
        <v>巡逻路过的穿山隧道，不知为何修建的比公示规划的要阴暗狭窄。</v>
      </c>
      <c r="Z249">
        <f>INDEX(Sheet4!H:H,MATCH($B249&amp;$D249&amp;$E249,Sheet4!$D:$D,0))</f>
        <v>340140002</v>
      </c>
      <c r="AA249" t="str">
        <f t="shared" si="62"/>
        <v>巡逻钻石3-4-2</v>
      </c>
    </row>
    <row r="250" spans="1:27">
      <c r="A250">
        <f t="shared" si="54"/>
        <v>3643</v>
      </c>
      <c r="B250" s="1" t="s">
        <v>80</v>
      </c>
      <c r="C250" s="1" t="str">
        <f t="shared" si="55"/>
        <v>钻石巡逻4</v>
      </c>
      <c r="D250">
        <v>3</v>
      </c>
      <c r="E250">
        <v>4</v>
      </c>
      <c r="F250">
        <v>3</v>
      </c>
      <c r="G250">
        <f t="shared" si="64"/>
        <v>4</v>
      </c>
      <c r="H250">
        <f t="shared" si="56"/>
        <v>35</v>
      </c>
      <c r="I250">
        <f t="shared" si="57"/>
        <v>39</v>
      </c>
      <c r="J250" t="str">
        <f t="shared" si="58"/>
        <v>35,39</v>
      </c>
      <c r="K250">
        <f t="shared" si="59"/>
        <v>5</v>
      </c>
      <c r="L250">
        <f t="shared" si="60"/>
        <v>86400</v>
      </c>
      <c r="M250">
        <v>0</v>
      </c>
      <c r="N250">
        <f>INDEX(Sheet3!E:E,MATCH(B250&amp;D250&amp;E250,Sheet3!D:D,0))*VLOOKUP(G250,AE:AG,3,0)+M250/2</f>
        <v>30</v>
      </c>
      <c r="O250">
        <f>INDEX(Sheet3!F:F,MATCH(B250&amp;D250&amp;E250,Sheet3!D:D,0))</f>
        <v>5</v>
      </c>
      <c r="P250">
        <f t="shared" si="61"/>
        <v>73643</v>
      </c>
      <c r="T250">
        <f t="shared" si="69"/>
        <v>180000</v>
      </c>
      <c r="W250">
        <f t="shared" si="68"/>
        <v>23</v>
      </c>
      <c r="X250" t="str">
        <f>INDEX(Sheet4!E:E,MATCH($B250&amp;$D250&amp;$E250,Sheet4!$D:$D,0))</f>
        <v>穿山隧道</v>
      </c>
      <c r="Y250" t="str">
        <f>INDEX(Sheet4!F:F,MATCH($B250&amp;$D250&amp;$E250,Sheet4!$D:$D,0))</f>
        <v>巡逻路过的穿山隧道，不知为何修建的比公示规划的要阴暗狭窄。</v>
      </c>
      <c r="Z250">
        <f>INDEX(Sheet4!H:H,MATCH($B250&amp;$D250&amp;$E250,Sheet4!$D:$D,0))</f>
        <v>340140002</v>
      </c>
      <c r="AA250" t="str">
        <f t="shared" si="62"/>
        <v>巡逻钻石3-4-3</v>
      </c>
    </row>
    <row r="251" spans="1:27">
      <c r="A251">
        <f t="shared" si="54"/>
        <v>3651</v>
      </c>
      <c r="B251" s="1" t="s">
        <v>80</v>
      </c>
      <c r="C251" s="1" t="str">
        <f t="shared" si="55"/>
        <v>钻石巡逻5</v>
      </c>
      <c r="D251">
        <v>3</v>
      </c>
      <c r="E251">
        <v>5</v>
      </c>
      <c r="F251">
        <v>1</v>
      </c>
      <c r="G251">
        <f t="shared" si="64"/>
        <v>2</v>
      </c>
      <c r="H251">
        <f t="shared" si="56"/>
        <v>40</v>
      </c>
      <c r="I251">
        <f t="shared" si="57"/>
        <v>80</v>
      </c>
      <c r="J251" t="str">
        <f t="shared" si="58"/>
        <v>40,80</v>
      </c>
      <c r="K251">
        <f t="shared" si="59"/>
        <v>4</v>
      </c>
      <c r="L251">
        <f t="shared" si="60"/>
        <v>28800</v>
      </c>
      <c r="M251">
        <v>0</v>
      </c>
      <c r="N251">
        <f>INDEX(Sheet3!E:E,MATCH(B251&amp;D251&amp;E251,Sheet3!D:D,0))*VLOOKUP(G251,AE:AG,3,0)+M251/2</f>
        <v>10</v>
      </c>
      <c r="O251">
        <f>INDEX(Sheet3!F:F,MATCH(B251&amp;D251&amp;E251,Sheet3!D:D,0))</f>
        <v>5</v>
      </c>
      <c r="P251">
        <f t="shared" si="61"/>
        <v>73651</v>
      </c>
      <c r="T251">
        <f t="shared" si="69"/>
        <v>83333</v>
      </c>
      <c r="W251">
        <f t="shared" si="68"/>
        <v>8</v>
      </c>
      <c r="X251" t="str">
        <f>INDEX(Sheet4!E:E,MATCH($B251&amp;$D251&amp;$E251,Sheet4!$D:$D,0))</f>
        <v>穿山隧道</v>
      </c>
      <c r="Y251" t="str">
        <f>INDEX(Sheet4!F:F,MATCH($B251&amp;$D251&amp;$E251,Sheet4!$D:$D,0))</f>
        <v>巡逻路过的穿山隧道，不知为何修建的比公示规划的要阴暗狭窄。</v>
      </c>
      <c r="Z251">
        <f>INDEX(Sheet4!H:H,MATCH($B251&amp;$D251&amp;$E251,Sheet4!$D:$D,0))</f>
        <v>340140002</v>
      </c>
      <c r="AA251" t="str">
        <f t="shared" si="62"/>
        <v>巡逻钻石3-5-1</v>
      </c>
    </row>
    <row r="252" spans="1:27">
      <c r="A252">
        <f t="shared" si="54"/>
        <v>3652</v>
      </c>
      <c r="B252" s="1" t="s">
        <v>80</v>
      </c>
      <c r="C252" s="1" t="str">
        <f t="shared" si="55"/>
        <v>钻石巡逻5</v>
      </c>
      <c r="D252">
        <v>3</v>
      </c>
      <c r="E252">
        <v>5</v>
      </c>
      <c r="F252">
        <v>2</v>
      </c>
      <c r="G252">
        <f t="shared" si="64"/>
        <v>3</v>
      </c>
      <c r="H252">
        <f t="shared" si="56"/>
        <v>40</v>
      </c>
      <c r="I252">
        <f t="shared" si="57"/>
        <v>80</v>
      </c>
      <c r="J252" t="str">
        <f t="shared" si="58"/>
        <v>40,80</v>
      </c>
      <c r="K252">
        <f t="shared" si="59"/>
        <v>5</v>
      </c>
      <c r="L252">
        <f t="shared" si="60"/>
        <v>43200</v>
      </c>
      <c r="M252">
        <v>0</v>
      </c>
      <c r="N252">
        <f>INDEX(Sheet3!E:E,MATCH(B252&amp;D252&amp;E252,Sheet3!D:D,0))*VLOOKUP(G252,AE:AG,3,0)+M252/2</f>
        <v>15</v>
      </c>
      <c r="O252">
        <f>INDEX(Sheet3!F:F,MATCH(B252&amp;D252&amp;E252,Sheet3!D:D,0))</f>
        <v>5</v>
      </c>
      <c r="P252">
        <f t="shared" si="61"/>
        <v>73652</v>
      </c>
      <c r="T252">
        <f t="shared" si="69"/>
        <v>125000</v>
      </c>
      <c r="W252">
        <f t="shared" si="68"/>
        <v>12</v>
      </c>
      <c r="X252" t="str">
        <f>INDEX(Sheet4!E:E,MATCH($B252&amp;$D252&amp;$E252,Sheet4!$D:$D,0))</f>
        <v>穿山隧道</v>
      </c>
      <c r="Y252" t="str">
        <f>INDEX(Sheet4!F:F,MATCH($B252&amp;$D252&amp;$E252,Sheet4!$D:$D,0))</f>
        <v>巡逻路过的穿山隧道，不知为何修建的比公示规划的要阴暗狭窄。</v>
      </c>
      <c r="Z252">
        <f>INDEX(Sheet4!H:H,MATCH($B252&amp;$D252&amp;$E252,Sheet4!$D:$D,0))</f>
        <v>340140002</v>
      </c>
      <c r="AA252" t="str">
        <f t="shared" si="62"/>
        <v>巡逻钻石3-5-2</v>
      </c>
    </row>
    <row r="253" spans="1:27">
      <c r="A253">
        <f t="shared" si="54"/>
        <v>3653</v>
      </c>
      <c r="B253" s="1" t="s">
        <v>80</v>
      </c>
      <c r="C253" s="1" t="str">
        <f t="shared" si="55"/>
        <v>钻石巡逻5</v>
      </c>
      <c r="D253">
        <v>3</v>
      </c>
      <c r="E253">
        <v>5</v>
      </c>
      <c r="F253">
        <v>3</v>
      </c>
      <c r="G253">
        <f t="shared" si="64"/>
        <v>4</v>
      </c>
      <c r="H253">
        <f t="shared" si="56"/>
        <v>40</v>
      </c>
      <c r="I253">
        <f t="shared" si="57"/>
        <v>80</v>
      </c>
      <c r="J253" t="str">
        <f t="shared" si="58"/>
        <v>40,80</v>
      </c>
      <c r="K253">
        <f t="shared" si="59"/>
        <v>5</v>
      </c>
      <c r="L253">
        <f t="shared" si="60"/>
        <v>86400</v>
      </c>
      <c r="M253">
        <v>0</v>
      </c>
      <c r="N253">
        <f>INDEX(Sheet3!E:E,MATCH(B253&amp;D253&amp;E253,Sheet3!D:D,0))*VLOOKUP(G253,AE:AG,3,0)+M253/2</f>
        <v>30</v>
      </c>
      <c r="O253">
        <f>INDEX(Sheet3!F:F,MATCH(B253&amp;D253&amp;E253,Sheet3!D:D,0))</f>
        <v>5</v>
      </c>
      <c r="P253">
        <f t="shared" si="61"/>
        <v>73653</v>
      </c>
      <c r="T253">
        <f t="shared" si="69"/>
        <v>250000</v>
      </c>
      <c r="W253">
        <f t="shared" si="68"/>
        <v>23</v>
      </c>
      <c r="X253" t="str">
        <f>INDEX(Sheet4!E:E,MATCH($B253&amp;$D253&amp;$E253,Sheet4!$D:$D,0))</f>
        <v>穿山隧道</v>
      </c>
      <c r="Y253" t="str">
        <f>INDEX(Sheet4!F:F,MATCH($B253&amp;$D253&amp;$E253,Sheet4!$D:$D,0))</f>
        <v>巡逻路过的穿山隧道，不知为何修建的比公示规划的要阴暗狭窄。</v>
      </c>
      <c r="Z253">
        <f>INDEX(Sheet4!H:H,MATCH($B253&amp;$D253&amp;$E253,Sheet4!$D:$D,0))</f>
        <v>340140002</v>
      </c>
      <c r="AA253" t="str">
        <f t="shared" si="62"/>
        <v>巡逻钻石3-5-3</v>
      </c>
    </row>
    <row r="254" spans="1:27">
      <c r="A254">
        <f t="shared" si="54"/>
        <v>4111</v>
      </c>
      <c r="B254" s="1" t="s">
        <v>74</v>
      </c>
      <c r="C254" s="1" t="str">
        <f t="shared" si="55"/>
        <v>经验巡逻1</v>
      </c>
      <c r="D254">
        <v>4</v>
      </c>
      <c r="E254">
        <v>1</v>
      </c>
      <c r="F254">
        <v>1</v>
      </c>
      <c r="G254">
        <f t="shared" si="64"/>
        <v>1</v>
      </c>
      <c r="H254">
        <f t="shared" si="56"/>
        <v>1</v>
      </c>
      <c r="I254">
        <f t="shared" si="57"/>
        <v>24</v>
      </c>
      <c r="J254" t="str">
        <f t="shared" si="58"/>
        <v>1,24</v>
      </c>
      <c r="K254">
        <f t="shared" si="59"/>
        <v>2</v>
      </c>
      <c r="L254">
        <f t="shared" si="60"/>
        <v>14400</v>
      </c>
      <c r="M254">
        <v>0</v>
      </c>
      <c r="N254">
        <f>INDEX(Sheet3!E:E,MATCH(B254&amp;D254&amp;E254,Sheet3!D:D,0))*VLOOKUP(G254,AE:AG,3,0)+M254/2</f>
        <v>0</v>
      </c>
      <c r="O254">
        <f>INDEX(Sheet3!F:F,MATCH(B254&amp;D254&amp;E254,Sheet3!D:D,0))</f>
        <v>50</v>
      </c>
      <c r="P254">
        <f t="shared" si="61"/>
        <v>74111</v>
      </c>
      <c r="Q254">
        <f t="shared" ref="Q254:Q267" si="70">INT(VLOOKUP(H254,AK:AM,3,0)*N254*2/3)</f>
        <v>0</v>
      </c>
      <c r="T254">
        <f t="shared" ref="T254:T267" si="71">INT(VLOOKUP(H254,AK:AP,6,0)*N254/3)</f>
        <v>0</v>
      </c>
      <c r="X254" t="str">
        <f>INDEX(Sheet4!E:E,MATCH($B254&amp;$D254&amp;$E254,Sheet4!$D:$D,0))</f>
        <v>居住区</v>
      </c>
      <c r="Y254" t="str">
        <f>INDEX(Sheet4!F:F,MATCH($B254&amp;$D254&amp;$E254,Sheet4!$D:$D,0))</f>
        <v>绿树成荫的社区地带，总能看到不少散步的老人。</v>
      </c>
      <c r="Z254">
        <f>INDEX(Sheet4!H:H,MATCH($B254&amp;$D254&amp;$E254,Sheet4!$D:$D,0))</f>
        <v>340140005</v>
      </c>
      <c r="AA254" t="str">
        <f t="shared" si="62"/>
        <v>巡逻经验4-1-1</v>
      </c>
    </row>
    <row r="255" spans="1:27">
      <c r="A255">
        <f t="shared" si="54"/>
        <v>4112</v>
      </c>
      <c r="B255" s="1" t="s">
        <v>74</v>
      </c>
      <c r="C255" s="1" t="str">
        <f t="shared" si="55"/>
        <v>经验巡逻1</v>
      </c>
      <c r="D255">
        <v>4</v>
      </c>
      <c r="E255">
        <v>1</v>
      </c>
      <c r="F255">
        <v>2</v>
      </c>
      <c r="G255">
        <f t="shared" si="64"/>
        <v>1</v>
      </c>
      <c r="H255">
        <f t="shared" si="56"/>
        <v>1</v>
      </c>
      <c r="I255">
        <f t="shared" si="57"/>
        <v>24</v>
      </c>
      <c r="J255" t="str">
        <f t="shared" si="58"/>
        <v>1,24</v>
      </c>
      <c r="K255">
        <f t="shared" si="59"/>
        <v>3</v>
      </c>
      <c r="L255">
        <f t="shared" si="60"/>
        <v>14400</v>
      </c>
      <c r="M255">
        <v>0</v>
      </c>
      <c r="N255">
        <f>INDEX(Sheet3!E:E,MATCH(B255&amp;D255&amp;E255,Sheet3!D:D,0))*VLOOKUP(G255,AE:AG,3,0)+M255/2</f>
        <v>0</v>
      </c>
      <c r="O255">
        <f>INDEX(Sheet3!F:F,MATCH(B255&amp;D255&amp;E255,Sheet3!D:D,0))</f>
        <v>50</v>
      </c>
      <c r="P255">
        <f t="shared" si="61"/>
        <v>74112</v>
      </c>
      <c r="Q255">
        <f t="shared" si="70"/>
        <v>0</v>
      </c>
      <c r="T255">
        <f t="shared" si="71"/>
        <v>0</v>
      </c>
      <c r="X255" t="str">
        <f>INDEX(Sheet4!E:E,MATCH($B255&amp;$D255&amp;$E255,Sheet4!$D:$D,0))</f>
        <v>居住区</v>
      </c>
      <c r="Y255" t="str">
        <f>INDEX(Sheet4!F:F,MATCH($B255&amp;$D255&amp;$E255,Sheet4!$D:$D,0))</f>
        <v>绿树成荫的社区地带，总能看到不少散步的老人。</v>
      </c>
      <c r="Z255">
        <f>INDEX(Sheet4!H:H,MATCH($B255&amp;$D255&amp;$E255,Sheet4!$D:$D,0))</f>
        <v>340140005</v>
      </c>
      <c r="AA255" t="str">
        <f t="shared" si="62"/>
        <v>巡逻经验4-1-2</v>
      </c>
    </row>
    <row r="256" spans="1:27">
      <c r="A256">
        <f t="shared" si="54"/>
        <v>4121</v>
      </c>
      <c r="B256" s="1" t="s">
        <v>74</v>
      </c>
      <c r="C256" s="1" t="str">
        <f t="shared" si="55"/>
        <v>经验巡逻2</v>
      </c>
      <c r="D256">
        <v>4</v>
      </c>
      <c r="E256">
        <v>2</v>
      </c>
      <c r="F256">
        <v>1</v>
      </c>
      <c r="G256">
        <f t="shared" si="64"/>
        <v>1</v>
      </c>
      <c r="H256">
        <f t="shared" si="56"/>
        <v>25</v>
      </c>
      <c r="I256">
        <f t="shared" si="57"/>
        <v>29</v>
      </c>
      <c r="J256" t="str">
        <f t="shared" si="58"/>
        <v>25,29</v>
      </c>
      <c r="K256">
        <f t="shared" si="59"/>
        <v>2</v>
      </c>
      <c r="L256">
        <f t="shared" si="60"/>
        <v>14400</v>
      </c>
      <c r="M256">
        <v>0</v>
      </c>
      <c r="N256">
        <f>INDEX(Sheet3!E:E,MATCH(B256&amp;D256&amp;E256,Sheet3!D:D,0))*VLOOKUP(G256,AE:AG,3,0)+M256/2</f>
        <v>0</v>
      </c>
      <c r="O256">
        <f>INDEX(Sheet3!F:F,MATCH(B256&amp;D256&amp;E256,Sheet3!D:D,0))</f>
        <v>50</v>
      </c>
      <c r="P256">
        <f t="shared" si="61"/>
        <v>74121</v>
      </c>
      <c r="Q256">
        <f t="shared" si="70"/>
        <v>0</v>
      </c>
      <c r="T256">
        <f t="shared" si="71"/>
        <v>0</v>
      </c>
      <c r="X256" t="str">
        <f>INDEX(Sheet4!E:E,MATCH($B256&amp;$D256&amp;$E256,Sheet4!$D:$D,0))</f>
        <v>林荫道</v>
      </c>
      <c r="Y256" t="str">
        <f>INDEX(Sheet4!F:F,MATCH($B256&amp;$D256&amp;$E256,Sheet4!$D:$D,0))</f>
        <v>被树荫所覆盖的窄小街道，即使在夏天也相当凉爽。</v>
      </c>
      <c r="Z256">
        <f>INDEX(Sheet4!H:H,MATCH($B256&amp;$D256&amp;$E256,Sheet4!$D:$D,0))</f>
        <v>340140005</v>
      </c>
      <c r="AA256" t="str">
        <f t="shared" si="62"/>
        <v>巡逻经验4-2-1</v>
      </c>
    </row>
    <row r="257" spans="1:27">
      <c r="A257">
        <f t="shared" si="54"/>
        <v>4122</v>
      </c>
      <c r="B257" s="1" t="s">
        <v>74</v>
      </c>
      <c r="C257" s="1" t="str">
        <f t="shared" si="55"/>
        <v>经验巡逻2</v>
      </c>
      <c r="D257">
        <v>4</v>
      </c>
      <c r="E257">
        <v>2</v>
      </c>
      <c r="F257">
        <v>2</v>
      </c>
      <c r="G257">
        <f t="shared" si="64"/>
        <v>1</v>
      </c>
      <c r="H257">
        <f t="shared" si="56"/>
        <v>25</v>
      </c>
      <c r="I257">
        <f t="shared" si="57"/>
        <v>29</v>
      </c>
      <c r="J257" t="str">
        <f t="shared" si="58"/>
        <v>25,29</v>
      </c>
      <c r="K257">
        <f t="shared" si="59"/>
        <v>3</v>
      </c>
      <c r="L257">
        <f t="shared" si="60"/>
        <v>14400</v>
      </c>
      <c r="M257">
        <v>0</v>
      </c>
      <c r="N257">
        <f>INDEX(Sheet3!E:E,MATCH(B257&amp;D257&amp;E257,Sheet3!D:D,0))*VLOOKUP(G257,AE:AG,3,0)+M257/2</f>
        <v>0</v>
      </c>
      <c r="O257">
        <f>INDEX(Sheet3!F:F,MATCH(B257&amp;D257&amp;E257,Sheet3!D:D,0))</f>
        <v>50</v>
      </c>
      <c r="P257">
        <f t="shared" si="61"/>
        <v>74122</v>
      </c>
      <c r="Q257">
        <f t="shared" si="70"/>
        <v>0</v>
      </c>
      <c r="T257">
        <f t="shared" si="71"/>
        <v>0</v>
      </c>
      <c r="X257" t="str">
        <f>INDEX(Sheet4!E:E,MATCH($B257&amp;$D257&amp;$E257,Sheet4!$D:$D,0))</f>
        <v>林荫道</v>
      </c>
      <c r="Y257" t="str">
        <f>INDEX(Sheet4!F:F,MATCH($B257&amp;$D257&amp;$E257,Sheet4!$D:$D,0))</f>
        <v>被树荫所覆盖的窄小街道，即使在夏天也相当凉爽。</v>
      </c>
      <c r="Z257">
        <f>INDEX(Sheet4!H:H,MATCH($B257&amp;$D257&amp;$E257,Sheet4!$D:$D,0))</f>
        <v>340140005</v>
      </c>
      <c r="AA257" t="str">
        <f t="shared" si="62"/>
        <v>巡逻经验4-2-2</v>
      </c>
    </row>
    <row r="258" spans="1:27">
      <c r="A258">
        <f t="shared" ref="A258:A321" si="72">D258*1000+INDEX(AC:AC,MATCH(B258,AB:AB,0))*100+E258*10+F258</f>
        <v>4123</v>
      </c>
      <c r="B258" s="1" t="s">
        <v>74</v>
      </c>
      <c r="C258" s="1" t="str">
        <f t="shared" ref="C258:C321" si="73">B258&amp;"巡逻"&amp;E258</f>
        <v>经验巡逻2</v>
      </c>
      <c r="D258">
        <v>4</v>
      </c>
      <c r="E258">
        <v>2</v>
      </c>
      <c r="F258">
        <v>3</v>
      </c>
      <c r="G258">
        <f t="shared" si="64"/>
        <v>1</v>
      </c>
      <c r="H258">
        <f t="shared" ref="H258:H321" si="74">VLOOKUP(E258,AJ:AK,2,0)</f>
        <v>25</v>
      </c>
      <c r="I258">
        <f t="shared" ref="I258:I321" si="75">VLOOKUP(H258,AK:AL,2,0)</f>
        <v>29</v>
      </c>
      <c r="J258" t="str">
        <f t="shared" ref="J258:J321" si="76">H258&amp;","&amp;I258</f>
        <v>25,29</v>
      </c>
      <c r="K258">
        <f t="shared" ref="K258:K321" si="77">INDEX(AQ:AQ,MATCH(E258,AJ:AJ,0))+INDEX(AH:AH,MATCH(F258,AE:AE,0))</f>
        <v>3</v>
      </c>
      <c r="L258">
        <f t="shared" ref="L258:L321" si="78">VLOOKUP(G258,AE:AF,2,0)</f>
        <v>14400</v>
      </c>
      <c r="M258">
        <v>0</v>
      </c>
      <c r="N258">
        <f>INDEX(Sheet3!E:E,MATCH(B258&amp;D258&amp;E258,Sheet3!D:D,0))*VLOOKUP(G258,AE:AG,3,0)+M258/2</f>
        <v>0</v>
      </c>
      <c r="O258">
        <f>INDEX(Sheet3!F:F,MATCH(B258&amp;D258&amp;E258,Sheet3!D:D,0))</f>
        <v>50</v>
      </c>
      <c r="P258">
        <f t="shared" ref="P258:P321" si="79">A258+70000</f>
        <v>74123</v>
      </c>
      <c r="Q258">
        <f t="shared" si="70"/>
        <v>0</v>
      </c>
      <c r="T258">
        <f t="shared" si="71"/>
        <v>0</v>
      </c>
      <c r="X258" t="str">
        <f>INDEX(Sheet4!E:E,MATCH($B258&amp;$D258&amp;$E258,Sheet4!$D:$D,0))</f>
        <v>林荫道</v>
      </c>
      <c r="Y258" t="str">
        <f>INDEX(Sheet4!F:F,MATCH($B258&amp;$D258&amp;$E258,Sheet4!$D:$D,0))</f>
        <v>被树荫所覆盖的窄小街道，即使在夏天也相当凉爽。</v>
      </c>
      <c r="Z258">
        <f>INDEX(Sheet4!H:H,MATCH($B258&amp;$D258&amp;$E258,Sheet4!$D:$D,0))</f>
        <v>340140005</v>
      </c>
      <c r="AA258" t="str">
        <f t="shared" ref="AA258:AA321" si="80">"巡逻"&amp;B258&amp;D258&amp;"-"&amp;E258&amp;"-"&amp;F258</f>
        <v>巡逻经验4-2-3</v>
      </c>
    </row>
    <row r="259" spans="1:27">
      <c r="A259">
        <f t="shared" si="72"/>
        <v>4131</v>
      </c>
      <c r="B259" s="1" t="s">
        <v>74</v>
      </c>
      <c r="C259" s="1" t="str">
        <f t="shared" si="73"/>
        <v>经验巡逻3</v>
      </c>
      <c r="D259">
        <v>4</v>
      </c>
      <c r="E259">
        <v>3</v>
      </c>
      <c r="F259">
        <v>1</v>
      </c>
      <c r="G259">
        <f t="shared" si="64"/>
        <v>1</v>
      </c>
      <c r="H259">
        <f t="shared" si="74"/>
        <v>30</v>
      </c>
      <c r="I259">
        <f t="shared" si="75"/>
        <v>34</v>
      </c>
      <c r="J259" t="str">
        <f t="shared" si="76"/>
        <v>30,34</v>
      </c>
      <c r="K259">
        <f t="shared" si="77"/>
        <v>3</v>
      </c>
      <c r="L259">
        <f t="shared" si="78"/>
        <v>14400</v>
      </c>
      <c r="M259">
        <v>0</v>
      </c>
      <c r="N259">
        <f>INDEX(Sheet3!E:E,MATCH(B259&amp;D259&amp;E259,Sheet3!D:D,0))*VLOOKUP(G259,AE:AG,3,0)+M259/2</f>
        <v>1</v>
      </c>
      <c r="O259">
        <f>INDEX(Sheet3!F:F,MATCH(B259&amp;D259&amp;E259,Sheet3!D:D,0))</f>
        <v>50</v>
      </c>
      <c r="P259">
        <f t="shared" si="79"/>
        <v>74131</v>
      </c>
      <c r="Q259">
        <f t="shared" si="70"/>
        <v>1500</v>
      </c>
      <c r="T259">
        <f t="shared" si="71"/>
        <v>3000</v>
      </c>
      <c r="X259" t="str">
        <f>INDEX(Sheet4!E:E,MATCH($B259&amp;$D259&amp;$E259,Sheet4!$D:$D,0))</f>
        <v>院校周边</v>
      </c>
      <c r="Y259" t="str">
        <f>INDEX(Sheet4!F:F,MATCH($B259&amp;$D259&amp;$E259,Sheet4!$D:$D,0))</f>
        <v>能听到上下课铃声的道路，常常有身穿制服的学生在此往来。</v>
      </c>
      <c r="Z259">
        <f>INDEX(Sheet4!H:H,MATCH($B259&amp;$D259&amp;$E259,Sheet4!$D:$D,0))</f>
        <v>340140005</v>
      </c>
      <c r="AA259" t="str">
        <f t="shared" si="80"/>
        <v>巡逻经验4-3-1</v>
      </c>
    </row>
    <row r="260" spans="1:27">
      <c r="A260">
        <f t="shared" si="72"/>
        <v>4132</v>
      </c>
      <c r="B260" s="1" t="s">
        <v>74</v>
      </c>
      <c r="C260" s="1" t="str">
        <f t="shared" si="73"/>
        <v>经验巡逻3</v>
      </c>
      <c r="D260">
        <v>4</v>
      </c>
      <c r="E260">
        <v>3</v>
      </c>
      <c r="F260">
        <v>2</v>
      </c>
      <c r="G260">
        <f t="shared" si="64"/>
        <v>2</v>
      </c>
      <c r="H260">
        <f t="shared" si="74"/>
        <v>30</v>
      </c>
      <c r="I260">
        <f t="shared" si="75"/>
        <v>34</v>
      </c>
      <c r="J260" t="str">
        <f t="shared" si="76"/>
        <v>30,34</v>
      </c>
      <c r="K260">
        <f t="shared" si="77"/>
        <v>4</v>
      </c>
      <c r="L260">
        <f t="shared" si="78"/>
        <v>28800</v>
      </c>
      <c r="M260">
        <v>0</v>
      </c>
      <c r="N260">
        <f>INDEX(Sheet3!E:E,MATCH(B260&amp;D260&amp;E260,Sheet3!D:D,0))*VLOOKUP(G260,AE:AG,3,0)+M260/2</f>
        <v>2</v>
      </c>
      <c r="O260">
        <f>INDEX(Sheet3!F:F,MATCH(B260&amp;D260&amp;E260,Sheet3!D:D,0))</f>
        <v>50</v>
      </c>
      <c r="P260">
        <f t="shared" si="79"/>
        <v>74132</v>
      </c>
      <c r="Q260">
        <f t="shared" si="70"/>
        <v>3000</v>
      </c>
      <c r="T260">
        <f t="shared" si="71"/>
        <v>6000</v>
      </c>
      <c r="X260" t="str">
        <f>INDEX(Sheet4!E:E,MATCH($B260&amp;$D260&amp;$E260,Sheet4!$D:$D,0))</f>
        <v>院校周边</v>
      </c>
      <c r="Y260" t="str">
        <f>INDEX(Sheet4!F:F,MATCH($B260&amp;$D260&amp;$E260,Sheet4!$D:$D,0))</f>
        <v>能听到上下课铃声的道路，常常有身穿制服的学生在此往来。</v>
      </c>
      <c r="Z260">
        <f>INDEX(Sheet4!H:H,MATCH($B260&amp;$D260&amp;$E260,Sheet4!$D:$D,0))</f>
        <v>340140005</v>
      </c>
      <c r="AA260" t="str">
        <f t="shared" si="80"/>
        <v>巡逻经验4-3-2</v>
      </c>
    </row>
    <row r="261" spans="1:27">
      <c r="A261">
        <f t="shared" si="72"/>
        <v>4133</v>
      </c>
      <c r="B261" s="1" t="s">
        <v>74</v>
      </c>
      <c r="C261" s="1" t="str">
        <f t="shared" si="73"/>
        <v>经验巡逻3</v>
      </c>
      <c r="D261">
        <v>4</v>
      </c>
      <c r="E261">
        <v>3</v>
      </c>
      <c r="F261">
        <v>3</v>
      </c>
      <c r="G261">
        <f t="shared" si="64"/>
        <v>3</v>
      </c>
      <c r="H261">
        <f t="shared" si="74"/>
        <v>30</v>
      </c>
      <c r="I261">
        <f t="shared" si="75"/>
        <v>34</v>
      </c>
      <c r="J261" t="str">
        <f t="shared" si="76"/>
        <v>30,34</v>
      </c>
      <c r="K261">
        <f t="shared" si="77"/>
        <v>4</v>
      </c>
      <c r="L261">
        <f t="shared" si="78"/>
        <v>43200</v>
      </c>
      <c r="M261">
        <v>0</v>
      </c>
      <c r="N261">
        <f>INDEX(Sheet3!E:E,MATCH(B261&amp;D261&amp;E261,Sheet3!D:D,0))*VLOOKUP(G261,AE:AG,3,0)+M261/2</f>
        <v>3</v>
      </c>
      <c r="O261">
        <f>INDEX(Sheet3!F:F,MATCH(B261&amp;D261&amp;E261,Sheet3!D:D,0))</f>
        <v>50</v>
      </c>
      <c r="P261">
        <f t="shared" si="79"/>
        <v>74133</v>
      </c>
      <c r="Q261">
        <f t="shared" si="70"/>
        <v>4500</v>
      </c>
      <c r="T261">
        <f t="shared" si="71"/>
        <v>9000</v>
      </c>
      <c r="X261" t="str">
        <f>INDEX(Sheet4!E:E,MATCH($B261&amp;$D261&amp;$E261,Sheet4!$D:$D,0))</f>
        <v>院校周边</v>
      </c>
      <c r="Y261" t="str">
        <f>INDEX(Sheet4!F:F,MATCH($B261&amp;$D261&amp;$E261,Sheet4!$D:$D,0))</f>
        <v>能听到上下课铃声的道路，常常有身穿制服的学生在此往来。</v>
      </c>
      <c r="Z261">
        <f>INDEX(Sheet4!H:H,MATCH($B261&amp;$D261&amp;$E261,Sheet4!$D:$D,0))</f>
        <v>340140005</v>
      </c>
      <c r="AA261" t="str">
        <f t="shared" si="80"/>
        <v>巡逻经验4-3-3</v>
      </c>
    </row>
    <row r="262" spans="1:27">
      <c r="A262">
        <f t="shared" si="72"/>
        <v>4141</v>
      </c>
      <c r="B262" s="1" t="s">
        <v>74</v>
      </c>
      <c r="C262" s="1" t="str">
        <f t="shared" si="73"/>
        <v>经验巡逻4</v>
      </c>
      <c r="D262">
        <v>4</v>
      </c>
      <c r="E262">
        <v>4</v>
      </c>
      <c r="F262">
        <v>1</v>
      </c>
      <c r="G262">
        <f t="shared" si="64"/>
        <v>2</v>
      </c>
      <c r="H262">
        <f t="shared" si="74"/>
        <v>35</v>
      </c>
      <c r="I262">
        <f t="shared" si="75"/>
        <v>39</v>
      </c>
      <c r="J262" t="str">
        <f t="shared" si="76"/>
        <v>35,39</v>
      </c>
      <c r="K262">
        <f t="shared" si="77"/>
        <v>4</v>
      </c>
      <c r="L262">
        <f t="shared" si="78"/>
        <v>28800</v>
      </c>
      <c r="M262">
        <v>0</v>
      </c>
      <c r="N262">
        <f>INDEX(Sheet3!E:E,MATCH(B262&amp;D262&amp;E262,Sheet3!D:D,0))*VLOOKUP(G262,AE:AG,3,0)+M262/2</f>
        <v>1.66666666666667</v>
      </c>
      <c r="O262">
        <f>INDEX(Sheet3!F:F,MATCH(B262&amp;D262&amp;E262,Sheet3!D:D,0))</f>
        <v>50</v>
      </c>
      <c r="P262">
        <f t="shared" si="79"/>
        <v>74141</v>
      </c>
      <c r="Q262">
        <f t="shared" si="70"/>
        <v>3333</v>
      </c>
      <c r="T262">
        <f t="shared" si="71"/>
        <v>6666</v>
      </c>
      <c r="X262" t="str">
        <f>INDEX(Sheet4!E:E,MATCH($B262&amp;$D262&amp;$E262,Sheet4!$D:$D,0))</f>
        <v>院校周边</v>
      </c>
      <c r="Y262" t="str">
        <f>INDEX(Sheet4!F:F,MATCH($B262&amp;$D262&amp;$E262,Sheet4!$D:$D,0))</f>
        <v>能听到上下课铃声的道路，常常有身穿制服的学生在此往来。</v>
      </c>
      <c r="Z262">
        <f>INDEX(Sheet4!H:H,MATCH($B262&amp;$D262&amp;$E262,Sheet4!$D:$D,0))</f>
        <v>340140005</v>
      </c>
      <c r="AA262" t="str">
        <f t="shared" si="80"/>
        <v>巡逻经验4-4-1</v>
      </c>
    </row>
    <row r="263" spans="1:27">
      <c r="A263">
        <f t="shared" si="72"/>
        <v>4142</v>
      </c>
      <c r="B263" s="1" t="s">
        <v>74</v>
      </c>
      <c r="C263" s="1" t="str">
        <f t="shared" si="73"/>
        <v>经验巡逻4</v>
      </c>
      <c r="D263">
        <v>4</v>
      </c>
      <c r="E263">
        <v>4</v>
      </c>
      <c r="F263">
        <v>2</v>
      </c>
      <c r="G263">
        <f t="shared" si="64"/>
        <v>3</v>
      </c>
      <c r="H263">
        <f t="shared" si="74"/>
        <v>35</v>
      </c>
      <c r="I263">
        <f t="shared" si="75"/>
        <v>39</v>
      </c>
      <c r="J263" t="str">
        <f t="shared" si="76"/>
        <v>35,39</v>
      </c>
      <c r="K263">
        <f t="shared" si="77"/>
        <v>5</v>
      </c>
      <c r="L263">
        <f t="shared" si="78"/>
        <v>43200</v>
      </c>
      <c r="M263">
        <v>0</v>
      </c>
      <c r="N263">
        <f>INDEX(Sheet3!E:E,MATCH(B263&amp;D263&amp;E263,Sheet3!D:D,0))*VLOOKUP(G263,AE:AG,3,0)+M263/2</f>
        <v>2.5</v>
      </c>
      <c r="O263">
        <f>INDEX(Sheet3!F:F,MATCH(B263&amp;D263&amp;E263,Sheet3!D:D,0))</f>
        <v>50</v>
      </c>
      <c r="P263">
        <f t="shared" si="79"/>
        <v>74142</v>
      </c>
      <c r="Q263">
        <f t="shared" si="70"/>
        <v>5000</v>
      </c>
      <c r="T263">
        <f t="shared" si="71"/>
        <v>10000</v>
      </c>
      <c r="X263" t="str">
        <f>INDEX(Sheet4!E:E,MATCH($B263&amp;$D263&amp;$E263,Sheet4!$D:$D,0))</f>
        <v>院校周边</v>
      </c>
      <c r="Y263" t="str">
        <f>INDEX(Sheet4!F:F,MATCH($B263&amp;$D263&amp;$E263,Sheet4!$D:$D,0))</f>
        <v>能听到上下课铃声的道路，常常有身穿制服的学生在此往来。</v>
      </c>
      <c r="Z263">
        <f>INDEX(Sheet4!H:H,MATCH($B263&amp;$D263&amp;$E263,Sheet4!$D:$D,0))</f>
        <v>340140005</v>
      </c>
      <c r="AA263" t="str">
        <f t="shared" si="80"/>
        <v>巡逻经验4-4-2</v>
      </c>
    </row>
    <row r="264" spans="1:27">
      <c r="A264">
        <f t="shared" si="72"/>
        <v>4143</v>
      </c>
      <c r="B264" s="1" t="s">
        <v>74</v>
      </c>
      <c r="C264" s="1" t="str">
        <f t="shared" si="73"/>
        <v>经验巡逻4</v>
      </c>
      <c r="D264">
        <v>4</v>
      </c>
      <c r="E264">
        <v>4</v>
      </c>
      <c r="F264">
        <v>3</v>
      </c>
      <c r="G264">
        <f t="shared" si="64"/>
        <v>4</v>
      </c>
      <c r="H264">
        <f t="shared" si="74"/>
        <v>35</v>
      </c>
      <c r="I264">
        <f t="shared" si="75"/>
        <v>39</v>
      </c>
      <c r="J264" t="str">
        <f t="shared" si="76"/>
        <v>35,39</v>
      </c>
      <c r="K264">
        <f t="shared" si="77"/>
        <v>5</v>
      </c>
      <c r="L264">
        <f t="shared" si="78"/>
        <v>86400</v>
      </c>
      <c r="M264">
        <v>0</v>
      </c>
      <c r="N264">
        <f>INDEX(Sheet3!E:E,MATCH(B264&amp;D264&amp;E264,Sheet3!D:D,0))*VLOOKUP(G264,AE:AG,3,0)+M264/2</f>
        <v>5</v>
      </c>
      <c r="O264">
        <f>INDEX(Sheet3!F:F,MATCH(B264&amp;D264&amp;E264,Sheet3!D:D,0))</f>
        <v>50</v>
      </c>
      <c r="P264">
        <f t="shared" si="79"/>
        <v>74143</v>
      </c>
      <c r="Q264">
        <f t="shared" si="70"/>
        <v>10000</v>
      </c>
      <c r="T264">
        <f t="shared" si="71"/>
        <v>20000</v>
      </c>
      <c r="X264" t="str">
        <f>INDEX(Sheet4!E:E,MATCH($B264&amp;$D264&amp;$E264,Sheet4!$D:$D,0))</f>
        <v>院校周边</v>
      </c>
      <c r="Y264" t="str">
        <f>INDEX(Sheet4!F:F,MATCH($B264&amp;$D264&amp;$E264,Sheet4!$D:$D,0))</f>
        <v>能听到上下课铃声的道路，常常有身穿制服的学生在此往来。</v>
      </c>
      <c r="Z264">
        <f>INDEX(Sheet4!H:H,MATCH($B264&amp;$D264&amp;$E264,Sheet4!$D:$D,0))</f>
        <v>340140005</v>
      </c>
      <c r="AA264" t="str">
        <f t="shared" si="80"/>
        <v>巡逻经验4-4-3</v>
      </c>
    </row>
    <row r="265" spans="1:27">
      <c r="A265">
        <f t="shared" si="72"/>
        <v>4151</v>
      </c>
      <c r="B265" s="1" t="s">
        <v>74</v>
      </c>
      <c r="C265" s="1" t="str">
        <f t="shared" si="73"/>
        <v>经验巡逻5</v>
      </c>
      <c r="D265">
        <v>4</v>
      </c>
      <c r="E265">
        <v>5</v>
      </c>
      <c r="F265">
        <v>1</v>
      </c>
      <c r="G265">
        <f t="shared" si="64"/>
        <v>2</v>
      </c>
      <c r="H265">
        <f t="shared" si="74"/>
        <v>40</v>
      </c>
      <c r="I265">
        <f t="shared" si="75"/>
        <v>80</v>
      </c>
      <c r="J265" t="str">
        <f t="shared" si="76"/>
        <v>40,80</v>
      </c>
      <c r="K265">
        <f t="shared" si="77"/>
        <v>4</v>
      </c>
      <c r="L265">
        <f t="shared" si="78"/>
        <v>28800</v>
      </c>
      <c r="M265">
        <v>0</v>
      </c>
      <c r="N265">
        <f>INDEX(Sheet3!E:E,MATCH(B265&amp;D265&amp;E265,Sheet3!D:D,0))*VLOOKUP(G265,AE:AG,3,0)+M265/2</f>
        <v>1.66666666666667</v>
      </c>
      <c r="O265">
        <f>INDEX(Sheet3!F:F,MATCH(B265&amp;D265&amp;E265,Sheet3!D:D,0))</f>
        <v>50</v>
      </c>
      <c r="P265">
        <f t="shared" si="79"/>
        <v>74151</v>
      </c>
      <c r="Q265">
        <f t="shared" si="70"/>
        <v>4629</v>
      </c>
      <c r="T265">
        <f t="shared" si="71"/>
        <v>9259</v>
      </c>
      <c r="X265" t="str">
        <f>INDEX(Sheet4!E:E,MATCH($B265&amp;$D265&amp;$E265,Sheet4!$D:$D,0))</f>
        <v>院校周边</v>
      </c>
      <c r="Y265" t="str">
        <f>INDEX(Sheet4!F:F,MATCH($B265&amp;$D265&amp;$E265,Sheet4!$D:$D,0))</f>
        <v>能听到上下课铃声的道路，常常有身穿制服的学生在此往来。</v>
      </c>
      <c r="Z265">
        <f>INDEX(Sheet4!H:H,MATCH($B265&amp;$D265&amp;$E265,Sheet4!$D:$D,0))</f>
        <v>340140005</v>
      </c>
      <c r="AA265" t="str">
        <f t="shared" si="80"/>
        <v>巡逻经验4-5-1</v>
      </c>
    </row>
    <row r="266" spans="1:27">
      <c r="A266">
        <f t="shared" si="72"/>
        <v>4152</v>
      </c>
      <c r="B266" s="1" t="s">
        <v>74</v>
      </c>
      <c r="C266" s="1" t="str">
        <f t="shared" si="73"/>
        <v>经验巡逻5</v>
      </c>
      <c r="D266">
        <v>4</v>
      </c>
      <c r="E266">
        <v>5</v>
      </c>
      <c r="F266">
        <v>2</v>
      </c>
      <c r="G266">
        <f t="shared" si="64"/>
        <v>3</v>
      </c>
      <c r="H266">
        <f t="shared" si="74"/>
        <v>40</v>
      </c>
      <c r="I266">
        <f t="shared" si="75"/>
        <v>80</v>
      </c>
      <c r="J266" t="str">
        <f t="shared" si="76"/>
        <v>40,80</v>
      </c>
      <c r="K266">
        <f t="shared" si="77"/>
        <v>5</v>
      </c>
      <c r="L266">
        <f t="shared" si="78"/>
        <v>43200</v>
      </c>
      <c r="M266">
        <v>0</v>
      </c>
      <c r="N266">
        <f>INDEX(Sheet3!E:E,MATCH(B266&amp;D266&amp;E266,Sheet3!D:D,0))*VLOOKUP(G266,AE:AG,3,0)+M266/2</f>
        <v>2.5</v>
      </c>
      <c r="O266">
        <f>INDEX(Sheet3!F:F,MATCH(B266&amp;D266&amp;E266,Sheet3!D:D,0))</f>
        <v>50</v>
      </c>
      <c r="P266">
        <f t="shared" si="79"/>
        <v>74152</v>
      </c>
      <c r="Q266">
        <f t="shared" si="70"/>
        <v>6944</v>
      </c>
      <c r="T266">
        <f t="shared" si="71"/>
        <v>13888</v>
      </c>
      <c r="X266" t="str">
        <f>INDEX(Sheet4!E:E,MATCH($B266&amp;$D266&amp;$E266,Sheet4!$D:$D,0))</f>
        <v>院校周边</v>
      </c>
      <c r="Y266" t="str">
        <f>INDEX(Sheet4!F:F,MATCH($B266&amp;$D266&amp;$E266,Sheet4!$D:$D,0))</f>
        <v>能听到上下课铃声的道路，常常有身穿制服的学生在此往来。</v>
      </c>
      <c r="Z266">
        <f>INDEX(Sheet4!H:H,MATCH($B266&amp;$D266&amp;$E266,Sheet4!$D:$D,0))</f>
        <v>340140005</v>
      </c>
      <c r="AA266" t="str">
        <f t="shared" si="80"/>
        <v>巡逻经验4-5-2</v>
      </c>
    </row>
    <row r="267" spans="1:27">
      <c r="A267">
        <f t="shared" si="72"/>
        <v>4153</v>
      </c>
      <c r="B267" s="1" t="s">
        <v>74</v>
      </c>
      <c r="C267" s="1" t="str">
        <f t="shared" si="73"/>
        <v>经验巡逻5</v>
      </c>
      <c r="D267">
        <v>4</v>
      </c>
      <c r="E267">
        <v>5</v>
      </c>
      <c r="F267">
        <v>3</v>
      </c>
      <c r="G267">
        <f t="shared" si="64"/>
        <v>4</v>
      </c>
      <c r="H267">
        <f t="shared" si="74"/>
        <v>40</v>
      </c>
      <c r="I267">
        <f t="shared" si="75"/>
        <v>80</v>
      </c>
      <c r="J267" t="str">
        <f t="shared" si="76"/>
        <v>40,80</v>
      </c>
      <c r="K267">
        <f t="shared" si="77"/>
        <v>5</v>
      </c>
      <c r="L267">
        <f t="shared" si="78"/>
        <v>86400</v>
      </c>
      <c r="M267">
        <v>0</v>
      </c>
      <c r="N267">
        <f>INDEX(Sheet3!E:E,MATCH(B267&amp;D267&amp;E267,Sheet3!D:D,0))*VLOOKUP(G267,AE:AG,3,0)+M267/2</f>
        <v>5</v>
      </c>
      <c r="O267">
        <f>INDEX(Sheet3!F:F,MATCH(B267&amp;D267&amp;E267,Sheet3!D:D,0))</f>
        <v>50</v>
      </c>
      <c r="P267">
        <f t="shared" si="79"/>
        <v>74153</v>
      </c>
      <c r="Q267">
        <f t="shared" si="70"/>
        <v>13888</v>
      </c>
      <c r="T267">
        <f t="shared" si="71"/>
        <v>27777</v>
      </c>
      <c r="X267" t="str">
        <f>INDEX(Sheet4!E:E,MATCH($B267&amp;$D267&amp;$E267,Sheet4!$D:$D,0))</f>
        <v>院校周边</v>
      </c>
      <c r="Y267" t="str">
        <f>INDEX(Sheet4!F:F,MATCH($B267&amp;$D267&amp;$E267,Sheet4!$D:$D,0))</f>
        <v>能听到上下课铃声的道路，常常有身穿制服的学生在此往来。</v>
      </c>
      <c r="Z267">
        <f>INDEX(Sheet4!H:H,MATCH($B267&amp;$D267&amp;$E267,Sheet4!$D:$D,0))</f>
        <v>340140005</v>
      </c>
      <c r="AA267" t="str">
        <f t="shared" si="80"/>
        <v>巡逻经验4-5-3</v>
      </c>
    </row>
    <row r="268" spans="1:27">
      <c r="A268">
        <f t="shared" si="72"/>
        <v>4211</v>
      </c>
      <c r="B268" s="1" t="s">
        <v>75</v>
      </c>
      <c r="C268" s="1" t="str">
        <f t="shared" si="73"/>
        <v>星点巡逻1</v>
      </c>
      <c r="D268">
        <v>4</v>
      </c>
      <c r="E268">
        <v>1</v>
      </c>
      <c r="F268">
        <v>1</v>
      </c>
      <c r="G268">
        <f t="shared" si="64"/>
        <v>1</v>
      </c>
      <c r="H268">
        <f t="shared" si="74"/>
        <v>1</v>
      </c>
      <c r="I268">
        <f t="shared" si="75"/>
        <v>24</v>
      </c>
      <c r="J268" t="str">
        <f t="shared" si="76"/>
        <v>1,24</v>
      </c>
      <c r="K268">
        <f t="shared" si="77"/>
        <v>2</v>
      </c>
      <c r="L268">
        <f t="shared" si="78"/>
        <v>14400</v>
      </c>
      <c r="M268">
        <v>0</v>
      </c>
      <c r="N268">
        <f>INDEX(Sheet3!E:E,MATCH(B268&amp;D268&amp;E268,Sheet3!D:D,0))*VLOOKUP(G268,AE:AG,3,0)+M268/2</f>
        <v>0</v>
      </c>
      <c r="O268">
        <f>INDEX(Sheet3!F:F,MATCH(B268&amp;D268&amp;E268,Sheet3!D:D,0))</f>
        <v>50</v>
      </c>
      <c r="P268">
        <f t="shared" si="79"/>
        <v>74211</v>
      </c>
      <c r="R268">
        <f t="shared" ref="R268:R281" si="81">INT(VLOOKUP(H268,AK:AM,3,0)*N268/250)</f>
        <v>0</v>
      </c>
      <c r="T268">
        <f t="shared" ref="T268:T299" si="82">INT(VLOOKUP(H268,AK:AP,6,0)*N268/2)</f>
        <v>0</v>
      </c>
      <c r="X268" t="str">
        <f>INDEX(Sheet4!E:E,MATCH($B268&amp;$D268&amp;$E268,Sheet4!$D:$D,0))</f>
        <v>居住区</v>
      </c>
      <c r="Y268" t="str">
        <f>INDEX(Sheet4!F:F,MATCH($B268&amp;$D268&amp;$E268,Sheet4!$D:$D,0))</f>
        <v>绿树成荫的社区地带，总能看到不少散步的老人。</v>
      </c>
      <c r="Z268">
        <f>INDEX(Sheet4!H:H,MATCH($B268&amp;$D268&amp;$E268,Sheet4!$D:$D,0))</f>
        <v>340140005</v>
      </c>
      <c r="AA268" t="str">
        <f t="shared" si="80"/>
        <v>巡逻星点4-1-1</v>
      </c>
    </row>
    <row r="269" spans="1:27">
      <c r="A269">
        <f t="shared" si="72"/>
        <v>4212</v>
      </c>
      <c r="B269" s="1" t="s">
        <v>75</v>
      </c>
      <c r="C269" s="1" t="str">
        <f t="shared" si="73"/>
        <v>星点巡逻1</v>
      </c>
      <c r="D269">
        <v>4</v>
      </c>
      <c r="E269">
        <v>1</v>
      </c>
      <c r="F269">
        <v>2</v>
      </c>
      <c r="G269">
        <f t="shared" si="64"/>
        <v>1</v>
      </c>
      <c r="H269">
        <f t="shared" si="74"/>
        <v>1</v>
      </c>
      <c r="I269">
        <f t="shared" si="75"/>
        <v>24</v>
      </c>
      <c r="J269" t="str">
        <f t="shared" si="76"/>
        <v>1,24</v>
      </c>
      <c r="K269">
        <f t="shared" si="77"/>
        <v>3</v>
      </c>
      <c r="L269">
        <f t="shared" si="78"/>
        <v>14400</v>
      </c>
      <c r="M269">
        <v>0</v>
      </c>
      <c r="N269">
        <f>INDEX(Sheet3!E:E,MATCH(B269&amp;D269&amp;E269,Sheet3!D:D,0))*VLOOKUP(G269,AE:AG,3,0)+M269/2</f>
        <v>0</v>
      </c>
      <c r="O269">
        <f>INDEX(Sheet3!F:F,MATCH(B269&amp;D269&amp;E269,Sheet3!D:D,0))</f>
        <v>50</v>
      </c>
      <c r="P269">
        <f t="shared" si="79"/>
        <v>74212</v>
      </c>
      <c r="R269">
        <f t="shared" si="81"/>
        <v>0</v>
      </c>
      <c r="T269">
        <f t="shared" si="82"/>
        <v>0</v>
      </c>
      <c r="X269" t="str">
        <f>INDEX(Sheet4!E:E,MATCH($B269&amp;$D269&amp;$E269,Sheet4!$D:$D,0))</f>
        <v>居住区</v>
      </c>
      <c r="Y269" t="str">
        <f>INDEX(Sheet4!F:F,MATCH($B269&amp;$D269&amp;$E269,Sheet4!$D:$D,0))</f>
        <v>绿树成荫的社区地带，总能看到不少散步的老人。</v>
      </c>
      <c r="Z269">
        <f>INDEX(Sheet4!H:H,MATCH($B269&amp;$D269&amp;$E269,Sheet4!$D:$D,0))</f>
        <v>340140005</v>
      </c>
      <c r="AA269" t="str">
        <f t="shared" si="80"/>
        <v>巡逻星点4-1-2</v>
      </c>
    </row>
    <row r="270" spans="1:27">
      <c r="A270">
        <f t="shared" si="72"/>
        <v>4221</v>
      </c>
      <c r="B270" s="1" t="s">
        <v>75</v>
      </c>
      <c r="C270" s="1" t="str">
        <f t="shared" si="73"/>
        <v>星点巡逻2</v>
      </c>
      <c r="D270">
        <v>4</v>
      </c>
      <c r="E270">
        <v>2</v>
      </c>
      <c r="F270">
        <v>1</v>
      </c>
      <c r="G270">
        <f t="shared" si="64"/>
        <v>1</v>
      </c>
      <c r="H270">
        <f t="shared" si="74"/>
        <v>25</v>
      </c>
      <c r="I270">
        <f t="shared" si="75"/>
        <v>29</v>
      </c>
      <c r="J270" t="str">
        <f t="shared" si="76"/>
        <v>25,29</v>
      </c>
      <c r="K270">
        <f t="shared" si="77"/>
        <v>2</v>
      </c>
      <c r="L270">
        <f t="shared" si="78"/>
        <v>14400</v>
      </c>
      <c r="M270">
        <v>0</v>
      </c>
      <c r="N270">
        <f>INDEX(Sheet3!E:E,MATCH(B270&amp;D270&amp;E270,Sheet3!D:D,0))*VLOOKUP(G270,AE:AG,3,0)+M270/2</f>
        <v>0</v>
      </c>
      <c r="O270">
        <f>INDEX(Sheet3!F:F,MATCH(B270&amp;D270&amp;E270,Sheet3!D:D,0))</f>
        <v>50</v>
      </c>
      <c r="P270">
        <f t="shared" si="79"/>
        <v>74221</v>
      </c>
      <c r="R270">
        <f t="shared" si="81"/>
        <v>0</v>
      </c>
      <c r="T270">
        <f t="shared" si="82"/>
        <v>0</v>
      </c>
      <c r="X270" t="str">
        <f>INDEX(Sheet4!E:E,MATCH($B270&amp;$D270&amp;$E270,Sheet4!$D:$D,0))</f>
        <v>林荫道</v>
      </c>
      <c r="Y270" t="str">
        <f>INDEX(Sheet4!F:F,MATCH($B270&amp;$D270&amp;$E270,Sheet4!$D:$D,0))</f>
        <v>被树荫所覆盖的窄小街道，即使在夏天也相当凉爽。</v>
      </c>
      <c r="Z270">
        <f>INDEX(Sheet4!H:H,MATCH($B270&amp;$D270&amp;$E270,Sheet4!$D:$D,0))</f>
        <v>340140005</v>
      </c>
      <c r="AA270" t="str">
        <f t="shared" si="80"/>
        <v>巡逻星点4-2-1</v>
      </c>
    </row>
    <row r="271" spans="1:27">
      <c r="A271">
        <f t="shared" si="72"/>
        <v>4222</v>
      </c>
      <c r="B271" s="1" t="s">
        <v>75</v>
      </c>
      <c r="C271" s="1" t="str">
        <f t="shared" si="73"/>
        <v>星点巡逻2</v>
      </c>
      <c r="D271">
        <v>4</v>
      </c>
      <c r="E271">
        <v>2</v>
      </c>
      <c r="F271">
        <v>2</v>
      </c>
      <c r="G271">
        <f t="shared" si="64"/>
        <v>1</v>
      </c>
      <c r="H271">
        <f t="shared" si="74"/>
        <v>25</v>
      </c>
      <c r="I271">
        <f t="shared" si="75"/>
        <v>29</v>
      </c>
      <c r="J271" t="str">
        <f t="shared" si="76"/>
        <v>25,29</v>
      </c>
      <c r="K271">
        <f t="shared" si="77"/>
        <v>3</v>
      </c>
      <c r="L271">
        <f t="shared" si="78"/>
        <v>14400</v>
      </c>
      <c r="M271">
        <v>0</v>
      </c>
      <c r="N271">
        <f>INDEX(Sheet3!E:E,MATCH(B271&amp;D271&amp;E271,Sheet3!D:D,0))*VLOOKUP(G271,AE:AG,3,0)+M271/2</f>
        <v>0</v>
      </c>
      <c r="O271">
        <f>INDEX(Sheet3!F:F,MATCH(B271&amp;D271&amp;E271,Sheet3!D:D,0))</f>
        <v>50</v>
      </c>
      <c r="P271">
        <f t="shared" si="79"/>
        <v>74222</v>
      </c>
      <c r="R271">
        <f t="shared" si="81"/>
        <v>0</v>
      </c>
      <c r="T271">
        <f t="shared" si="82"/>
        <v>0</v>
      </c>
      <c r="X271" t="str">
        <f>INDEX(Sheet4!E:E,MATCH($B271&amp;$D271&amp;$E271,Sheet4!$D:$D,0))</f>
        <v>林荫道</v>
      </c>
      <c r="Y271" t="str">
        <f>INDEX(Sheet4!F:F,MATCH($B271&amp;$D271&amp;$E271,Sheet4!$D:$D,0))</f>
        <v>被树荫所覆盖的窄小街道，即使在夏天也相当凉爽。</v>
      </c>
      <c r="Z271">
        <f>INDEX(Sheet4!H:H,MATCH($B271&amp;$D271&amp;$E271,Sheet4!$D:$D,0))</f>
        <v>340140005</v>
      </c>
      <c r="AA271" t="str">
        <f t="shared" si="80"/>
        <v>巡逻星点4-2-2</v>
      </c>
    </row>
    <row r="272" spans="1:27">
      <c r="A272">
        <f t="shared" si="72"/>
        <v>4223</v>
      </c>
      <c r="B272" s="1" t="s">
        <v>75</v>
      </c>
      <c r="C272" s="1" t="str">
        <f t="shared" si="73"/>
        <v>星点巡逻2</v>
      </c>
      <c r="D272">
        <v>4</v>
      </c>
      <c r="E272">
        <v>2</v>
      </c>
      <c r="F272">
        <v>3</v>
      </c>
      <c r="G272">
        <f t="shared" ref="G272:G335" si="83">G258</f>
        <v>1</v>
      </c>
      <c r="H272">
        <f t="shared" si="74"/>
        <v>25</v>
      </c>
      <c r="I272">
        <f t="shared" si="75"/>
        <v>29</v>
      </c>
      <c r="J272" t="str">
        <f t="shared" si="76"/>
        <v>25,29</v>
      </c>
      <c r="K272">
        <f t="shared" si="77"/>
        <v>3</v>
      </c>
      <c r="L272">
        <f t="shared" si="78"/>
        <v>14400</v>
      </c>
      <c r="M272">
        <v>0</v>
      </c>
      <c r="N272">
        <f>INDEX(Sheet3!E:E,MATCH(B272&amp;D272&amp;E272,Sheet3!D:D,0))*VLOOKUP(G272,AE:AG,3,0)+M272/2</f>
        <v>0</v>
      </c>
      <c r="O272">
        <f>INDEX(Sheet3!F:F,MATCH(B272&amp;D272&amp;E272,Sheet3!D:D,0))</f>
        <v>50</v>
      </c>
      <c r="P272">
        <f t="shared" si="79"/>
        <v>74223</v>
      </c>
      <c r="R272">
        <f t="shared" si="81"/>
        <v>0</v>
      </c>
      <c r="T272">
        <f t="shared" si="82"/>
        <v>0</v>
      </c>
      <c r="X272" t="str">
        <f>INDEX(Sheet4!E:E,MATCH($B272&amp;$D272&amp;$E272,Sheet4!$D:$D,0))</f>
        <v>林荫道</v>
      </c>
      <c r="Y272" t="str">
        <f>INDEX(Sheet4!F:F,MATCH($B272&amp;$D272&amp;$E272,Sheet4!$D:$D,0))</f>
        <v>被树荫所覆盖的窄小街道，即使在夏天也相当凉爽。</v>
      </c>
      <c r="Z272">
        <f>INDEX(Sheet4!H:H,MATCH($B272&amp;$D272&amp;$E272,Sheet4!$D:$D,0))</f>
        <v>340140005</v>
      </c>
      <c r="AA272" t="str">
        <f t="shared" si="80"/>
        <v>巡逻星点4-2-3</v>
      </c>
    </row>
    <row r="273" spans="1:27">
      <c r="A273">
        <f t="shared" si="72"/>
        <v>4231</v>
      </c>
      <c r="B273" s="1" t="s">
        <v>75</v>
      </c>
      <c r="C273" s="1" t="str">
        <f t="shared" si="73"/>
        <v>星点巡逻3</v>
      </c>
      <c r="D273">
        <v>4</v>
      </c>
      <c r="E273">
        <v>3</v>
      </c>
      <c r="F273">
        <v>1</v>
      </c>
      <c r="G273">
        <f t="shared" si="83"/>
        <v>1</v>
      </c>
      <c r="H273">
        <f t="shared" si="74"/>
        <v>30</v>
      </c>
      <c r="I273">
        <f t="shared" si="75"/>
        <v>34</v>
      </c>
      <c r="J273" t="str">
        <f t="shared" si="76"/>
        <v>30,34</v>
      </c>
      <c r="K273">
        <f t="shared" si="77"/>
        <v>3</v>
      </c>
      <c r="L273">
        <f t="shared" si="78"/>
        <v>14400</v>
      </c>
      <c r="M273">
        <v>0</v>
      </c>
      <c r="N273">
        <f>INDEX(Sheet3!E:E,MATCH(B273&amp;D273&amp;E273,Sheet3!D:D,0))*VLOOKUP(G273,AE:AG,3,0)+M273/2</f>
        <v>1</v>
      </c>
      <c r="O273">
        <f>INDEX(Sheet3!F:F,MATCH(B273&amp;D273&amp;E273,Sheet3!D:D,0))</f>
        <v>50</v>
      </c>
      <c r="P273">
        <f t="shared" si="79"/>
        <v>74231</v>
      </c>
      <c r="R273">
        <f t="shared" si="81"/>
        <v>9</v>
      </c>
      <c r="T273">
        <f t="shared" si="82"/>
        <v>4500</v>
      </c>
      <c r="X273" t="str">
        <f>INDEX(Sheet4!E:E,MATCH($B273&amp;$D273&amp;$E273,Sheet4!$D:$D,0))</f>
        <v>院校周边</v>
      </c>
      <c r="Y273" t="str">
        <f>INDEX(Sheet4!F:F,MATCH($B273&amp;$D273&amp;$E273,Sheet4!$D:$D,0))</f>
        <v>能听到上下课铃声的道路，常常有身穿制服的学生在此往来。</v>
      </c>
      <c r="Z273">
        <f>INDEX(Sheet4!H:H,MATCH($B273&amp;$D273&amp;$E273,Sheet4!$D:$D,0))</f>
        <v>340140005</v>
      </c>
      <c r="AA273" t="str">
        <f t="shared" si="80"/>
        <v>巡逻星点4-3-1</v>
      </c>
    </row>
    <row r="274" spans="1:27">
      <c r="A274">
        <f t="shared" si="72"/>
        <v>4232</v>
      </c>
      <c r="B274" s="1" t="s">
        <v>75</v>
      </c>
      <c r="C274" s="1" t="str">
        <f t="shared" si="73"/>
        <v>星点巡逻3</v>
      </c>
      <c r="D274">
        <v>4</v>
      </c>
      <c r="E274">
        <v>3</v>
      </c>
      <c r="F274">
        <v>2</v>
      </c>
      <c r="G274">
        <f t="shared" si="83"/>
        <v>2</v>
      </c>
      <c r="H274">
        <f t="shared" si="74"/>
        <v>30</v>
      </c>
      <c r="I274">
        <f t="shared" si="75"/>
        <v>34</v>
      </c>
      <c r="J274" t="str">
        <f t="shared" si="76"/>
        <v>30,34</v>
      </c>
      <c r="K274">
        <f t="shared" si="77"/>
        <v>4</v>
      </c>
      <c r="L274">
        <f t="shared" si="78"/>
        <v>28800</v>
      </c>
      <c r="M274">
        <v>0</v>
      </c>
      <c r="N274">
        <f>INDEX(Sheet3!E:E,MATCH(B274&amp;D274&amp;E274,Sheet3!D:D,0))*VLOOKUP(G274,AE:AG,3,0)+M274/2</f>
        <v>2</v>
      </c>
      <c r="O274">
        <f>INDEX(Sheet3!F:F,MATCH(B274&amp;D274&amp;E274,Sheet3!D:D,0))</f>
        <v>50</v>
      </c>
      <c r="P274">
        <f t="shared" si="79"/>
        <v>74232</v>
      </c>
      <c r="R274">
        <f t="shared" si="81"/>
        <v>18</v>
      </c>
      <c r="T274">
        <f t="shared" si="82"/>
        <v>9000</v>
      </c>
      <c r="X274" t="str">
        <f>INDEX(Sheet4!E:E,MATCH($B274&amp;$D274&amp;$E274,Sheet4!$D:$D,0))</f>
        <v>院校周边</v>
      </c>
      <c r="Y274" t="str">
        <f>INDEX(Sheet4!F:F,MATCH($B274&amp;$D274&amp;$E274,Sheet4!$D:$D,0))</f>
        <v>能听到上下课铃声的道路，常常有身穿制服的学生在此往来。</v>
      </c>
      <c r="Z274">
        <f>INDEX(Sheet4!H:H,MATCH($B274&amp;$D274&amp;$E274,Sheet4!$D:$D,0))</f>
        <v>340140005</v>
      </c>
      <c r="AA274" t="str">
        <f t="shared" si="80"/>
        <v>巡逻星点4-3-2</v>
      </c>
    </row>
    <row r="275" spans="1:27">
      <c r="A275">
        <f t="shared" si="72"/>
        <v>4233</v>
      </c>
      <c r="B275" s="1" t="s">
        <v>75</v>
      </c>
      <c r="C275" s="1" t="str">
        <f t="shared" si="73"/>
        <v>星点巡逻3</v>
      </c>
      <c r="D275">
        <v>4</v>
      </c>
      <c r="E275">
        <v>3</v>
      </c>
      <c r="F275">
        <v>3</v>
      </c>
      <c r="G275">
        <f t="shared" si="83"/>
        <v>3</v>
      </c>
      <c r="H275">
        <f t="shared" si="74"/>
        <v>30</v>
      </c>
      <c r="I275">
        <f t="shared" si="75"/>
        <v>34</v>
      </c>
      <c r="J275" t="str">
        <f t="shared" si="76"/>
        <v>30,34</v>
      </c>
      <c r="K275">
        <f t="shared" si="77"/>
        <v>4</v>
      </c>
      <c r="L275">
        <f t="shared" si="78"/>
        <v>43200</v>
      </c>
      <c r="M275">
        <v>0</v>
      </c>
      <c r="N275">
        <f>INDEX(Sheet3!E:E,MATCH(B275&amp;D275&amp;E275,Sheet3!D:D,0))*VLOOKUP(G275,AE:AG,3,0)+M275/2</f>
        <v>3</v>
      </c>
      <c r="O275">
        <f>INDEX(Sheet3!F:F,MATCH(B275&amp;D275&amp;E275,Sheet3!D:D,0))</f>
        <v>50</v>
      </c>
      <c r="P275">
        <f t="shared" si="79"/>
        <v>74233</v>
      </c>
      <c r="R275">
        <f t="shared" si="81"/>
        <v>27</v>
      </c>
      <c r="T275">
        <f t="shared" si="82"/>
        <v>13500</v>
      </c>
      <c r="X275" t="str">
        <f>INDEX(Sheet4!E:E,MATCH($B275&amp;$D275&amp;$E275,Sheet4!$D:$D,0))</f>
        <v>院校周边</v>
      </c>
      <c r="Y275" t="str">
        <f>INDEX(Sheet4!F:F,MATCH($B275&amp;$D275&amp;$E275,Sheet4!$D:$D,0))</f>
        <v>能听到上下课铃声的道路，常常有身穿制服的学生在此往来。</v>
      </c>
      <c r="Z275">
        <f>INDEX(Sheet4!H:H,MATCH($B275&amp;$D275&amp;$E275,Sheet4!$D:$D,0))</f>
        <v>340140005</v>
      </c>
      <c r="AA275" t="str">
        <f t="shared" si="80"/>
        <v>巡逻星点4-3-3</v>
      </c>
    </row>
    <row r="276" spans="1:27">
      <c r="A276">
        <f t="shared" si="72"/>
        <v>4241</v>
      </c>
      <c r="B276" s="1" t="s">
        <v>75</v>
      </c>
      <c r="C276" s="1" t="str">
        <f t="shared" si="73"/>
        <v>星点巡逻4</v>
      </c>
      <c r="D276">
        <v>4</v>
      </c>
      <c r="E276">
        <v>4</v>
      </c>
      <c r="F276">
        <v>1</v>
      </c>
      <c r="G276">
        <f t="shared" si="83"/>
        <v>2</v>
      </c>
      <c r="H276">
        <f t="shared" si="74"/>
        <v>35</v>
      </c>
      <c r="I276">
        <f t="shared" si="75"/>
        <v>39</v>
      </c>
      <c r="J276" t="str">
        <f t="shared" si="76"/>
        <v>35,39</v>
      </c>
      <c r="K276">
        <f t="shared" si="77"/>
        <v>4</v>
      </c>
      <c r="L276">
        <f t="shared" si="78"/>
        <v>28800</v>
      </c>
      <c r="M276">
        <v>0</v>
      </c>
      <c r="N276">
        <f>INDEX(Sheet3!E:E,MATCH(B276&amp;D276&amp;E276,Sheet3!D:D,0))*VLOOKUP(G276,AE:AG,3,0)+M276/2</f>
        <v>1.66666666666667</v>
      </c>
      <c r="O276">
        <f>INDEX(Sheet3!F:F,MATCH(B276&amp;D276&amp;E276,Sheet3!D:D,0))</f>
        <v>50</v>
      </c>
      <c r="P276">
        <f t="shared" si="79"/>
        <v>74241</v>
      </c>
      <c r="R276">
        <f t="shared" si="81"/>
        <v>20</v>
      </c>
      <c r="T276">
        <f t="shared" si="82"/>
        <v>10000</v>
      </c>
      <c r="X276" t="str">
        <f>INDEX(Sheet4!E:E,MATCH($B276&amp;$D276&amp;$E276,Sheet4!$D:$D,0))</f>
        <v>院校周边</v>
      </c>
      <c r="Y276" t="str">
        <f>INDEX(Sheet4!F:F,MATCH($B276&amp;$D276&amp;$E276,Sheet4!$D:$D,0))</f>
        <v>能听到上下课铃声的道路，常常有身穿制服的学生在此往来。</v>
      </c>
      <c r="Z276">
        <f>INDEX(Sheet4!H:H,MATCH($B276&amp;$D276&amp;$E276,Sheet4!$D:$D,0))</f>
        <v>340140005</v>
      </c>
      <c r="AA276" t="str">
        <f t="shared" si="80"/>
        <v>巡逻星点4-4-1</v>
      </c>
    </row>
    <row r="277" spans="1:27">
      <c r="A277">
        <f t="shared" si="72"/>
        <v>4242</v>
      </c>
      <c r="B277" s="1" t="s">
        <v>75</v>
      </c>
      <c r="C277" s="1" t="str">
        <f t="shared" si="73"/>
        <v>星点巡逻4</v>
      </c>
      <c r="D277">
        <v>4</v>
      </c>
      <c r="E277">
        <v>4</v>
      </c>
      <c r="F277">
        <v>2</v>
      </c>
      <c r="G277">
        <f t="shared" si="83"/>
        <v>3</v>
      </c>
      <c r="H277">
        <f t="shared" si="74"/>
        <v>35</v>
      </c>
      <c r="I277">
        <f t="shared" si="75"/>
        <v>39</v>
      </c>
      <c r="J277" t="str">
        <f t="shared" si="76"/>
        <v>35,39</v>
      </c>
      <c r="K277">
        <f t="shared" si="77"/>
        <v>5</v>
      </c>
      <c r="L277">
        <f t="shared" si="78"/>
        <v>43200</v>
      </c>
      <c r="M277">
        <v>0</v>
      </c>
      <c r="N277">
        <f>INDEX(Sheet3!E:E,MATCH(B277&amp;D277&amp;E277,Sheet3!D:D,0))*VLOOKUP(G277,AE:AG,3,0)+M277/2</f>
        <v>2.5</v>
      </c>
      <c r="O277">
        <f>INDEX(Sheet3!F:F,MATCH(B277&amp;D277&amp;E277,Sheet3!D:D,0))</f>
        <v>50</v>
      </c>
      <c r="P277">
        <f t="shared" si="79"/>
        <v>74242</v>
      </c>
      <c r="R277">
        <f t="shared" si="81"/>
        <v>30</v>
      </c>
      <c r="T277">
        <f t="shared" si="82"/>
        <v>15000</v>
      </c>
      <c r="X277" t="str">
        <f>INDEX(Sheet4!E:E,MATCH($B277&amp;$D277&amp;$E277,Sheet4!$D:$D,0))</f>
        <v>院校周边</v>
      </c>
      <c r="Y277" t="str">
        <f>INDEX(Sheet4!F:F,MATCH($B277&amp;$D277&amp;$E277,Sheet4!$D:$D,0))</f>
        <v>能听到上下课铃声的道路，常常有身穿制服的学生在此往来。</v>
      </c>
      <c r="Z277">
        <f>INDEX(Sheet4!H:H,MATCH($B277&amp;$D277&amp;$E277,Sheet4!$D:$D,0))</f>
        <v>340140005</v>
      </c>
      <c r="AA277" t="str">
        <f t="shared" si="80"/>
        <v>巡逻星点4-4-2</v>
      </c>
    </row>
    <row r="278" spans="1:27">
      <c r="A278">
        <f t="shared" si="72"/>
        <v>4243</v>
      </c>
      <c r="B278" s="1" t="s">
        <v>75</v>
      </c>
      <c r="C278" s="1" t="str">
        <f t="shared" si="73"/>
        <v>星点巡逻4</v>
      </c>
      <c r="D278">
        <v>4</v>
      </c>
      <c r="E278">
        <v>4</v>
      </c>
      <c r="F278">
        <v>3</v>
      </c>
      <c r="G278">
        <f t="shared" si="83"/>
        <v>4</v>
      </c>
      <c r="H278">
        <f t="shared" si="74"/>
        <v>35</v>
      </c>
      <c r="I278">
        <f t="shared" si="75"/>
        <v>39</v>
      </c>
      <c r="J278" t="str">
        <f t="shared" si="76"/>
        <v>35,39</v>
      </c>
      <c r="K278">
        <f t="shared" si="77"/>
        <v>5</v>
      </c>
      <c r="L278">
        <f t="shared" si="78"/>
        <v>86400</v>
      </c>
      <c r="M278">
        <v>0</v>
      </c>
      <c r="N278">
        <f>INDEX(Sheet3!E:E,MATCH(B278&amp;D278&amp;E278,Sheet3!D:D,0))*VLOOKUP(G278,AE:AG,3,0)+M278/2</f>
        <v>5</v>
      </c>
      <c r="O278">
        <f>INDEX(Sheet3!F:F,MATCH(B278&amp;D278&amp;E278,Sheet3!D:D,0))</f>
        <v>50</v>
      </c>
      <c r="P278">
        <f t="shared" si="79"/>
        <v>74243</v>
      </c>
      <c r="R278">
        <f t="shared" si="81"/>
        <v>60</v>
      </c>
      <c r="T278">
        <f t="shared" si="82"/>
        <v>30000</v>
      </c>
      <c r="X278" t="str">
        <f>INDEX(Sheet4!E:E,MATCH($B278&amp;$D278&amp;$E278,Sheet4!$D:$D,0))</f>
        <v>院校周边</v>
      </c>
      <c r="Y278" t="str">
        <f>INDEX(Sheet4!F:F,MATCH($B278&amp;$D278&amp;$E278,Sheet4!$D:$D,0))</f>
        <v>能听到上下课铃声的道路，常常有身穿制服的学生在此往来。</v>
      </c>
      <c r="Z278">
        <f>INDEX(Sheet4!H:H,MATCH($B278&amp;$D278&amp;$E278,Sheet4!$D:$D,0))</f>
        <v>340140005</v>
      </c>
      <c r="AA278" t="str">
        <f t="shared" si="80"/>
        <v>巡逻星点4-4-3</v>
      </c>
    </row>
    <row r="279" spans="1:27">
      <c r="A279">
        <f t="shared" si="72"/>
        <v>4251</v>
      </c>
      <c r="B279" s="1" t="s">
        <v>75</v>
      </c>
      <c r="C279" s="1" t="str">
        <f t="shared" si="73"/>
        <v>星点巡逻5</v>
      </c>
      <c r="D279">
        <v>4</v>
      </c>
      <c r="E279">
        <v>5</v>
      </c>
      <c r="F279">
        <v>1</v>
      </c>
      <c r="G279">
        <f t="shared" si="83"/>
        <v>2</v>
      </c>
      <c r="H279">
        <f t="shared" si="74"/>
        <v>40</v>
      </c>
      <c r="I279">
        <f t="shared" si="75"/>
        <v>80</v>
      </c>
      <c r="J279" t="str">
        <f t="shared" si="76"/>
        <v>40,80</v>
      </c>
      <c r="K279">
        <f t="shared" si="77"/>
        <v>4</v>
      </c>
      <c r="L279">
        <f t="shared" si="78"/>
        <v>28800</v>
      </c>
      <c r="M279">
        <v>0</v>
      </c>
      <c r="N279">
        <f>INDEX(Sheet3!E:E,MATCH(B279&amp;D279&amp;E279,Sheet3!D:D,0))*VLOOKUP(G279,AE:AG,3,0)+M279/2</f>
        <v>1.66666666666667</v>
      </c>
      <c r="O279">
        <f>INDEX(Sheet3!F:F,MATCH(B279&amp;D279&amp;E279,Sheet3!D:D,0))</f>
        <v>50</v>
      </c>
      <c r="P279">
        <f t="shared" si="79"/>
        <v>74251</v>
      </c>
      <c r="R279">
        <f t="shared" si="81"/>
        <v>27</v>
      </c>
      <c r="T279">
        <f t="shared" si="82"/>
        <v>13888</v>
      </c>
      <c r="X279" t="str">
        <f>INDEX(Sheet4!E:E,MATCH($B279&amp;$D279&amp;$E279,Sheet4!$D:$D,0))</f>
        <v>院校周边</v>
      </c>
      <c r="Y279" t="str">
        <f>INDEX(Sheet4!F:F,MATCH($B279&amp;$D279&amp;$E279,Sheet4!$D:$D,0))</f>
        <v>能听到上下课铃声的道路，常常有身穿制服的学生在此往来。</v>
      </c>
      <c r="Z279">
        <f>INDEX(Sheet4!H:H,MATCH($B279&amp;$D279&amp;$E279,Sheet4!$D:$D,0))</f>
        <v>340140005</v>
      </c>
      <c r="AA279" t="str">
        <f t="shared" si="80"/>
        <v>巡逻星点4-5-1</v>
      </c>
    </row>
    <row r="280" spans="1:27">
      <c r="A280">
        <f t="shared" si="72"/>
        <v>4252</v>
      </c>
      <c r="B280" s="1" t="s">
        <v>75</v>
      </c>
      <c r="C280" s="1" t="str">
        <f t="shared" si="73"/>
        <v>星点巡逻5</v>
      </c>
      <c r="D280">
        <v>4</v>
      </c>
      <c r="E280">
        <v>5</v>
      </c>
      <c r="F280">
        <v>2</v>
      </c>
      <c r="G280">
        <f t="shared" si="83"/>
        <v>3</v>
      </c>
      <c r="H280">
        <f t="shared" si="74"/>
        <v>40</v>
      </c>
      <c r="I280">
        <f t="shared" si="75"/>
        <v>80</v>
      </c>
      <c r="J280" t="str">
        <f t="shared" si="76"/>
        <v>40,80</v>
      </c>
      <c r="K280">
        <f t="shared" si="77"/>
        <v>5</v>
      </c>
      <c r="L280">
        <f t="shared" si="78"/>
        <v>43200</v>
      </c>
      <c r="M280">
        <v>0</v>
      </c>
      <c r="N280">
        <f>INDEX(Sheet3!E:E,MATCH(B280&amp;D280&amp;E280,Sheet3!D:D,0))*VLOOKUP(G280,AE:AG,3,0)+M280/2</f>
        <v>2.5</v>
      </c>
      <c r="O280">
        <f>INDEX(Sheet3!F:F,MATCH(B280&amp;D280&amp;E280,Sheet3!D:D,0))</f>
        <v>50</v>
      </c>
      <c r="P280">
        <f t="shared" si="79"/>
        <v>74252</v>
      </c>
      <c r="R280">
        <f t="shared" si="81"/>
        <v>41</v>
      </c>
      <c r="T280">
        <f t="shared" si="82"/>
        <v>20833</v>
      </c>
      <c r="X280" t="str">
        <f>INDEX(Sheet4!E:E,MATCH($B280&amp;$D280&amp;$E280,Sheet4!$D:$D,0))</f>
        <v>院校周边</v>
      </c>
      <c r="Y280" t="str">
        <f>INDEX(Sheet4!F:F,MATCH($B280&amp;$D280&amp;$E280,Sheet4!$D:$D,0))</f>
        <v>能听到上下课铃声的道路，常常有身穿制服的学生在此往来。</v>
      </c>
      <c r="Z280">
        <f>INDEX(Sheet4!H:H,MATCH($B280&amp;$D280&amp;$E280,Sheet4!$D:$D,0))</f>
        <v>340140005</v>
      </c>
      <c r="AA280" t="str">
        <f t="shared" si="80"/>
        <v>巡逻星点4-5-2</v>
      </c>
    </row>
    <row r="281" spans="1:27">
      <c r="A281">
        <f t="shared" si="72"/>
        <v>4253</v>
      </c>
      <c r="B281" s="1" t="s">
        <v>75</v>
      </c>
      <c r="C281" s="1" t="str">
        <f t="shared" si="73"/>
        <v>星点巡逻5</v>
      </c>
      <c r="D281">
        <v>4</v>
      </c>
      <c r="E281">
        <v>5</v>
      </c>
      <c r="F281">
        <v>3</v>
      </c>
      <c r="G281">
        <f t="shared" si="83"/>
        <v>4</v>
      </c>
      <c r="H281">
        <f t="shared" si="74"/>
        <v>40</v>
      </c>
      <c r="I281">
        <f t="shared" si="75"/>
        <v>80</v>
      </c>
      <c r="J281" t="str">
        <f t="shared" si="76"/>
        <v>40,80</v>
      </c>
      <c r="K281">
        <f t="shared" si="77"/>
        <v>5</v>
      </c>
      <c r="L281">
        <f t="shared" si="78"/>
        <v>86400</v>
      </c>
      <c r="M281">
        <v>0</v>
      </c>
      <c r="N281">
        <f>INDEX(Sheet3!E:E,MATCH(B281&amp;D281&amp;E281,Sheet3!D:D,0))*VLOOKUP(G281,AE:AG,3,0)+M281/2</f>
        <v>5</v>
      </c>
      <c r="O281">
        <f>INDEX(Sheet3!F:F,MATCH(B281&amp;D281&amp;E281,Sheet3!D:D,0))</f>
        <v>50</v>
      </c>
      <c r="P281">
        <f t="shared" si="79"/>
        <v>74253</v>
      </c>
      <c r="R281">
        <f t="shared" si="81"/>
        <v>83</v>
      </c>
      <c r="T281">
        <f t="shared" si="82"/>
        <v>41666</v>
      </c>
      <c r="X281" t="str">
        <f>INDEX(Sheet4!E:E,MATCH($B281&amp;$D281&amp;$E281,Sheet4!$D:$D,0))</f>
        <v>院校周边</v>
      </c>
      <c r="Y281" t="str">
        <f>INDEX(Sheet4!F:F,MATCH($B281&amp;$D281&amp;$E281,Sheet4!$D:$D,0))</f>
        <v>能听到上下课铃声的道路，常常有身穿制服的学生在此往来。</v>
      </c>
      <c r="Z281">
        <f>INDEX(Sheet4!H:H,MATCH($B281&amp;$D281&amp;$E281,Sheet4!$D:$D,0))</f>
        <v>340140005</v>
      </c>
      <c r="AA281" t="str">
        <f t="shared" si="80"/>
        <v>巡逻星点4-5-3</v>
      </c>
    </row>
    <row r="282" spans="1:27">
      <c r="A282">
        <f t="shared" si="72"/>
        <v>4311</v>
      </c>
      <c r="B282" s="1" t="s">
        <v>76</v>
      </c>
      <c r="C282" s="1" t="str">
        <f t="shared" si="73"/>
        <v>觉醒巡逻1</v>
      </c>
      <c r="D282">
        <v>4</v>
      </c>
      <c r="E282">
        <v>1</v>
      </c>
      <c r="F282">
        <v>1</v>
      </c>
      <c r="G282">
        <f t="shared" si="83"/>
        <v>1</v>
      </c>
      <c r="H282">
        <f t="shared" si="74"/>
        <v>1</v>
      </c>
      <c r="I282">
        <f t="shared" si="75"/>
        <v>24</v>
      </c>
      <c r="J282" t="str">
        <f t="shared" si="76"/>
        <v>1,24</v>
      </c>
      <c r="K282">
        <f t="shared" si="77"/>
        <v>2</v>
      </c>
      <c r="L282">
        <f t="shared" si="78"/>
        <v>14400</v>
      </c>
      <c r="M282">
        <v>0</v>
      </c>
      <c r="N282">
        <f>INDEX(Sheet3!E:E,MATCH(B282&amp;D282&amp;E282,Sheet3!D:D,0))*VLOOKUP(G282,AE:AG,3,0)+M282/2</f>
        <v>0</v>
      </c>
      <c r="O282">
        <f>INDEX(Sheet3!F:F,MATCH(B282&amp;D282&amp;E282,Sheet3!D:D,0))</f>
        <v>50</v>
      </c>
      <c r="P282">
        <f t="shared" si="79"/>
        <v>74311</v>
      </c>
      <c r="S282">
        <f t="shared" ref="S282:S295" si="84">INT(VLOOKUP(H282,AK:AN,4,0)*N282/2)</f>
        <v>0</v>
      </c>
      <c r="T282">
        <f t="shared" si="82"/>
        <v>0</v>
      </c>
      <c r="X282" t="str">
        <f>INDEX(Sheet4!E:E,MATCH($B282&amp;$D282&amp;$E282,Sheet4!$D:$D,0))</f>
        <v>居住区</v>
      </c>
      <c r="Y282" t="str">
        <f>INDEX(Sheet4!F:F,MATCH($B282&amp;$D282&amp;$E282,Sheet4!$D:$D,0))</f>
        <v>绿树成荫的社区地带，总能看到不少散步的老人。</v>
      </c>
      <c r="Z282">
        <f>INDEX(Sheet4!H:H,MATCH($B282&amp;$D282&amp;$E282,Sheet4!$D:$D,0))</f>
        <v>340140005</v>
      </c>
      <c r="AA282" t="str">
        <f t="shared" si="80"/>
        <v>巡逻觉醒4-1-1</v>
      </c>
    </row>
    <row r="283" spans="1:27">
      <c r="A283">
        <f t="shared" si="72"/>
        <v>4312</v>
      </c>
      <c r="B283" s="1" t="s">
        <v>76</v>
      </c>
      <c r="C283" s="1" t="str">
        <f t="shared" si="73"/>
        <v>觉醒巡逻1</v>
      </c>
      <c r="D283">
        <v>4</v>
      </c>
      <c r="E283">
        <v>1</v>
      </c>
      <c r="F283">
        <v>2</v>
      </c>
      <c r="G283">
        <f t="shared" si="83"/>
        <v>1</v>
      </c>
      <c r="H283">
        <f t="shared" si="74"/>
        <v>1</v>
      </c>
      <c r="I283">
        <f t="shared" si="75"/>
        <v>24</v>
      </c>
      <c r="J283" t="str">
        <f t="shared" si="76"/>
        <v>1,24</v>
      </c>
      <c r="K283">
        <f t="shared" si="77"/>
        <v>3</v>
      </c>
      <c r="L283">
        <f t="shared" si="78"/>
        <v>14400</v>
      </c>
      <c r="M283">
        <v>0</v>
      </c>
      <c r="N283">
        <f>INDEX(Sheet3!E:E,MATCH(B283&amp;D283&amp;E283,Sheet3!D:D,0))*VLOOKUP(G283,AE:AG,3,0)+M283/2</f>
        <v>0</v>
      </c>
      <c r="O283">
        <f>INDEX(Sheet3!F:F,MATCH(B283&amp;D283&amp;E283,Sheet3!D:D,0))</f>
        <v>50</v>
      </c>
      <c r="P283">
        <f t="shared" si="79"/>
        <v>74312</v>
      </c>
      <c r="S283">
        <f t="shared" si="84"/>
        <v>0</v>
      </c>
      <c r="T283">
        <f t="shared" si="82"/>
        <v>0</v>
      </c>
      <c r="X283" t="str">
        <f>INDEX(Sheet4!E:E,MATCH($B283&amp;$D283&amp;$E283,Sheet4!$D:$D,0))</f>
        <v>居住区</v>
      </c>
      <c r="Y283" t="str">
        <f>INDEX(Sheet4!F:F,MATCH($B283&amp;$D283&amp;$E283,Sheet4!$D:$D,0))</f>
        <v>绿树成荫的社区地带，总能看到不少散步的老人。</v>
      </c>
      <c r="Z283">
        <f>INDEX(Sheet4!H:H,MATCH($B283&amp;$D283&amp;$E283,Sheet4!$D:$D,0))</f>
        <v>340140005</v>
      </c>
      <c r="AA283" t="str">
        <f t="shared" si="80"/>
        <v>巡逻觉醒4-1-2</v>
      </c>
    </row>
    <row r="284" spans="1:27">
      <c r="A284">
        <f t="shared" si="72"/>
        <v>4321</v>
      </c>
      <c r="B284" s="1" t="s">
        <v>76</v>
      </c>
      <c r="C284" s="1" t="str">
        <f t="shared" si="73"/>
        <v>觉醒巡逻2</v>
      </c>
      <c r="D284">
        <v>4</v>
      </c>
      <c r="E284">
        <v>2</v>
      </c>
      <c r="F284">
        <v>1</v>
      </c>
      <c r="G284">
        <f t="shared" si="83"/>
        <v>1</v>
      </c>
      <c r="H284">
        <f t="shared" si="74"/>
        <v>25</v>
      </c>
      <c r="I284">
        <f t="shared" si="75"/>
        <v>29</v>
      </c>
      <c r="J284" t="str">
        <f t="shared" si="76"/>
        <v>25,29</v>
      </c>
      <c r="K284">
        <f t="shared" si="77"/>
        <v>2</v>
      </c>
      <c r="L284">
        <f t="shared" si="78"/>
        <v>14400</v>
      </c>
      <c r="M284">
        <v>0</v>
      </c>
      <c r="N284">
        <f>INDEX(Sheet3!E:E,MATCH(B284&amp;D284&amp;E284,Sheet3!D:D,0))*VLOOKUP(G284,AE:AG,3,0)+M284/2</f>
        <v>0</v>
      </c>
      <c r="O284">
        <f>INDEX(Sheet3!F:F,MATCH(B284&amp;D284&amp;E284,Sheet3!D:D,0))</f>
        <v>50</v>
      </c>
      <c r="P284">
        <f t="shared" si="79"/>
        <v>74321</v>
      </c>
      <c r="S284">
        <f t="shared" si="84"/>
        <v>0</v>
      </c>
      <c r="T284">
        <f t="shared" si="82"/>
        <v>0</v>
      </c>
      <c r="X284" t="str">
        <f>INDEX(Sheet4!E:E,MATCH($B284&amp;$D284&amp;$E284,Sheet4!$D:$D,0))</f>
        <v>林荫道</v>
      </c>
      <c r="Y284" t="str">
        <f>INDEX(Sheet4!F:F,MATCH($B284&amp;$D284&amp;$E284,Sheet4!$D:$D,0))</f>
        <v>被树荫所覆盖的窄小街道，即使在夏天也相当凉爽。</v>
      </c>
      <c r="Z284">
        <f>INDEX(Sheet4!H:H,MATCH($B284&amp;$D284&amp;$E284,Sheet4!$D:$D,0))</f>
        <v>340140005</v>
      </c>
      <c r="AA284" t="str">
        <f t="shared" si="80"/>
        <v>巡逻觉醒4-2-1</v>
      </c>
    </row>
    <row r="285" spans="1:27">
      <c r="A285">
        <f t="shared" si="72"/>
        <v>4322</v>
      </c>
      <c r="B285" s="1" t="s">
        <v>76</v>
      </c>
      <c r="C285" s="1" t="str">
        <f t="shared" si="73"/>
        <v>觉醒巡逻2</v>
      </c>
      <c r="D285">
        <v>4</v>
      </c>
      <c r="E285">
        <v>2</v>
      </c>
      <c r="F285">
        <v>2</v>
      </c>
      <c r="G285">
        <f t="shared" si="83"/>
        <v>1</v>
      </c>
      <c r="H285">
        <f t="shared" si="74"/>
        <v>25</v>
      </c>
      <c r="I285">
        <f t="shared" si="75"/>
        <v>29</v>
      </c>
      <c r="J285" t="str">
        <f t="shared" si="76"/>
        <v>25,29</v>
      </c>
      <c r="K285">
        <f t="shared" si="77"/>
        <v>3</v>
      </c>
      <c r="L285">
        <f t="shared" si="78"/>
        <v>14400</v>
      </c>
      <c r="M285">
        <v>0</v>
      </c>
      <c r="N285">
        <f>INDEX(Sheet3!E:E,MATCH(B285&amp;D285&amp;E285,Sheet3!D:D,0))*VLOOKUP(G285,AE:AG,3,0)+M285/2</f>
        <v>0</v>
      </c>
      <c r="O285">
        <f>INDEX(Sheet3!F:F,MATCH(B285&amp;D285&amp;E285,Sheet3!D:D,0))</f>
        <v>50</v>
      </c>
      <c r="P285">
        <f t="shared" si="79"/>
        <v>74322</v>
      </c>
      <c r="S285">
        <f t="shared" si="84"/>
        <v>0</v>
      </c>
      <c r="T285">
        <f t="shared" si="82"/>
        <v>0</v>
      </c>
      <c r="X285" t="str">
        <f>INDEX(Sheet4!E:E,MATCH($B285&amp;$D285&amp;$E285,Sheet4!$D:$D,0))</f>
        <v>林荫道</v>
      </c>
      <c r="Y285" t="str">
        <f>INDEX(Sheet4!F:F,MATCH($B285&amp;$D285&amp;$E285,Sheet4!$D:$D,0))</f>
        <v>被树荫所覆盖的窄小街道，即使在夏天也相当凉爽。</v>
      </c>
      <c r="Z285">
        <f>INDEX(Sheet4!H:H,MATCH($B285&amp;$D285&amp;$E285,Sheet4!$D:$D,0))</f>
        <v>340140005</v>
      </c>
      <c r="AA285" t="str">
        <f t="shared" si="80"/>
        <v>巡逻觉醒4-2-2</v>
      </c>
    </row>
    <row r="286" spans="1:27">
      <c r="A286">
        <f t="shared" si="72"/>
        <v>4323</v>
      </c>
      <c r="B286" s="1" t="s">
        <v>76</v>
      </c>
      <c r="C286" s="1" t="str">
        <f t="shared" si="73"/>
        <v>觉醒巡逻2</v>
      </c>
      <c r="D286">
        <v>4</v>
      </c>
      <c r="E286">
        <v>2</v>
      </c>
      <c r="F286">
        <v>3</v>
      </c>
      <c r="G286">
        <f t="shared" si="83"/>
        <v>1</v>
      </c>
      <c r="H286">
        <f t="shared" si="74"/>
        <v>25</v>
      </c>
      <c r="I286">
        <f t="shared" si="75"/>
        <v>29</v>
      </c>
      <c r="J286" t="str">
        <f t="shared" si="76"/>
        <v>25,29</v>
      </c>
      <c r="K286">
        <f t="shared" si="77"/>
        <v>3</v>
      </c>
      <c r="L286">
        <f t="shared" si="78"/>
        <v>14400</v>
      </c>
      <c r="M286">
        <v>0</v>
      </c>
      <c r="N286">
        <f>INDEX(Sheet3!E:E,MATCH(B286&amp;D286&amp;E286,Sheet3!D:D,0))*VLOOKUP(G286,AE:AG,3,0)+M286/2</f>
        <v>0</v>
      </c>
      <c r="O286">
        <f>INDEX(Sheet3!F:F,MATCH(B286&amp;D286&amp;E286,Sheet3!D:D,0))</f>
        <v>50</v>
      </c>
      <c r="P286">
        <f t="shared" si="79"/>
        <v>74323</v>
      </c>
      <c r="S286">
        <f t="shared" si="84"/>
        <v>0</v>
      </c>
      <c r="T286">
        <f t="shared" si="82"/>
        <v>0</v>
      </c>
      <c r="X286" t="str">
        <f>INDEX(Sheet4!E:E,MATCH($B286&amp;$D286&amp;$E286,Sheet4!$D:$D,0))</f>
        <v>林荫道</v>
      </c>
      <c r="Y286" t="str">
        <f>INDEX(Sheet4!F:F,MATCH($B286&amp;$D286&amp;$E286,Sheet4!$D:$D,0))</f>
        <v>被树荫所覆盖的窄小街道，即使在夏天也相当凉爽。</v>
      </c>
      <c r="Z286">
        <f>INDEX(Sheet4!H:H,MATCH($B286&amp;$D286&amp;$E286,Sheet4!$D:$D,0))</f>
        <v>340140005</v>
      </c>
      <c r="AA286" t="str">
        <f t="shared" si="80"/>
        <v>巡逻觉醒4-2-3</v>
      </c>
    </row>
    <row r="287" spans="1:27">
      <c r="A287">
        <f t="shared" si="72"/>
        <v>4331</v>
      </c>
      <c r="B287" s="1" t="s">
        <v>76</v>
      </c>
      <c r="C287" s="1" t="str">
        <f t="shared" si="73"/>
        <v>觉醒巡逻3</v>
      </c>
      <c r="D287">
        <v>4</v>
      </c>
      <c r="E287">
        <v>3</v>
      </c>
      <c r="F287">
        <v>1</v>
      </c>
      <c r="G287">
        <f t="shared" si="83"/>
        <v>1</v>
      </c>
      <c r="H287">
        <f t="shared" si="74"/>
        <v>30</v>
      </c>
      <c r="I287">
        <f t="shared" si="75"/>
        <v>34</v>
      </c>
      <c r="J287" t="str">
        <f t="shared" si="76"/>
        <v>30,34</v>
      </c>
      <c r="K287">
        <f t="shared" si="77"/>
        <v>3</v>
      </c>
      <c r="L287">
        <f t="shared" si="78"/>
        <v>14400</v>
      </c>
      <c r="M287">
        <v>0</v>
      </c>
      <c r="N287">
        <f>INDEX(Sheet3!E:E,MATCH(B287&amp;D287&amp;E287,Sheet3!D:D,0))*VLOOKUP(G287,AE:AG,3,0)+M287/2</f>
        <v>1</v>
      </c>
      <c r="O287">
        <f>INDEX(Sheet3!F:F,MATCH(B287&amp;D287&amp;E287,Sheet3!D:D,0))</f>
        <v>50</v>
      </c>
      <c r="P287">
        <f t="shared" si="79"/>
        <v>74331</v>
      </c>
      <c r="S287">
        <f t="shared" si="84"/>
        <v>3</v>
      </c>
      <c r="T287">
        <f t="shared" si="82"/>
        <v>4500</v>
      </c>
      <c r="X287" t="str">
        <f>INDEX(Sheet4!E:E,MATCH($B287&amp;$D287&amp;$E287,Sheet4!$D:$D,0))</f>
        <v>院校周边</v>
      </c>
      <c r="Y287" t="str">
        <f>INDEX(Sheet4!F:F,MATCH($B287&amp;$D287&amp;$E287,Sheet4!$D:$D,0))</f>
        <v>能听到上下课铃声的道路，常常有身穿制服的学生在此往来。</v>
      </c>
      <c r="Z287">
        <f>INDEX(Sheet4!H:H,MATCH($B287&amp;$D287&amp;$E287,Sheet4!$D:$D,0))</f>
        <v>340140005</v>
      </c>
      <c r="AA287" t="str">
        <f t="shared" si="80"/>
        <v>巡逻觉醒4-3-1</v>
      </c>
    </row>
    <row r="288" spans="1:27">
      <c r="A288">
        <f t="shared" si="72"/>
        <v>4332</v>
      </c>
      <c r="B288" s="1" t="s">
        <v>76</v>
      </c>
      <c r="C288" s="1" t="str">
        <f t="shared" si="73"/>
        <v>觉醒巡逻3</v>
      </c>
      <c r="D288">
        <v>4</v>
      </c>
      <c r="E288">
        <v>3</v>
      </c>
      <c r="F288">
        <v>2</v>
      </c>
      <c r="G288">
        <f t="shared" si="83"/>
        <v>2</v>
      </c>
      <c r="H288">
        <f t="shared" si="74"/>
        <v>30</v>
      </c>
      <c r="I288">
        <f t="shared" si="75"/>
        <v>34</v>
      </c>
      <c r="J288" t="str">
        <f t="shared" si="76"/>
        <v>30,34</v>
      </c>
      <c r="K288">
        <f t="shared" si="77"/>
        <v>4</v>
      </c>
      <c r="L288">
        <f t="shared" si="78"/>
        <v>28800</v>
      </c>
      <c r="M288">
        <v>0</v>
      </c>
      <c r="N288">
        <f>INDEX(Sheet3!E:E,MATCH(B288&amp;D288&amp;E288,Sheet3!D:D,0))*VLOOKUP(G288,AE:AG,3,0)+M288/2</f>
        <v>2</v>
      </c>
      <c r="O288">
        <f>INDEX(Sheet3!F:F,MATCH(B288&amp;D288&amp;E288,Sheet3!D:D,0))</f>
        <v>50</v>
      </c>
      <c r="P288">
        <f t="shared" si="79"/>
        <v>74332</v>
      </c>
      <c r="S288">
        <f t="shared" si="84"/>
        <v>6</v>
      </c>
      <c r="T288">
        <f t="shared" si="82"/>
        <v>9000</v>
      </c>
      <c r="X288" t="str">
        <f>INDEX(Sheet4!E:E,MATCH($B288&amp;$D288&amp;$E288,Sheet4!$D:$D,0))</f>
        <v>院校周边</v>
      </c>
      <c r="Y288" t="str">
        <f>INDEX(Sheet4!F:F,MATCH($B288&amp;$D288&amp;$E288,Sheet4!$D:$D,0))</f>
        <v>能听到上下课铃声的道路，常常有身穿制服的学生在此往来。</v>
      </c>
      <c r="Z288">
        <f>INDEX(Sheet4!H:H,MATCH($B288&amp;$D288&amp;$E288,Sheet4!$D:$D,0))</f>
        <v>340140005</v>
      </c>
      <c r="AA288" t="str">
        <f t="shared" si="80"/>
        <v>巡逻觉醒4-3-2</v>
      </c>
    </row>
    <row r="289" spans="1:27">
      <c r="A289">
        <f t="shared" si="72"/>
        <v>4333</v>
      </c>
      <c r="B289" s="1" t="s">
        <v>76</v>
      </c>
      <c r="C289" s="1" t="str">
        <f t="shared" si="73"/>
        <v>觉醒巡逻3</v>
      </c>
      <c r="D289">
        <v>4</v>
      </c>
      <c r="E289">
        <v>3</v>
      </c>
      <c r="F289">
        <v>3</v>
      </c>
      <c r="G289">
        <f t="shared" si="83"/>
        <v>3</v>
      </c>
      <c r="H289">
        <f t="shared" si="74"/>
        <v>30</v>
      </c>
      <c r="I289">
        <f t="shared" si="75"/>
        <v>34</v>
      </c>
      <c r="J289" t="str">
        <f t="shared" si="76"/>
        <v>30,34</v>
      </c>
      <c r="K289">
        <f t="shared" si="77"/>
        <v>4</v>
      </c>
      <c r="L289">
        <f t="shared" si="78"/>
        <v>43200</v>
      </c>
      <c r="M289">
        <v>0</v>
      </c>
      <c r="N289">
        <f>INDEX(Sheet3!E:E,MATCH(B289&amp;D289&amp;E289,Sheet3!D:D,0))*VLOOKUP(G289,AE:AG,3,0)+M289/2</f>
        <v>3</v>
      </c>
      <c r="O289">
        <f>INDEX(Sheet3!F:F,MATCH(B289&amp;D289&amp;E289,Sheet3!D:D,0))</f>
        <v>50</v>
      </c>
      <c r="P289">
        <f t="shared" si="79"/>
        <v>74333</v>
      </c>
      <c r="S289">
        <f t="shared" si="84"/>
        <v>10</v>
      </c>
      <c r="T289">
        <f t="shared" si="82"/>
        <v>13500</v>
      </c>
      <c r="X289" t="str">
        <f>INDEX(Sheet4!E:E,MATCH($B289&amp;$D289&amp;$E289,Sheet4!$D:$D,0))</f>
        <v>院校周边</v>
      </c>
      <c r="Y289" t="str">
        <f>INDEX(Sheet4!F:F,MATCH($B289&amp;$D289&amp;$E289,Sheet4!$D:$D,0))</f>
        <v>能听到上下课铃声的道路，常常有身穿制服的学生在此往来。</v>
      </c>
      <c r="Z289">
        <f>INDEX(Sheet4!H:H,MATCH($B289&amp;$D289&amp;$E289,Sheet4!$D:$D,0))</f>
        <v>340140005</v>
      </c>
      <c r="AA289" t="str">
        <f t="shared" si="80"/>
        <v>巡逻觉醒4-3-3</v>
      </c>
    </row>
    <row r="290" spans="1:27">
      <c r="A290">
        <f t="shared" si="72"/>
        <v>4341</v>
      </c>
      <c r="B290" s="1" t="s">
        <v>76</v>
      </c>
      <c r="C290" s="1" t="str">
        <f t="shared" si="73"/>
        <v>觉醒巡逻4</v>
      </c>
      <c r="D290">
        <v>4</v>
      </c>
      <c r="E290">
        <v>4</v>
      </c>
      <c r="F290">
        <v>1</v>
      </c>
      <c r="G290">
        <f t="shared" si="83"/>
        <v>2</v>
      </c>
      <c r="H290">
        <f t="shared" si="74"/>
        <v>35</v>
      </c>
      <c r="I290">
        <f t="shared" si="75"/>
        <v>39</v>
      </c>
      <c r="J290" t="str">
        <f t="shared" si="76"/>
        <v>35,39</v>
      </c>
      <c r="K290">
        <f t="shared" si="77"/>
        <v>4</v>
      </c>
      <c r="L290">
        <f t="shared" si="78"/>
        <v>28800</v>
      </c>
      <c r="M290">
        <v>0</v>
      </c>
      <c r="N290">
        <f>INDEX(Sheet3!E:E,MATCH(B290&amp;D290&amp;E290,Sheet3!D:D,0))*VLOOKUP(G290,AE:AG,3,0)+M290/2</f>
        <v>1.66666666666667</v>
      </c>
      <c r="O290">
        <f>INDEX(Sheet3!F:F,MATCH(B290&amp;D290&amp;E290,Sheet3!D:D,0))</f>
        <v>50</v>
      </c>
      <c r="P290">
        <f t="shared" si="79"/>
        <v>74341</v>
      </c>
      <c r="S290">
        <f t="shared" si="84"/>
        <v>6</v>
      </c>
      <c r="T290">
        <f t="shared" si="82"/>
        <v>10000</v>
      </c>
      <c r="X290" t="str">
        <f>INDEX(Sheet4!E:E,MATCH($B290&amp;$D290&amp;$E290,Sheet4!$D:$D,0))</f>
        <v>院校周边</v>
      </c>
      <c r="Y290" t="str">
        <f>INDEX(Sheet4!F:F,MATCH($B290&amp;$D290&amp;$E290,Sheet4!$D:$D,0))</f>
        <v>能听到上下课铃声的道路，常常有身穿制服的学生在此往来。</v>
      </c>
      <c r="Z290">
        <f>INDEX(Sheet4!H:H,MATCH($B290&amp;$D290&amp;$E290,Sheet4!$D:$D,0))</f>
        <v>340140005</v>
      </c>
      <c r="AA290" t="str">
        <f t="shared" si="80"/>
        <v>巡逻觉醒4-4-1</v>
      </c>
    </row>
    <row r="291" spans="1:27">
      <c r="A291">
        <f t="shared" si="72"/>
        <v>4342</v>
      </c>
      <c r="B291" s="1" t="s">
        <v>76</v>
      </c>
      <c r="C291" s="1" t="str">
        <f t="shared" si="73"/>
        <v>觉醒巡逻4</v>
      </c>
      <c r="D291">
        <v>4</v>
      </c>
      <c r="E291">
        <v>4</v>
      </c>
      <c r="F291">
        <v>2</v>
      </c>
      <c r="G291">
        <f t="shared" si="83"/>
        <v>3</v>
      </c>
      <c r="H291">
        <f t="shared" si="74"/>
        <v>35</v>
      </c>
      <c r="I291">
        <f t="shared" si="75"/>
        <v>39</v>
      </c>
      <c r="J291" t="str">
        <f t="shared" si="76"/>
        <v>35,39</v>
      </c>
      <c r="K291">
        <f t="shared" si="77"/>
        <v>5</v>
      </c>
      <c r="L291">
        <f t="shared" si="78"/>
        <v>43200</v>
      </c>
      <c r="M291">
        <v>0</v>
      </c>
      <c r="N291">
        <f>INDEX(Sheet3!E:E,MATCH(B291&amp;D291&amp;E291,Sheet3!D:D,0))*VLOOKUP(G291,AE:AG,3,0)+M291/2</f>
        <v>2.5</v>
      </c>
      <c r="O291">
        <f>INDEX(Sheet3!F:F,MATCH(B291&amp;D291&amp;E291,Sheet3!D:D,0))</f>
        <v>50</v>
      </c>
      <c r="P291">
        <f t="shared" si="79"/>
        <v>74342</v>
      </c>
      <c r="S291">
        <f t="shared" si="84"/>
        <v>10</v>
      </c>
      <c r="T291">
        <f t="shared" si="82"/>
        <v>15000</v>
      </c>
      <c r="X291" t="str">
        <f>INDEX(Sheet4!E:E,MATCH($B291&amp;$D291&amp;$E291,Sheet4!$D:$D,0))</f>
        <v>院校周边</v>
      </c>
      <c r="Y291" t="str">
        <f>INDEX(Sheet4!F:F,MATCH($B291&amp;$D291&amp;$E291,Sheet4!$D:$D,0))</f>
        <v>能听到上下课铃声的道路，常常有身穿制服的学生在此往来。</v>
      </c>
      <c r="Z291">
        <f>INDEX(Sheet4!H:H,MATCH($B291&amp;$D291&amp;$E291,Sheet4!$D:$D,0))</f>
        <v>340140005</v>
      </c>
      <c r="AA291" t="str">
        <f t="shared" si="80"/>
        <v>巡逻觉醒4-4-2</v>
      </c>
    </row>
    <row r="292" spans="1:27">
      <c r="A292">
        <f t="shared" si="72"/>
        <v>4343</v>
      </c>
      <c r="B292" s="1" t="s">
        <v>76</v>
      </c>
      <c r="C292" s="1" t="str">
        <f t="shared" si="73"/>
        <v>觉醒巡逻4</v>
      </c>
      <c r="D292">
        <v>4</v>
      </c>
      <c r="E292">
        <v>4</v>
      </c>
      <c r="F292">
        <v>3</v>
      </c>
      <c r="G292">
        <f t="shared" si="83"/>
        <v>4</v>
      </c>
      <c r="H292">
        <f t="shared" si="74"/>
        <v>35</v>
      </c>
      <c r="I292">
        <f t="shared" si="75"/>
        <v>39</v>
      </c>
      <c r="J292" t="str">
        <f t="shared" si="76"/>
        <v>35,39</v>
      </c>
      <c r="K292">
        <f t="shared" si="77"/>
        <v>5</v>
      </c>
      <c r="L292">
        <f t="shared" si="78"/>
        <v>86400</v>
      </c>
      <c r="M292">
        <v>0</v>
      </c>
      <c r="N292">
        <f>INDEX(Sheet3!E:E,MATCH(B292&amp;D292&amp;E292,Sheet3!D:D,0))*VLOOKUP(G292,AE:AG,3,0)+M292/2</f>
        <v>5</v>
      </c>
      <c r="O292">
        <f>INDEX(Sheet3!F:F,MATCH(B292&amp;D292&amp;E292,Sheet3!D:D,0))</f>
        <v>50</v>
      </c>
      <c r="P292">
        <f t="shared" si="79"/>
        <v>74343</v>
      </c>
      <c r="S292">
        <f t="shared" si="84"/>
        <v>20</v>
      </c>
      <c r="T292">
        <f t="shared" si="82"/>
        <v>30000</v>
      </c>
      <c r="X292" t="str">
        <f>INDEX(Sheet4!E:E,MATCH($B292&amp;$D292&amp;$E292,Sheet4!$D:$D,0))</f>
        <v>院校周边</v>
      </c>
      <c r="Y292" t="str">
        <f>INDEX(Sheet4!F:F,MATCH($B292&amp;$D292&amp;$E292,Sheet4!$D:$D,0))</f>
        <v>能听到上下课铃声的道路，常常有身穿制服的学生在此往来。</v>
      </c>
      <c r="Z292">
        <f>INDEX(Sheet4!H:H,MATCH($B292&amp;$D292&amp;$E292,Sheet4!$D:$D,0))</f>
        <v>340140005</v>
      </c>
      <c r="AA292" t="str">
        <f t="shared" si="80"/>
        <v>巡逻觉醒4-4-3</v>
      </c>
    </row>
    <row r="293" spans="1:27">
      <c r="A293">
        <f t="shared" si="72"/>
        <v>4351</v>
      </c>
      <c r="B293" s="1" t="s">
        <v>76</v>
      </c>
      <c r="C293" s="1" t="str">
        <f t="shared" si="73"/>
        <v>觉醒巡逻5</v>
      </c>
      <c r="D293">
        <v>4</v>
      </c>
      <c r="E293">
        <v>5</v>
      </c>
      <c r="F293">
        <v>1</v>
      </c>
      <c r="G293">
        <f t="shared" si="83"/>
        <v>2</v>
      </c>
      <c r="H293">
        <f t="shared" si="74"/>
        <v>40</v>
      </c>
      <c r="I293">
        <f t="shared" si="75"/>
        <v>80</v>
      </c>
      <c r="J293" t="str">
        <f t="shared" si="76"/>
        <v>40,80</v>
      </c>
      <c r="K293">
        <f t="shared" si="77"/>
        <v>4</v>
      </c>
      <c r="L293">
        <f t="shared" si="78"/>
        <v>28800</v>
      </c>
      <c r="M293">
        <v>0</v>
      </c>
      <c r="N293">
        <f>INDEX(Sheet3!E:E,MATCH(B293&amp;D293&amp;E293,Sheet3!D:D,0))*VLOOKUP(G293,AE:AG,3,0)+M293/2</f>
        <v>1.66666666666667</v>
      </c>
      <c r="O293">
        <f>INDEX(Sheet3!F:F,MATCH(B293&amp;D293&amp;E293,Sheet3!D:D,0))</f>
        <v>50</v>
      </c>
      <c r="P293">
        <f t="shared" si="79"/>
        <v>74351</v>
      </c>
      <c r="S293">
        <f t="shared" si="84"/>
        <v>8</v>
      </c>
      <c r="T293">
        <f t="shared" si="82"/>
        <v>13888</v>
      </c>
      <c r="X293" t="str">
        <f>INDEX(Sheet4!E:E,MATCH($B293&amp;$D293&amp;$E293,Sheet4!$D:$D,0))</f>
        <v>院校周边</v>
      </c>
      <c r="Y293" t="str">
        <f>INDEX(Sheet4!F:F,MATCH($B293&amp;$D293&amp;$E293,Sheet4!$D:$D,0))</f>
        <v>能听到上下课铃声的道路，常常有身穿制服的学生在此往来。</v>
      </c>
      <c r="Z293">
        <f>INDEX(Sheet4!H:H,MATCH($B293&amp;$D293&amp;$E293,Sheet4!$D:$D,0))</f>
        <v>340140005</v>
      </c>
      <c r="AA293" t="str">
        <f t="shared" si="80"/>
        <v>巡逻觉醒4-5-1</v>
      </c>
    </row>
    <row r="294" spans="1:27">
      <c r="A294">
        <f t="shared" si="72"/>
        <v>4352</v>
      </c>
      <c r="B294" s="1" t="s">
        <v>76</v>
      </c>
      <c r="C294" s="1" t="str">
        <f t="shared" si="73"/>
        <v>觉醒巡逻5</v>
      </c>
      <c r="D294">
        <v>4</v>
      </c>
      <c r="E294">
        <v>5</v>
      </c>
      <c r="F294">
        <v>2</v>
      </c>
      <c r="G294">
        <f t="shared" si="83"/>
        <v>3</v>
      </c>
      <c r="H294">
        <f t="shared" si="74"/>
        <v>40</v>
      </c>
      <c r="I294">
        <f t="shared" si="75"/>
        <v>80</v>
      </c>
      <c r="J294" t="str">
        <f t="shared" si="76"/>
        <v>40,80</v>
      </c>
      <c r="K294">
        <f t="shared" si="77"/>
        <v>5</v>
      </c>
      <c r="L294">
        <f t="shared" si="78"/>
        <v>43200</v>
      </c>
      <c r="M294">
        <v>0</v>
      </c>
      <c r="N294">
        <f>INDEX(Sheet3!E:E,MATCH(B294&amp;D294&amp;E294,Sheet3!D:D,0))*VLOOKUP(G294,AE:AG,3,0)+M294/2</f>
        <v>2.5</v>
      </c>
      <c r="O294">
        <f>INDEX(Sheet3!F:F,MATCH(B294&amp;D294&amp;E294,Sheet3!D:D,0))</f>
        <v>50</v>
      </c>
      <c r="P294">
        <f t="shared" si="79"/>
        <v>74352</v>
      </c>
      <c r="S294">
        <f t="shared" si="84"/>
        <v>12</v>
      </c>
      <c r="T294">
        <f t="shared" si="82"/>
        <v>20833</v>
      </c>
      <c r="X294" t="str">
        <f>INDEX(Sheet4!E:E,MATCH($B294&amp;$D294&amp;$E294,Sheet4!$D:$D,0))</f>
        <v>院校周边</v>
      </c>
      <c r="Y294" t="str">
        <f>INDEX(Sheet4!F:F,MATCH($B294&amp;$D294&amp;$E294,Sheet4!$D:$D,0))</f>
        <v>能听到上下课铃声的道路，常常有身穿制服的学生在此往来。</v>
      </c>
      <c r="Z294">
        <f>INDEX(Sheet4!H:H,MATCH($B294&amp;$D294&amp;$E294,Sheet4!$D:$D,0))</f>
        <v>340140005</v>
      </c>
      <c r="AA294" t="str">
        <f t="shared" si="80"/>
        <v>巡逻觉醒4-5-2</v>
      </c>
    </row>
    <row r="295" spans="1:27">
      <c r="A295">
        <f t="shared" si="72"/>
        <v>4353</v>
      </c>
      <c r="B295" s="1" t="s">
        <v>76</v>
      </c>
      <c r="C295" s="1" t="str">
        <f t="shared" si="73"/>
        <v>觉醒巡逻5</v>
      </c>
      <c r="D295">
        <v>4</v>
      </c>
      <c r="E295">
        <v>5</v>
      </c>
      <c r="F295">
        <v>3</v>
      </c>
      <c r="G295">
        <f t="shared" si="83"/>
        <v>4</v>
      </c>
      <c r="H295">
        <f t="shared" si="74"/>
        <v>40</v>
      </c>
      <c r="I295">
        <f t="shared" si="75"/>
        <v>80</v>
      </c>
      <c r="J295" t="str">
        <f t="shared" si="76"/>
        <v>40,80</v>
      </c>
      <c r="K295">
        <f t="shared" si="77"/>
        <v>5</v>
      </c>
      <c r="L295">
        <f t="shared" si="78"/>
        <v>86400</v>
      </c>
      <c r="M295">
        <v>0</v>
      </c>
      <c r="N295">
        <f>INDEX(Sheet3!E:E,MATCH(B295&amp;D295&amp;E295,Sheet3!D:D,0))*VLOOKUP(G295,AE:AG,3,0)+M295/2</f>
        <v>5</v>
      </c>
      <c r="O295">
        <f>INDEX(Sheet3!F:F,MATCH(B295&amp;D295&amp;E295,Sheet3!D:D,0))</f>
        <v>50</v>
      </c>
      <c r="P295">
        <f t="shared" si="79"/>
        <v>74353</v>
      </c>
      <c r="S295">
        <f t="shared" si="84"/>
        <v>25</v>
      </c>
      <c r="T295">
        <f t="shared" si="82"/>
        <v>41666</v>
      </c>
      <c r="X295" t="str">
        <f>INDEX(Sheet4!E:E,MATCH($B295&amp;$D295&amp;$E295,Sheet4!$D:$D,0))</f>
        <v>院校周边</v>
      </c>
      <c r="Y295" t="str">
        <f>INDEX(Sheet4!F:F,MATCH($B295&amp;$D295&amp;$E295,Sheet4!$D:$D,0))</f>
        <v>能听到上下课铃声的道路，常常有身穿制服的学生在此往来。</v>
      </c>
      <c r="Z295">
        <f>INDEX(Sheet4!H:H,MATCH($B295&amp;$D295&amp;$E295,Sheet4!$D:$D,0))</f>
        <v>340140005</v>
      </c>
      <c r="AA295" t="str">
        <f t="shared" si="80"/>
        <v>巡逻觉醒4-5-3</v>
      </c>
    </row>
    <row r="296" spans="1:27">
      <c r="A296">
        <f t="shared" si="72"/>
        <v>4411</v>
      </c>
      <c r="B296" s="1" t="s">
        <v>81</v>
      </c>
      <c r="C296" s="1" t="str">
        <f t="shared" si="73"/>
        <v>英雄碎片巡逻1</v>
      </c>
      <c r="D296">
        <v>4</v>
      </c>
      <c r="E296">
        <v>1</v>
      </c>
      <c r="F296">
        <v>1</v>
      </c>
      <c r="G296">
        <f t="shared" si="83"/>
        <v>1</v>
      </c>
      <c r="H296">
        <f t="shared" si="74"/>
        <v>1</v>
      </c>
      <c r="I296">
        <f t="shared" si="75"/>
        <v>24</v>
      </c>
      <c r="J296" t="str">
        <f t="shared" si="76"/>
        <v>1,24</v>
      </c>
      <c r="K296">
        <f t="shared" si="77"/>
        <v>2</v>
      </c>
      <c r="L296">
        <f t="shared" si="78"/>
        <v>14400</v>
      </c>
      <c r="M296">
        <v>0</v>
      </c>
      <c r="N296">
        <f>INDEX(Sheet3!E:E,MATCH(B296&amp;D296&amp;E296,Sheet3!D:D,0))*VLOOKUP(G296,AE:AG,3,0)+M296/2</f>
        <v>0</v>
      </c>
      <c r="O296">
        <f>INDEX(Sheet3!F:F,MATCH(B296&amp;D296&amp;E296,Sheet3!D:D,0))</f>
        <v>50</v>
      </c>
      <c r="P296">
        <f t="shared" si="79"/>
        <v>74411</v>
      </c>
      <c r="T296">
        <f t="shared" si="82"/>
        <v>0</v>
      </c>
      <c r="U296">
        <f t="shared" ref="U296:U309" si="85">ROUNDUP(N296*0.6/2,0)</f>
        <v>0</v>
      </c>
      <c r="X296" t="str">
        <f>INDEX(Sheet4!E:E,MATCH($B296&amp;$D296&amp;$E296,Sheet4!$D:$D,0))</f>
        <v>河畔堤岸</v>
      </c>
      <c r="Y296" t="str">
        <f>INDEX(Sheet4!F:F,MATCH($B296&amp;$D296&amp;$E296,Sheet4!$D:$D,0))</f>
        <v>穿城而过的河川的堤岸，对岸就是富豪们的居所。</v>
      </c>
      <c r="Z296">
        <f>INDEX(Sheet4!H:H,MATCH($B296&amp;$D296&amp;$E296,Sheet4!$D:$D,0))</f>
        <v>340140006</v>
      </c>
      <c r="AA296" t="str">
        <f t="shared" si="80"/>
        <v>巡逻英雄碎片4-1-1</v>
      </c>
    </row>
    <row r="297" spans="1:27">
      <c r="A297">
        <f t="shared" si="72"/>
        <v>4412</v>
      </c>
      <c r="B297" s="1" t="s">
        <v>81</v>
      </c>
      <c r="C297" s="1" t="str">
        <f t="shared" si="73"/>
        <v>英雄碎片巡逻1</v>
      </c>
      <c r="D297">
        <v>4</v>
      </c>
      <c r="E297">
        <v>1</v>
      </c>
      <c r="F297">
        <v>2</v>
      </c>
      <c r="G297">
        <f t="shared" si="83"/>
        <v>1</v>
      </c>
      <c r="H297">
        <f t="shared" si="74"/>
        <v>1</v>
      </c>
      <c r="I297">
        <f t="shared" si="75"/>
        <v>24</v>
      </c>
      <c r="J297" t="str">
        <f t="shared" si="76"/>
        <v>1,24</v>
      </c>
      <c r="K297">
        <f t="shared" si="77"/>
        <v>3</v>
      </c>
      <c r="L297">
        <f t="shared" si="78"/>
        <v>14400</v>
      </c>
      <c r="M297">
        <v>0</v>
      </c>
      <c r="N297">
        <f>INDEX(Sheet3!E:E,MATCH(B297&amp;D297&amp;E297,Sheet3!D:D,0))*VLOOKUP(G297,AE:AG,3,0)+M297/2</f>
        <v>0</v>
      </c>
      <c r="O297">
        <f>INDEX(Sheet3!F:F,MATCH(B297&amp;D297&amp;E297,Sheet3!D:D,0))</f>
        <v>50</v>
      </c>
      <c r="P297">
        <f t="shared" si="79"/>
        <v>74412</v>
      </c>
      <c r="T297">
        <f t="shared" si="82"/>
        <v>0</v>
      </c>
      <c r="U297">
        <f t="shared" si="85"/>
        <v>0</v>
      </c>
      <c r="X297" t="str">
        <f>INDEX(Sheet4!E:E,MATCH($B297&amp;$D297&amp;$E297,Sheet4!$D:$D,0))</f>
        <v>河畔堤岸</v>
      </c>
      <c r="Y297" t="str">
        <f>INDEX(Sheet4!F:F,MATCH($B297&amp;$D297&amp;$E297,Sheet4!$D:$D,0))</f>
        <v>穿城而过的河川的堤岸，对岸就是富豪们的居所。</v>
      </c>
      <c r="Z297">
        <f>INDEX(Sheet4!H:H,MATCH($B297&amp;$D297&amp;$E297,Sheet4!$D:$D,0))</f>
        <v>340140006</v>
      </c>
      <c r="AA297" t="str">
        <f t="shared" si="80"/>
        <v>巡逻英雄碎片4-1-2</v>
      </c>
    </row>
    <row r="298" spans="1:27">
      <c r="A298">
        <f t="shared" si="72"/>
        <v>4421</v>
      </c>
      <c r="B298" s="1" t="s">
        <v>81</v>
      </c>
      <c r="C298" s="1" t="str">
        <f t="shared" si="73"/>
        <v>英雄碎片巡逻2</v>
      </c>
      <c r="D298">
        <v>4</v>
      </c>
      <c r="E298">
        <v>2</v>
      </c>
      <c r="F298">
        <v>1</v>
      </c>
      <c r="G298">
        <f t="shared" si="83"/>
        <v>1</v>
      </c>
      <c r="H298">
        <f t="shared" si="74"/>
        <v>25</v>
      </c>
      <c r="I298">
        <f t="shared" si="75"/>
        <v>29</v>
      </c>
      <c r="J298" t="str">
        <f t="shared" si="76"/>
        <v>25,29</v>
      </c>
      <c r="K298">
        <f t="shared" si="77"/>
        <v>2</v>
      </c>
      <c r="L298">
        <f t="shared" si="78"/>
        <v>14400</v>
      </c>
      <c r="M298">
        <v>0</v>
      </c>
      <c r="N298">
        <f>INDEX(Sheet3!E:E,MATCH(B298&amp;D298&amp;E298,Sheet3!D:D,0))*VLOOKUP(G298,AE:AG,3,0)+M298/2</f>
        <v>0</v>
      </c>
      <c r="O298">
        <f>INDEX(Sheet3!F:F,MATCH(B298&amp;D298&amp;E298,Sheet3!D:D,0))</f>
        <v>50</v>
      </c>
      <c r="P298">
        <f t="shared" si="79"/>
        <v>74421</v>
      </c>
      <c r="T298">
        <f t="shared" si="82"/>
        <v>0</v>
      </c>
      <c r="U298">
        <f t="shared" si="85"/>
        <v>0</v>
      </c>
      <c r="X298" t="str">
        <f>INDEX(Sheet4!E:E,MATCH($B298&amp;$D298&amp;$E298,Sheet4!$D:$D,0))</f>
        <v>滨河路</v>
      </c>
      <c r="Y298" t="str">
        <f>INDEX(Sheet4!F:F,MATCH($B298&amp;$D298&amp;$E298,Sheet4!$D:$D,0))</f>
        <v>有些年头了的道路，不少人从小到大都在这条路上奔波。</v>
      </c>
      <c r="Z298">
        <f>INDEX(Sheet4!H:H,MATCH($B298&amp;$D298&amp;$E298,Sheet4!$D:$D,0))</f>
        <v>340140006</v>
      </c>
      <c r="AA298" t="str">
        <f t="shared" si="80"/>
        <v>巡逻英雄碎片4-2-1</v>
      </c>
    </row>
    <row r="299" spans="1:27">
      <c r="A299">
        <f t="shared" si="72"/>
        <v>4422</v>
      </c>
      <c r="B299" s="1" t="s">
        <v>81</v>
      </c>
      <c r="C299" s="1" t="str">
        <f t="shared" si="73"/>
        <v>英雄碎片巡逻2</v>
      </c>
      <c r="D299">
        <v>4</v>
      </c>
      <c r="E299">
        <v>2</v>
      </c>
      <c r="F299">
        <v>2</v>
      </c>
      <c r="G299">
        <f t="shared" si="83"/>
        <v>1</v>
      </c>
      <c r="H299">
        <f t="shared" si="74"/>
        <v>25</v>
      </c>
      <c r="I299">
        <f t="shared" si="75"/>
        <v>29</v>
      </c>
      <c r="J299" t="str">
        <f t="shared" si="76"/>
        <v>25,29</v>
      </c>
      <c r="K299">
        <f t="shared" si="77"/>
        <v>3</v>
      </c>
      <c r="L299">
        <f t="shared" si="78"/>
        <v>14400</v>
      </c>
      <c r="M299">
        <v>0</v>
      </c>
      <c r="N299">
        <f>INDEX(Sheet3!E:E,MATCH(B299&amp;D299&amp;E299,Sheet3!D:D,0))*VLOOKUP(G299,AE:AG,3,0)+M299/2</f>
        <v>0</v>
      </c>
      <c r="O299">
        <f>INDEX(Sheet3!F:F,MATCH(B299&amp;D299&amp;E299,Sheet3!D:D,0))</f>
        <v>50</v>
      </c>
      <c r="P299">
        <f t="shared" si="79"/>
        <v>74422</v>
      </c>
      <c r="T299">
        <f t="shared" si="82"/>
        <v>0</v>
      </c>
      <c r="U299">
        <f t="shared" si="85"/>
        <v>0</v>
      </c>
      <c r="X299" t="str">
        <f>INDEX(Sheet4!E:E,MATCH($B299&amp;$D299&amp;$E299,Sheet4!$D:$D,0))</f>
        <v>滨河路</v>
      </c>
      <c r="Y299" t="str">
        <f>INDEX(Sheet4!F:F,MATCH($B299&amp;$D299&amp;$E299,Sheet4!$D:$D,0))</f>
        <v>有些年头了的道路，不少人从小到大都在这条路上奔波。</v>
      </c>
      <c r="Z299">
        <f>INDEX(Sheet4!H:H,MATCH($B299&amp;$D299&amp;$E299,Sheet4!$D:$D,0))</f>
        <v>340140006</v>
      </c>
      <c r="AA299" t="str">
        <f t="shared" si="80"/>
        <v>巡逻英雄碎片4-2-2</v>
      </c>
    </row>
    <row r="300" spans="1:27">
      <c r="A300">
        <f t="shared" si="72"/>
        <v>4423</v>
      </c>
      <c r="B300" s="1" t="s">
        <v>81</v>
      </c>
      <c r="C300" s="1" t="str">
        <f t="shared" si="73"/>
        <v>英雄碎片巡逻2</v>
      </c>
      <c r="D300">
        <v>4</v>
      </c>
      <c r="E300">
        <v>2</v>
      </c>
      <c r="F300">
        <v>3</v>
      </c>
      <c r="G300">
        <f t="shared" si="83"/>
        <v>1</v>
      </c>
      <c r="H300">
        <f t="shared" si="74"/>
        <v>25</v>
      </c>
      <c r="I300">
        <f t="shared" si="75"/>
        <v>29</v>
      </c>
      <c r="J300" t="str">
        <f t="shared" si="76"/>
        <v>25,29</v>
      </c>
      <c r="K300">
        <f t="shared" si="77"/>
        <v>3</v>
      </c>
      <c r="L300">
        <f t="shared" si="78"/>
        <v>14400</v>
      </c>
      <c r="M300">
        <v>0</v>
      </c>
      <c r="N300">
        <f>INDEX(Sheet3!E:E,MATCH(B300&amp;D300&amp;E300,Sheet3!D:D,0))*VLOOKUP(G300,AE:AG,3,0)+M300/2</f>
        <v>0</v>
      </c>
      <c r="O300">
        <f>INDEX(Sheet3!F:F,MATCH(B300&amp;D300&amp;E300,Sheet3!D:D,0))</f>
        <v>50</v>
      </c>
      <c r="P300">
        <f t="shared" si="79"/>
        <v>74423</v>
      </c>
      <c r="T300">
        <f t="shared" ref="T300:T331" si="86">INT(VLOOKUP(H300,AK:AP,6,0)*N300/2)</f>
        <v>0</v>
      </c>
      <c r="U300">
        <f t="shared" si="85"/>
        <v>0</v>
      </c>
      <c r="X300" t="str">
        <f>INDEX(Sheet4!E:E,MATCH($B300&amp;$D300&amp;$E300,Sheet4!$D:$D,0))</f>
        <v>滨河路</v>
      </c>
      <c r="Y300" t="str">
        <f>INDEX(Sheet4!F:F,MATCH($B300&amp;$D300&amp;$E300,Sheet4!$D:$D,0))</f>
        <v>有些年头了的道路，不少人从小到大都在这条路上奔波。</v>
      </c>
      <c r="Z300">
        <f>INDEX(Sheet4!H:H,MATCH($B300&amp;$D300&amp;$E300,Sheet4!$D:$D,0))</f>
        <v>340140006</v>
      </c>
      <c r="AA300" t="str">
        <f t="shared" si="80"/>
        <v>巡逻英雄碎片4-2-3</v>
      </c>
    </row>
    <row r="301" spans="1:27">
      <c r="A301">
        <f t="shared" si="72"/>
        <v>4431</v>
      </c>
      <c r="B301" s="1" t="s">
        <v>81</v>
      </c>
      <c r="C301" s="1" t="str">
        <f t="shared" si="73"/>
        <v>英雄碎片巡逻3</v>
      </c>
      <c r="D301">
        <v>4</v>
      </c>
      <c r="E301">
        <v>3</v>
      </c>
      <c r="F301">
        <v>1</v>
      </c>
      <c r="G301">
        <f t="shared" si="83"/>
        <v>1</v>
      </c>
      <c r="H301">
        <f t="shared" si="74"/>
        <v>30</v>
      </c>
      <c r="I301">
        <f t="shared" si="75"/>
        <v>34</v>
      </c>
      <c r="J301" t="str">
        <f t="shared" si="76"/>
        <v>30,34</v>
      </c>
      <c r="K301">
        <f t="shared" si="77"/>
        <v>3</v>
      </c>
      <c r="L301">
        <f t="shared" si="78"/>
        <v>14400</v>
      </c>
      <c r="M301">
        <v>0</v>
      </c>
      <c r="N301">
        <f>INDEX(Sheet3!E:E,MATCH(B301&amp;D301&amp;E301,Sheet3!D:D,0))*VLOOKUP(G301,AE:AG,3,0)+M301/2</f>
        <v>2.5</v>
      </c>
      <c r="O301">
        <f>INDEX(Sheet3!F:F,MATCH(B301&amp;D301&amp;E301,Sheet3!D:D,0))</f>
        <v>50</v>
      </c>
      <c r="P301">
        <f t="shared" si="79"/>
        <v>74431</v>
      </c>
      <c r="T301">
        <f t="shared" si="86"/>
        <v>11250</v>
      </c>
      <c r="U301">
        <f t="shared" si="85"/>
        <v>1</v>
      </c>
      <c r="X301" t="str">
        <f>INDEX(Sheet4!E:E,MATCH($B301&amp;$D301&amp;$E301,Sheet4!$D:$D,0))</f>
        <v>无名川</v>
      </c>
      <c r="Y301" t="str">
        <f>INDEX(Sheet4!F:F,MATCH($B301&amp;$D301&amp;$E301,Sheet4!$D:$D,0))</f>
        <v>历史悠久的无名之河，曾见证了这座城市的风风雨雨。</v>
      </c>
      <c r="Z301">
        <f>INDEX(Sheet4!H:H,MATCH($B301&amp;$D301&amp;$E301,Sheet4!$D:$D,0))</f>
        <v>340140006</v>
      </c>
      <c r="AA301" t="str">
        <f t="shared" si="80"/>
        <v>巡逻英雄碎片4-3-1</v>
      </c>
    </row>
    <row r="302" spans="1:27">
      <c r="A302">
        <f t="shared" si="72"/>
        <v>4432</v>
      </c>
      <c r="B302" s="1" t="s">
        <v>81</v>
      </c>
      <c r="C302" s="1" t="str">
        <f t="shared" si="73"/>
        <v>英雄碎片巡逻3</v>
      </c>
      <c r="D302">
        <v>4</v>
      </c>
      <c r="E302">
        <v>3</v>
      </c>
      <c r="F302">
        <v>2</v>
      </c>
      <c r="G302">
        <f t="shared" si="83"/>
        <v>2</v>
      </c>
      <c r="H302">
        <f t="shared" si="74"/>
        <v>30</v>
      </c>
      <c r="I302">
        <f t="shared" si="75"/>
        <v>34</v>
      </c>
      <c r="J302" t="str">
        <f t="shared" si="76"/>
        <v>30,34</v>
      </c>
      <c r="K302">
        <f t="shared" si="77"/>
        <v>4</v>
      </c>
      <c r="L302">
        <f t="shared" si="78"/>
        <v>28800</v>
      </c>
      <c r="M302">
        <v>0</v>
      </c>
      <c r="N302">
        <f>INDEX(Sheet3!E:E,MATCH(B302&amp;D302&amp;E302,Sheet3!D:D,0))*VLOOKUP(G302,AE:AG,3,0)+M302/2</f>
        <v>5</v>
      </c>
      <c r="O302">
        <f>INDEX(Sheet3!F:F,MATCH(B302&amp;D302&amp;E302,Sheet3!D:D,0))</f>
        <v>50</v>
      </c>
      <c r="P302">
        <f t="shared" si="79"/>
        <v>74432</v>
      </c>
      <c r="T302">
        <f t="shared" si="86"/>
        <v>22500</v>
      </c>
      <c r="U302">
        <f t="shared" si="85"/>
        <v>2</v>
      </c>
      <c r="X302" t="str">
        <f>INDEX(Sheet4!E:E,MATCH($B302&amp;$D302&amp;$E302,Sheet4!$D:$D,0))</f>
        <v>无名川</v>
      </c>
      <c r="Y302" t="str">
        <f>INDEX(Sheet4!F:F,MATCH($B302&amp;$D302&amp;$E302,Sheet4!$D:$D,0))</f>
        <v>历史悠久的无名之河，曾见证了这座城市的风风雨雨。</v>
      </c>
      <c r="Z302">
        <f>INDEX(Sheet4!H:H,MATCH($B302&amp;$D302&amp;$E302,Sheet4!$D:$D,0))</f>
        <v>340140006</v>
      </c>
      <c r="AA302" t="str">
        <f t="shared" si="80"/>
        <v>巡逻英雄碎片4-3-2</v>
      </c>
    </row>
    <row r="303" spans="1:27">
      <c r="A303">
        <f t="shared" si="72"/>
        <v>4433</v>
      </c>
      <c r="B303" s="1" t="s">
        <v>81</v>
      </c>
      <c r="C303" s="1" t="str">
        <f t="shared" si="73"/>
        <v>英雄碎片巡逻3</v>
      </c>
      <c r="D303">
        <v>4</v>
      </c>
      <c r="E303">
        <v>3</v>
      </c>
      <c r="F303">
        <v>3</v>
      </c>
      <c r="G303">
        <f t="shared" si="83"/>
        <v>3</v>
      </c>
      <c r="H303">
        <f t="shared" si="74"/>
        <v>30</v>
      </c>
      <c r="I303">
        <f t="shared" si="75"/>
        <v>34</v>
      </c>
      <c r="J303" t="str">
        <f t="shared" si="76"/>
        <v>30,34</v>
      </c>
      <c r="K303">
        <f t="shared" si="77"/>
        <v>4</v>
      </c>
      <c r="L303">
        <f t="shared" si="78"/>
        <v>43200</v>
      </c>
      <c r="M303">
        <v>0</v>
      </c>
      <c r="N303">
        <f>INDEX(Sheet3!E:E,MATCH(B303&amp;D303&amp;E303,Sheet3!D:D,0))*VLOOKUP(G303,AE:AG,3,0)+M303/2</f>
        <v>7.5</v>
      </c>
      <c r="O303">
        <f>INDEX(Sheet3!F:F,MATCH(B303&amp;D303&amp;E303,Sheet3!D:D,0))</f>
        <v>50</v>
      </c>
      <c r="P303">
        <f t="shared" si="79"/>
        <v>74433</v>
      </c>
      <c r="T303">
        <f t="shared" si="86"/>
        <v>33750</v>
      </c>
      <c r="U303">
        <f t="shared" si="85"/>
        <v>3</v>
      </c>
      <c r="X303" t="str">
        <f>INDEX(Sheet4!E:E,MATCH($B303&amp;$D303&amp;$E303,Sheet4!$D:$D,0))</f>
        <v>无名川</v>
      </c>
      <c r="Y303" t="str">
        <f>INDEX(Sheet4!F:F,MATCH($B303&amp;$D303&amp;$E303,Sheet4!$D:$D,0))</f>
        <v>历史悠久的无名之河，曾见证了这座城市的风风雨雨。</v>
      </c>
      <c r="Z303">
        <f>INDEX(Sheet4!H:H,MATCH($B303&amp;$D303&amp;$E303,Sheet4!$D:$D,0))</f>
        <v>340140006</v>
      </c>
      <c r="AA303" t="str">
        <f t="shared" si="80"/>
        <v>巡逻英雄碎片4-3-3</v>
      </c>
    </row>
    <row r="304" spans="1:27">
      <c r="A304">
        <f t="shared" si="72"/>
        <v>4441</v>
      </c>
      <c r="B304" s="1" t="s">
        <v>81</v>
      </c>
      <c r="C304" s="1" t="str">
        <f t="shared" si="73"/>
        <v>英雄碎片巡逻4</v>
      </c>
      <c r="D304">
        <v>4</v>
      </c>
      <c r="E304">
        <v>4</v>
      </c>
      <c r="F304">
        <v>1</v>
      </c>
      <c r="G304">
        <f t="shared" si="83"/>
        <v>2</v>
      </c>
      <c r="H304">
        <f t="shared" si="74"/>
        <v>35</v>
      </c>
      <c r="I304">
        <f t="shared" si="75"/>
        <v>39</v>
      </c>
      <c r="J304" t="str">
        <f t="shared" si="76"/>
        <v>35,39</v>
      </c>
      <c r="K304">
        <f t="shared" si="77"/>
        <v>4</v>
      </c>
      <c r="L304">
        <f t="shared" si="78"/>
        <v>28800</v>
      </c>
      <c r="M304">
        <v>0</v>
      </c>
      <c r="N304">
        <f>INDEX(Sheet3!E:E,MATCH(B304&amp;D304&amp;E304,Sheet3!D:D,0))*VLOOKUP(G304,AE:AG,3,0)+M304/2</f>
        <v>5</v>
      </c>
      <c r="O304">
        <f>INDEX(Sheet3!F:F,MATCH(B304&amp;D304&amp;E304,Sheet3!D:D,0))</f>
        <v>50</v>
      </c>
      <c r="P304">
        <f t="shared" si="79"/>
        <v>74441</v>
      </c>
      <c r="T304">
        <f t="shared" si="86"/>
        <v>30000</v>
      </c>
      <c r="U304">
        <f t="shared" si="85"/>
        <v>2</v>
      </c>
      <c r="X304" t="str">
        <f>INDEX(Sheet4!E:E,MATCH($B304&amp;$D304&amp;$E304,Sheet4!$D:$D,0))</f>
        <v>无名川</v>
      </c>
      <c r="Y304" t="str">
        <f>INDEX(Sheet4!F:F,MATCH($B304&amp;$D304&amp;$E304,Sheet4!$D:$D,0))</f>
        <v>历史悠久的无名之河，曾见证了这座城市的风风雨雨。</v>
      </c>
      <c r="Z304">
        <f>INDEX(Sheet4!H:H,MATCH($B304&amp;$D304&amp;$E304,Sheet4!$D:$D,0))</f>
        <v>340140006</v>
      </c>
      <c r="AA304" t="str">
        <f t="shared" si="80"/>
        <v>巡逻英雄碎片4-4-1</v>
      </c>
    </row>
    <row r="305" spans="1:27">
      <c r="A305">
        <f t="shared" si="72"/>
        <v>4442</v>
      </c>
      <c r="B305" s="1" t="s">
        <v>81</v>
      </c>
      <c r="C305" s="1" t="str">
        <f t="shared" si="73"/>
        <v>英雄碎片巡逻4</v>
      </c>
      <c r="D305">
        <v>4</v>
      </c>
      <c r="E305">
        <v>4</v>
      </c>
      <c r="F305">
        <v>2</v>
      </c>
      <c r="G305">
        <f t="shared" si="83"/>
        <v>3</v>
      </c>
      <c r="H305">
        <f t="shared" si="74"/>
        <v>35</v>
      </c>
      <c r="I305">
        <f t="shared" si="75"/>
        <v>39</v>
      </c>
      <c r="J305" t="str">
        <f t="shared" si="76"/>
        <v>35,39</v>
      </c>
      <c r="K305">
        <f t="shared" si="77"/>
        <v>5</v>
      </c>
      <c r="L305">
        <f t="shared" si="78"/>
        <v>43200</v>
      </c>
      <c r="M305">
        <v>0</v>
      </c>
      <c r="N305">
        <f>INDEX(Sheet3!E:E,MATCH(B305&amp;D305&amp;E305,Sheet3!D:D,0))*VLOOKUP(G305,AE:AG,3,0)+M305/2</f>
        <v>7.5</v>
      </c>
      <c r="O305">
        <f>INDEX(Sheet3!F:F,MATCH(B305&amp;D305&amp;E305,Sheet3!D:D,0))</f>
        <v>50</v>
      </c>
      <c r="P305">
        <f t="shared" si="79"/>
        <v>74442</v>
      </c>
      <c r="T305">
        <f t="shared" si="86"/>
        <v>45000</v>
      </c>
      <c r="U305">
        <f t="shared" si="85"/>
        <v>3</v>
      </c>
      <c r="X305" t="str">
        <f>INDEX(Sheet4!E:E,MATCH($B305&amp;$D305&amp;$E305,Sheet4!$D:$D,0))</f>
        <v>无名川</v>
      </c>
      <c r="Y305" t="str">
        <f>INDEX(Sheet4!F:F,MATCH($B305&amp;$D305&amp;$E305,Sheet4!$D:$D,0))</f>
        <v>历史悠久的无名之河，曾见证了这座城市的风风雨雨。</v>
      </c>
      <c r="Z305">
        <f>INDEX(Sheet4!H:H,MATCH($B305&amp;$D305&amp;$E305,Sheet4!$D:$D,0))</f>
        <v>340140006</v>
      </c>
      <c r="AA305" t="str">
        <f t="shared" si="80"/>
        <v>巡逻英雄碎片4-4-2</v>
      </c>
    </row>
    <row r="306" spans="1:27">
      <c r="A306">
        <f t="shared" si="72"/>
        <v>4443</v>
      </c>
      <c r="B306" s="1" t="s">
        <v>81</v>
      </c>
      <c r="C306" s="1" t="str">
        <f t="shared" si="73"/>
        <v>英雄碎片巡逻4</v>
      </c>
      <c r="D306">
        <v>4</v>
      </c>
      <c r="E306">
        <v>4</v>
      </c>
      <c r="F306">
        <v>3</v>
      </c>
      <c r="G306">
        <f t="shared" si="83"/>
        <v>4</v>
      </c>
      <c r="H306">
        <f t="shared" si="74"/>
        <v>35</v>
      </c>
      <c r="I306">
        <f t="shared" si="75"/>
        <v>39</v>
      </c>
      <c r="J306" t="str">
        <f t="shared" si="76"/>
        <v>35,39</v>
      </c>
      <c r="K306">
        <f t="shared" si="77"/>
        <v>5</v>
      </c>
      <c r="L306">
        <f t="shared" si="78"/>
        <v>86400</v>
      </c>
      <c r="M306">
        <v>0</v>
      </c>
      <c r="N306">
        <f>INDEX(Sheet3!E:E,MATCH(B306&amp;D306&amp;E306,Sheet3!D:D,0))*VLOOKUP(G306,AE:AG,3,0)+M306/2</f>
        <v>15</v>
      </c>
      <c r="O306">
        <f>INDEX(Sheet3!F:F,MATCH(B306&amp;D306&amp;E306,Sheet3!D:D,0))</f>
        <v>50</v>
      </c>
      <c r="P306">
        <f t="shared" si="79"/>
        <v>74443</v>
      </c>
      <c r="T306">
        <f t="shared" si="86"/>
        <v>90000</v>
      </c>
      <c r="U306">
        <f t="shared" si="85"/>
        <v>5</v>
      </c>
      <c r="X306" t="str">
        <f>INDEX(Sheet4!E:E,MATCH($B306&amp;$D306&amp;$E306,Sheet4!$D:$D,0))</f>
        <v>无名川</v>
      </c>
      <c r="Y306" t="str">
        <f>INDEX(Sheet4!F:F,MATCH($B306&amp;$D306&amp;$E306,Sheet4!$D:$D,0))</f>
        <v>历史悠久的无名之河，曾见证了这座城市的风风雨雨。</v>
      </c>
      <c r="Z306">
        <f>INDEX(Sheet4!H:H,MATCH($B306&amp;$D306&amp;$E306,Sheet4!$D:$D,0))</f>
        <v>340140006</v>
      </c>
      <c r="AA306" t="str">
        <f t="shared" si="80"/>
        <v>巡逻英雄碎片4-4-3</v>
      </c>
    </row>
    <row r="307" spans="1:27">
      <c r="A307">
        <f t="shared" si="72"/>
        <v>4451</v>
      </c>
      <c r="B307" s="1" t="s">
        <v>81</v>
      </c>
      <c r="C307" s="1" t="str">
        <f t="shared" si="73"/>
        <v>英雄碎片巡逻5</v>
      </c>
      <c r="D307">
        <v>4</v>
      </c>
      <c r="E307">
        <v>5</v>
      </c>
      <c r="F307">
        <v>1</v>
      </c>
      <c r="G307">
        <f t="shared" si="83"/>
        <v>2</v>
      </c>
      <c r="H307">
        <f t="shared" si="74"/>
        <v>40</v>
      </c>
      <c r="I307">
        <f t="shared" si="75"/>
        <v>80</v>
      </c>
      <c r="J307" t="str">
        <f t="shared" si="76"/>
        <v>40,80</v>
      </c>
      <c r="K307">
        <f t="shared" si="77"/>
        <v>4</v>
      </c>
      <c r="L307">
        <f t="shared" si="78"/>
        <v>28800</v>
      </c>
      <c r="M307">
        <v>0</v>
      </c>
      <c r="N307">
        <f>INDEX(Sheet3!E:E,MATCH(B307&amp;D307&amp;E307,Sheet3!D:D,0))*VLOOKUP(G307,AE:AG,3,0)+M307/2</f>
        <v>5</v>
      </c>
      <c r="O307">
        <f>INDEX(Sheet3!F:F,MATCH(B307&amp;D307&amp;E307,Sheet3!D:D,0))</f>
        <v>50</v>
      </c>
      <c r="P307">
        <f t="shared" si="79"/>
        <v>74451</v>
      </c>
      <c r="T307">
        <f t="shared" si="86"/>
        <v>41666</v>
      </c>
      <c r="U307">
        <f t="shared" si="85"/>
        <v>2</v>
      </c>
      <c r="X307" t="str">
        <f>INDEX(Sheet4!E:E,MATCH($B307&amp;$D307&amp;$E307,Sheet4!$D:$D,0))</f>
        <v>无名川</v>
      </c>
      <c r="Y307" t="str">
        <f>INDEX(Sheet4!F:F,MATCH($B307&amp;$D307&amp;$E307,Sheet4!$D:$D,0))</f>
        <v>历史悠久的无名之河，曾见证了这座城市的风风雨雨。</v>
      </c>
      <c r="Z307">
        <f>INDEX(Sheet4!H:H,MATCH($B307&amp;$D307&amp;$E307,Sheet4!$D:$D,0))</f>
        <v>340140006</v>
      </c>
      <c r="AA307" t="str">
        <f t="shared" si="80"/>
        <v>巡逻英雄碎片4-5-1</v>
      </c>
    </row>
    <row r="308" spans="1:27">
      <c r="A308">
        <f t="shared" si="72"/>
        <v>4452</v>
      </c>
      <c r="B308" s="1" t="s">
        <v>81</v>
      </c>
      <c r="C308" s="1" t="str">
        <f t="shared" si="73"/>
        <v>英雄碎片巡逻5</v>
      </c>
      <c r="D308">
        <v>4</v>
      </c>
      <c r="E308">
        <v>5</v>
      </c>
      <c r="F308">
        <v>2</v>
      </c>
      <c r="G308">
        <f t="shared" si="83"/>
        <v>3</v>
      </c>
      <c r="H308">
        <f t="shared" si="74"/>
        <v>40</v>
      </c>
      <c r="I308">
        <f t="shared" si="75"/>
        <v>80</v>
      </c>
      <c r="J308" t="str">
        <f t="shared" si="76"/>
        <v>40,80</v>
      </c>
      <c r="K308">
        <f t="shared" si="77"/>
        <v>5</v>
      </c>
      <c r="L308">
        <f t="shared" si="78"/>
        <v>43200</v>
      </c>
      <c r="M308">
        <v>0</v>
      </c>
      <c r="N308">
        <f>INDEX(Sheet3!E:E,MATCH(B308&amp;D308&amp;E308,Sheet3!D:D,0))*VLOOKUP(G308,AE:AG,3,0)+M308/2</f>
        <v>7.5</v>
      </c>
      <c r="O308">
        <f>INDEX(Sheet3!F:F,MATCH(B308&amp;D308&amp;E308,Sheet3!D:D,0))</f>
        <v>50</v>
      </c>
      <c r="P308">
        <f t="shared" si="79"/>
        <v>74452</v>
      </c>
      <c r="T308">
        <f t="shared" si="86"/>
        <v>62500</v>
      </c>
      <c r="U308">
        <f t="shared" si="85"/>
        <v>3</v>
      </c>
      <c r="X308" t="str">
        <f>INDEX(Sheet4!E:E,MATCH($B308&amp;$D308&amp;$E308,Sheet4!$D:$D,0))</f>
        <v>无名川</v>
      </c>
      <c r="Y308" t="str">
        <f>INDEX(Sheet4!F:F,MATCH($B308&amp;$D308&amp;$E308,Sheet4!$D:$D,0))</f>
        <v>历史悠久的无名之河，曾见证了这座城市的风风雨雨。</v>
      </c>
      <c r="Z308">
        <f>INDEX(Sheet4!H:H,MATCH($B308&amp;$D308&amp;$E308,Sheet4!$D:$D,0))</f>
        <v>340140006</v>
      </c>
      <c r="AA308" t="str">
        <f t="shared" si="80"/>
        <v>巡逻英雄碎片4-5-2</v>
      </c>
    </row>
    <row r="309" spans="1:27">
      <c r="A309">
        <f t="shared" si="72"/>
        <v>4453</v>
      </c>
      <c r="B309" s="1" t="s">
        <v>81</v>
      </c>
      <c r="C309" s="1" t="str">
        <f t="shared" si="73"/>
        <v>英雄碎片巡逻5</v>
      </c>
      <c r="D309">
        <v>4</v>
      </c>
      <c r="E309">
        <v>5</v>
      </c>
      <c r="F309">
        <v>3</v>
      </c>
      <c r="G309">
        <f t="shared" si="83"/>
        <v>4</v>
      </c>
      <c r="H309">
        <f t="shared" si="74"/>
        <v>40</v>
      </c>
      <c r="I309">
        <f t="shared" si="75"/>
        <v>80</v>
      </c>
      <c r="J309" t="str">
        <f t="shared" si="76"/>
        <v>40,80</v>
      </c>
      <c r="K309">
        <f t="shared" si="77"/>
        <v>5</v>
      </c>
      <c r="L309">
        <f t="shared" si="78"/>
        <v>86400</v>
      </c>
      <c r="M309">
        <v>0</v>
      </c>
      <c r="N309">
        <f>INDEX(Sheet3!E:E,MATCH(B309&amp;D309&amp;E309,Sheet3!D:D,0))*VLOOKUP(G309,AE:AG,3,0)+M309/2</f>
        <v>15</v>
      </c>
      <c r="O309">
        <f>INDEX(Sheet3!F:F,MATCH(B309&amp;D309&amp;E309,Sheet3!D:D,0))</f>
        <v>50</v>
      </c>
      <c r="P309">
        <f t="shared" si="79"/>
        <v>74453</v>
      </c>
      <c r="T309">
        <f t="shared" si="86"/>
        <v>125000</v>
      </c>
      <c r="U309">
        <f t="shared" si="85"/>
        <v>5</v>
      </c>
      <c r="X309" t="str">
        <f>INDEX(Sheet4!E:E,MATCH($B309&amp;$D309&amp;$E309,Sheet4!$D:$D,0))</f>
        <v>无名川</v>
      </c>
      <c r="Y309" t="str">
        <f>INDEX(Sheet4!F:F,MATCH($B309&amp;$D309&amp;$E309,Sheet4!$D:$D,0))</f>
        <v>历史悠久的无名之河，曾见证了这座城市的风风雨雨。</v>
      </c>
      <c r="Z309">
        <f>INDEX(Sheet4!H:H,MATCH($B309&amp;$D309&amp;$E309,Sheet4!$D:$D,0))</f>
        <v>340140006</v>
      </c>
      <c r="AA309" t="str">
        <f t="shared" si="80"/>
        <v>巡逻英雄碎片4-5-3</v>
      </c>
    </row>
    <row r="310" spans="1:27">
      <c r="A310">
        <f t="shared" si="72"/>
        <v>4511</v>
      </c>
      <c r="B310" s="1" t="s">
        <v>82</v>
      </c>
      <c r="C310" s="1" t="str">
        <f t="shared" si="73"/>
        <v>源核巡逻1</v>
      </c>
      <c r="D310">
        <v>4</v>
      </c>
      <c r="E310">
        <v>1</v>
      </c>
      <c r="F310">
        <v>1</v>
      </c>
      <c r="G310">
        <f t="shared" si="83"/>
        <v>1</v>
      </c>
      <c r="H310">
        <f t="shared" si="74"/>
        <v>1</v>
      </c>
      <c r="I310">
        <f t="shared" si="75"/>
        <v>24</v>
      </c>
      <c r="J310" t="str">
        <f t="shared" si="76"/>
        <v>1,24</v>
      </c>
      <c r="K310">
        <f t="shared" si="77"/>
        <v>2</v>
      </c>
      <c r="L310">
        <f t="shared" si="78"/>
        <v>14400</v>
      </c>
      <c r="M310">
        <v>0</v>
      </c>
      <c r="N310">
        <f>INDEX(Sheet3!E:E,MATCH(B310&amp;D310&amp;E310,Sheet3!D:D,0))*VLOOKUP(G310,AE:AG,3,0)+M310/2</f>
        <v>0</v>
      </c>
      <c r="O310">
        <f>INDEX(Sheet3!F:F,MATCH(B310&amp;D310&amp;E310,Sheet3!D:D,0))</f>
        <v>0</v>
      </c>
      <c r="P310">
        <f t="shared" si="79"/>
        <v>74511</v>
      </c>
      <c r="T310">
        <f t="shared" si="86"/>
        <v>0</v>
      </c>
      <c r="V310">
        <f t="shared" ref="V310:V323" si="87">VLOOKUP(H310,AK:AO,5,0)*N310/2</f>
        <v>0</v>
      </c>
      <c r="X310" t="str">
        <f>INDEX(Sheet4!E:E,MATCH($B310&amp;$D310&amp;$E310,Sheet4!$D:$D,0))</f>
        <v>河畔堤岸</v>
      </c>
      <c r="Y310" t="str">
        <f>INDEX(Sheet4!F:F,MATCH($B310&amp;$D310&amp;$E310,Sheet4!$D:$D,0))</f>
        <v>穿城而过的河川的堤岸，对岸就是富豪们的居所。</v>
      </c>
      <c r="Z310">
        <f>INDEX(Sheet4!H:H,MATCH($B310&amp;$D310&amp;$E310,Sheet4!$D:$D,0))</f>
        <v>340140006</v>
      </c>
      <c r="AA310" t="str">
        <f t="shared" si="80"/>
        <v>巡逻源核4-1-1</v>
      </c>
    </row>
    <row r="311" spans="1:27">
      <c r="A311">
        <f t="shared" si="72"/>
        <v>4512</v>
      </c>
      <c r="B311" s="1" t="s">
        <v>82</v>
      </c>
      <c r="C311" s="1" t="str">
        <f t="shared" si="73"/>
        <v>源核巡逻1</v>
      </c>
      <c r="D311">
        <v>4</v>
      </c>
      <c r="E311">
        <v>1</v>
      </c>
      <c r="F311">
        <v>2</v>
      </c>
      <c r="G311">
        <f t="shared" si="83"/>
        <v>1</v>
      </c>
      <c r="H311">
        <f t="shared" si="74"/>
        <v>1</v>
      </c>
      <c r="I311">
        <f t="shared" si="75"/>
        <v>24</v>
      </c>
      <c r="J311" t="str">
        <f t="shared" si="76"/>
        <v>1,24</v>
      </c>
      <c r="K311">
        <f t="shared" si="77"/>
        <v>3</v>
      </c>
      <c r="L311">
        <f t="shared" si="78"/>
        <v>14400</v>
      </c>
      <c r="M311">
        <v>0</v>
      </c>
      <c r="N311">
        <f>INDEX(Sheet3!E:E,MATCH(B311&amp;D311&amp;E311,Sheet3!D:D,0))*VLOOKUP(G311,AE:AG,3,0)+M311/2</f>
        <v>0</v>
      </c>
      <c r="O311">
        <f>INDEX(Sheet3!F:F,MATCH(B311&amp;D311&amp;E311,Sheet3!D:D,0))</f>
        <v>0</v>
      </c>
      <c r="P311">
        <f t="shared" si="79"/>
        <v>74512</v>
      </c>
      <c r="T311">
        <f t="shared" si="86"/>
        <v>0</v>
      </c>
      <c r="V311">
        <f t="shared" si="87"/>
        <v>0</v>
      </c>
      <c r="X311" t="str">
        <f>INDEX(Sheet4!E:E,MATCH($B311&amp;$D311&amp;$E311,Sheet4!$D:$D,0))</f>
        <v>河畔堤岸</v>
      </c>
      <c r="Y311" t="str">
        <f>INDEX(Sheet4!F:F,MATCH($B311&amp;$D311&amp;$E311,Sheet4!$D:$D,0))</f>
        <v>穿城而过的河川的堤岸，对岸就是富豪们的居所。</v>
      </c>
      <c r="Z311">
        <f>INDEX(Sheet4!H:H,MATCH($B311&amp;$D311&amp;$E311,Sheet4!$D:$D,0))</f>
        <v>340140006</v>
      </c>
      <c r="AA311" t="str">
        <f t="shared" si="80"/>
        <v>巡逻源核4-1-2</v>
      </c>
    </row>
    <row r="312" spans="1:27">
      <c r="A312">
        <f t="shared" si="72"/>
        <v>4521</v>
      </c>
      <c r="B312" s="1" t="s">
        <v>82</v>
      </c>
      <c r="C312" s="1" t="str">
        <f t="shared" si="73"/>
        <v>源核巡逻2</v>
      </c>
      <c r="D312">
        <v>4</v>
      </c>
      <c r="E312">
        <v>2</v>
      </c>
      <c r="F312">
        <v>1</v>
      </c>
      <c r="G312">
        <f t="shared" si="83"/>
        <v>1</v>
      </c>
      <c r="H312">
        <f t="shared" si="74"/>
        <v>25</v>
      </c>
      <c r="I312">
        <f t="shared" si="75"/>
        <v>29</v>
      </c>
      <c r="J312" t="str">
        <f t="shared" si="76"/>
        <v>25,29</v>
      </c>
      <c r="K312">
        <f t="shared" si="77"/>
        <v>2</v>
      </c>
      <c r="L312">
        <f t="shared" si="78"/>
        <v>14400</v>
      </c>
      <c r="M312">
        <v>0</v>
      </c>
      <c r="N312">
        <f>INDEX(Sheet3!E:E,MATCH(B312&amp;D312&amp;E312,Sheet3!D:D,0))*VLOOKUP(G312,AE:AG,3,0)+M312/2</f>
        <v>0</v>
      </c>
      <c r="O312">
        <f>INDEX(Sheet3!F:F,MATCH(B312&amp;D312&amp;E312,Sheet3!D:D,0))</f>
        <v>50</v>
      </c>
      <c r="P312">
        <f t="shared" si="79"/>
        <v>74521</v>
      </c>
      <c r="T312">
        <f t="shared" si="86"/>
        <v>0</v>
      </c>
      <c r="V312">
        <f t="shared" si="87"/>
        <v>0</v>
      </c>
      <c r="X312" t="str">
        <f>INDEX(Sheet4!E:E,MATCH($B312&amp;$D312&amp;$E312,Sheet4!$D:$D,0))</f>
        <v>滨河路</v>
      </c>
      <c r="Y312" t="str">
        <f>INDEX(Sheet4!F:F,MATCH($B312&amp;$D312&amp;$E312,Sheet4!$D:$D,0))</f>
        <v>有些年头了的道路，不少人从小到大都在这条路上奔波。</v>
      </c>
      <c r="Z312">
        <f>INDEX(Sheet4!H:H,MATCH($B312&amp;$D312&amp;$E312,Sheet4!$D:$D,0))</f>
        <v>340140006</v>
      </c>
      <c r="AA312" t="str">
        <f t="shared" si="80"/>
        <v>巡逻源核4-2-1</v>
      </c>
    </row>
    <row r="313" spans="1:27">
      <c r="A313">
        <f t="shared" si="72"/>
        <v>4522</v>
      </c>
      <c r="B313" s="1" t="s">
        <v>82</v>
      </c>
      <c r="C313" s="1" t="str">
        <f t="shared" si="73"/>
        <v>源核巡逻2</v>
      </c>
      <c r="D313">
        <v>4</v>
      </c>
      <c r="E313">
        <v>2</v>
      </c>
      <c r="F313">
        <v>2</v>
      </c>
      <c r="G313">
        <f t="shared" si="83"/>
        <v>1</v>
      </c>
      <c r="H313">
        <f t="shared" si="74"/>
        <v>25</v>
      </c>
      <c r="I313">
        <f t="shared" si="75"/>
        <v>29</v>
      </c>
      <c r="J313" t="str">
        <f t="shared" si="76"/>
        <v>25,29</v>
      </c>
      <c r="K313">
        <f t="shared" si="77"/>
        <v>3</v>
      </c>
      <c r="L313">
        <f t="shared" si="78"/>
        <v>14400</v>
      </c>
      <c r="M313">
        <v>0</v>
      </c>
      <c r="N313">
        <f>INDEX(Sheet3!E:E,MATCH(B313&amp;D313&amp;E313,Sheet3!D:D,0))*VLOOKUP(G313,AE:AG,3,0)+M313/2</f>
        <v>0</v>
      </c>
      <c r="O313">
        <f>INDEX(Sheet3!F:F,MATCH(B313&amp;D313&amp;E313,Sheet3!D:D,0))</f>
        <v>50</v>
      </c>
      <c r="P313">
        <f t="shared" si="79"/>
        <v>74522</v>
      </c>
      <c r="T313">
        <f t="shared" si="86"/>
        <v>0</v>
      </c>
      <c r="V313">
        <f t="shared" si="87"/>
        <v>0</v>
      </c>
      <c r="X313" t="str">
        <f>INDEX(Sheet4!E:E,MATCH($B313&amp;$D313&amp;$E313,Sheet4!$D:$D,0))</f>
        <v>滨河路</v>
      </c>
      <c r="Y313" t="str">
        <f>INDEX(Sheet4!F:F,MATCH($B313&amp;$D313&amp;$E313,Sheet4!$D:$D,0))</f>
        <v>有些年头了的道路，不少人从小到大都在这条路上奔波。</v>
      </c>
      <c r="Z313">
        <f>INDEX(Sheet4!H:H,MATCH($B313&amp;$D313&amp;$E313,Sheet4!$D:$D,0))</f>
        <v>340140006</v>
      </c>
      <c r="AA313" t="str">
        <f t="shared" si="80"/>
        <v>巡逻源核4-2-2</v>
      </c>
    </row>
    <row r="314" spans="1:27">
      <c r="A314">
        <f t="shared" si="72"/>
        <v>4523</v>
      </c>
      <c r="B314" s="1" t="s">
        <v>82</v>
      </c>
      <c r="C314" s="1" t="str">
        <f t="shared" si="73"/>
        <v>源核巡逻2</v>
      </c>
      <c r="D314">
        <v>4</v>
      </c>
      <c r="E314">
        <v>2</v>
      </c>
      <c r="F314">
        <v>3</v>
      </c>
      <c r="G314">
        <f t="shared" si="83"/>
        <v>1</v>
      </c>
      <c r="H314">
        <f t="shared" si="74"/>
        <v>25</v>
      </c>
      <c r="I314">
        <f t="shared" si="75"/>
        <v>29</v>
      </c>
      <c r="J314" t="str">
        <f t="shared" si="76"/>
        <v>25,29</v>
      </c>
      <c r="K314">
        <f t="shared" si="77"/>
        <v>3</v>
      </c>
      <c r="L314">
        <f t="shared" si="78"/>
        <v>14400</v>
      </c>
      <c r="M314">
        <v>0</v>
      </c>
      <c r="N314">
        <f>INDEX(Sheet3!E:E,MATCH(B314&amp;D314&amp;E314,Sheet3!D:D,0))*VLOOKUP(G314,AE:AG,3,0)+M314/2</f>
        <v>0</v>
      </c>
      <c r="O314">
        <f>INDEX(Sheet3!F:F,MATCH(B314&amp;D314&amp;E314,Sheet3!D:D,0))</f>
        <v>50</v>
      </c>
      <c r="P314">
        <f t="shared" si="79"/>
        <v>74523</v>
      </c>
      <c r="T314">
        <f t="shared" si="86"/>
        <v>0</v>
      </c>
      <c r="V314">
        <f t="shared" si="87"/>
        <v>0</v>
      </c>
      <c r="X314" t="str">
        <f>INDEX(Sheet4!E:E,MATCH($B314&amp;$D314&amp;$E314,Sheet4!$D:$D,0))</f>
        <v>滨河路</v>
      </c>
      <c r="Y314" t="str">
        <f>INDEX(Sheet4!F:F,MATCH($B314&amp;$D314&amp;$E314,Sheet4!$D:$D,0))</f>
        <v>有些年头了的道路，不少人从小到大都在这条路上奔波。</v>
      </c>
      <c r="Z314">
        <f>INDEX(Sheet4!H:H,MATCH($B314&amp;$D314&amp;$E314,Sheet4!$D:$D,0))</f>
        <v>340140006</v>
      </c>
      <c r="AA314" t="str">
        <f t="shared" si="80"/>
        <v>巡逻源核4-2-3</v>
      </c>
    </row>
    <row r="315" spans="1:27">
      <c r="A315">
        <f t="shared" si="72"/>
        <v>4531</v>
      </c>
      <c r="B315" s="1" t="s">
        <v>82</v>
      </c>
      <c r="C315" s="1" t="str">
        <f t="shared" si="73"/>
        <v>源核巡逻3</v>
      </c>
      <c r="D315">
        <v>4</v>
      </c>
      <c r="E315">
        <v>3</v>
      </c>
      <c r="F315">
        <v>1</v>
      </c>
      <c r="G315">
        <f t="shared" si="83"/>
        <v>1</v>
      </c>
      <c r="H315">
        <f t="shared" si="74"/>
        <v>30</v>
      </c>
      <c r="I315">
        <f t="shared" si="75"/>
        <v>34</v>
      </c>
      <c r="J315" t="str">
        <f t="shared" si="76"/>
        <v>30,34</v>
      </c>
      <c r="K315">
        <f t="shared" si="77"/>
        <v>3</v>
      </c>
      <c r="L315">
        <f t="shared" si="78"/>
        <v>14400</v>
      </c>
      <c r="M315">
        <v>0</v>
      </c>
      <c r="N315">
        <f>INDEX(Sheet3!E:E,MATCH(B315&amp;D315&amp;E315,Sheet3!D:D,0))*VLOOKUP(G315,AE:AG,3,0)+M315/2</f>
        <v>1</v>
      </c>
      <c r="O315">
        <f>INDEX(Sheet3!F:F,MATCH(B315&amp;D315&amp;E315,Sheet3!D:D,0))</f>
        <v>50</v>
      </c>
      <c r="P315">
        <f t="shared" si="79"/>
        <v>74531</v>
      </c>
      <c r="T315">
        <f t="shared" si="86"/>
        <v>4500</v>
      </c>
      <c r="V315">
        <f t="shared" si="87"/>
        <v>333.333333333333</v>
      </c>
      <c r="X315" t="str">
        <f>INDEX(Sheet4!E:E,MATCH($B315&amp;$D315&amp;$E315,Sheet4!$D:$D,0))</f>
        <v>无名川</v>
      </c>
      <c r="Y315" t="str">
        <f>INDEX(Sheet4!F:F,MATCH($B315&amp;$D315&amp;$E315,Sheet4!$D:$D,0))</f>
        <v>历史悠久的无名之河，曾见证了这座城市的风风雨雨。</v>
      </c>
      <c r="Z315">
        <f>INDEX(Sheet4!H:H,MATCH($B315&amp;$D315&amp;$E315,Sheet4!$D:$D,0))</f>
        <v>340140006</v>
      </c>
      <c r="AA315" t="str">
        <f t="shared" si="80"/>
        <v>巡逻源核4-3-1</v>
      </c>
    </row>
    <row r="316" spans="1:27">
      <c r="A316">
        <f t="shared" si="72"/>
        <v>4532</v>
      </c>
      <c r="B316" s="1" t="s">
        <v>82</v>
      </c>
      <c r="C316" s="1" t="str">
        <f t="shared" si="73"/>
        <v>源核巡逻3</v>
      </c>
      <c r="D316">
        <v>4</v>
      </c>
      <c r="E316">
        <v>3</v>
      </c>
      <c r="F316">
        <v>2</v>
      </c>
      <c r="G316">
        <f t="shared" si="83"/>
        <v>2</v>
      </c>
      <c r="H316">
        <f t="shared" si="74"/>
        <v>30</v>
      </c>
      <c r="I316">
        <f t="shared" si="75"/>
        <v>34</v>
      </c>
      <c r="J316" t="str">
        <f t="shared" si="76"/>
        <v>30,34</v>
      </c>
      <c r="K316">
        <f t="shared" si="77"/>
        <v>4</v>
      </c>
      <c r="L316">
        <f t="shared" si="78"/>
        <v>28800</v>
      </c>
      <c r="M316">
        <v>0</v>
      </c>
      <c r="N316">
        <f>INDEX(Sheet3!E:E,MATCH(B316&amp;D316&amp;E316,Sheet3!D:D,0))*VLOOKUP(G316,AE:AG,3,0)+M316/2</f>
        <v>2</v>
      </c>
      <c r="O316">
        <f>INDEX(Sheet3!F:F,MATCH(B316&amp;D316&amp;E316,Sheet3!D:D,0))</f>
        <v>50</v>
      </c>
      <c r="P316">
        <f t="shared" si="79"/>
        <v>74532</v>
      </c>
      <c r="T316">
        <f t="shared" si="86"/>
        <v>9000</v>
      </c>
      <c r="V316">
        <f t="shared" si="87"/>
        <v>666.666666666667</v>
      </c>
      <c r="X316" t="str">
        <f>INDEX(Sheet4!E:E,MATCH($B316&amp;$D316&amp;$E316,Sheet4!$D:$D,0))</f>
        <v>无名川</v>
      </c>
      <c r="Y316" t="str">
        <f>INDEX(Sheet4!F:F,MATCH($B316&amp;$D316&amp;$E316,Sheet4!$D:$D,0))</f>
        <v>历史悠久的无名之河，曾见证了这座城市的风风雨雨。</v>
      </c>
      <c r="Z316">
        <f>INDEX(Sheet4!H:H,MATCH($B316&amp;$D316&amp;$E316,Sheet4!$D:$D,0))</f>
        <v>340140006</v>
      </c>
      <c r="AA316" t="str">
        <f t="shared" si="80"/>
        <v>巡逻源核4-3-2</v>
      </c>
    </row>
    <row r="317" spans="1:27">
      <c r="A317">
        <f t="shared" si="72"/>
        <v>4533</v>
      </c>
      <c r="B317" s="1" t="s">
        <v>82</v>
      </c>
      <c r="C317" s="1" t="str">
        <f t="shared" si="73"/>
        <v>源核巡逻3</v>
      </c>
      <c r="D317">
        <v>4</v>
      </c>
      <c r="E317">
        <v>3</v>
      </c>
      <c r="F317">
        <v>3</v>
      </c>
      <c r="G317">
        <f t="shared" si="83"/>
        <v>3</v>
      </c>
      <c r="H317">
        <f t="shared" si="74"/>
        <v>30</v>
      </c>
      <c r="I317">
        <f t="shared" si="75"/>
        <v>34</v>
      </c>
      <c r="J317" t="str">
        <f t="shared" si="76"/>
        <v>30,34</v>
      </c>
      <c r="K317">
        <f t="shared" si="77"/>
        <v>4</v>
      </c>
      <c r="L317">
        <f t="shared" si="78"/>
        <v>43200</v>
      </c>
      <c r="M317">
        <v>0</v>
      </c>
      <c r="N317">
        <f>INDEX(Sheet3!E:E,MATCH(B317&amp;D317&amp;E317,Sheet3!D:D,0))*VLOOKUP(G317,AE:AG,3,0)+M317/2</f>
        <v>3</v>
      </c>
      <c r="O317">
        <f>INDEX(Sheet3!F:F,MATCH(B317&amp;D317&amp;E317,Sheet3!D:D,0))</f>
        <v>50</v>
      </c>
      <c r="P317">
        <f t="shared" si="79"/>
        <v>74533</v>
      </c>
      <c r="T317">
        <f t="shared" si="86"/>
        <v>13500</v>
      </c>
      <c r="V317">
        <f t="shared" si="87"/>
        <v>1000</v>
      </c>
      <c r="X317" t="str">
        <f>INDEX(Sheet4!E:E,MATCH($B317&amp;$D317&amp;$E317,Sheet4!$D:$D,0))</f>
        <v>无名川</v>
      </c>
      <c r="Y317" t="str">
        <f>INDEX(Sheet4!F:F,MATCH($B317&amp;$D317&amp;$E317,Sheet4!$D:$D,0))</f>
        <v>历史悠久的无名之河，曾见证了这座城市的风风雨雨。</v>
      </c>
      <c r="Z317">
        <f>INDEX(Sheet4!H:H,MATCH($B317&amp;$D317&amp;$E317,Sheet4!$D:$D,0))</f>
        <v>340140006</v>
      </c>
      <c r="AA317" t="str">
        <f t="shared" si="80"/>
        <v>巡逻源核4-3-3</v>
      </c>
    </row>
    <row r="318" spans="1:27">
      <c r="A318">
        <f t="shared" si="72"/>
        <v>4541</v>
      </c>
      <c r="B318" s="1" t="s">
        <v>82</v>
      </c>
      <c r="C318" s="1" t="str">
        <f t="shared" si="73"/>
        <v>源核巡逻4</v>
      </c>
      <c r="D318">
        <v>4</v>
      </c>
      <c r="E318">
        <v>4</v>
      </c>
      <c r="F318">
        <v>1</v>
      </c>
      <c r="G318">
        <f t="shared" si="83"/>
        <v>2</v>
      </c>
      <c r="H318">
        <f t="shared" si="74"/>
        <v>35</v>
      </c>
      <c r="I318">
        <f t="shared" si="75"/>
        <v>39</v>
      </c>
      <c r="J318" t="str">
        <f t="shared" si="76"/>
        <v>35,39</v>
      </c>
      <c r="K318">
        <f t="shared" si="77"/>
        <v>4</v>
      </c>
      <c r="L318">
        <f t="shared" si="78"/>
        <v>28800</v>
      </c>
      <c r="M318">
        <v>0</v>
      </c>
      <c r="N318">
        <f>INDEX(Sheet3!E:E,MATCH(B318&amp;D318&amp;E318,Sheet3!D:D,0))*VLOOKUP(G318,AE:AG,3,0)+M318/2</f>
        <v>1.66666666666667</v>
      </c>
      <c r="O318">
        <f>INDEX(Sheet3!F:F,MATCH(B318&amp;D318&amp;E318,Sheet3!D:D,0))</f>
        <v>50</v>
      </c>
      <c r="P318">
        <f t="shared" si="79"/>
        <v>74541</v>
      </c>
      <c r="T318">
        <f t="shared" si="86"/>
        <v>10000</v>
      </c>
      <c r="V318">
        <f t="shared" si="87"/>
        <v>694.444444444444</v>
      </c>
      <c r="X318" t="str">
        <f>INDEX(Sheet4!E:E,MATCH($B318&amp;$D318&amp;$E318,Sheet4!$D:$D,0))</f>
        <v>无名川</v>
      </c>
      <c r="Y318" t="str">
        <f>INDEX(Sheet4!F:F,MATCH($B318&amp;$D318&amp;$E318,Sheet4!$D:$D,0))</f>
        <v>历史悠久的无名之河，曾见证了这座城市的风风雨雨。</v>
      </c>
      <c r="Z318">
        <f>INDEX(Sheet4!H:H,MATCH($B318&amp;$D318&amp;$E318,Sheet4!$D:$D,0))</f>
        <v>340140006</v>
      </c>
      <c r="AA318" t="str">
        <f t="shared" si="80"/>
        <v>巡逻源核4-4-1</v>
      </c>
    </row>
    <row r="319" spans="1:27">
      <c r="A319">
        <f t="shared" si="72"/>
        <v>4542</v>
      </c>
      <c r="B319" s="1" t="s">
        <v>82</v>
      </c>
      <c r="C319" s="1" t="str">
        <f t="shared" si="73"/>
        <v>源核巡逻4</v>
      </c>
      <c r="D319">
        <v>4</v>
      </c>
      <c r="E319">
        <v>4</v>
      </c>
      <c r="F319">
        <v>2</v>
      </c>
      <c r="G319">
        <f t="shared" si="83"/>
        <v>3</v>
      </c>
      <c r="H319">
        <f t="shared" si="74"/>
        <v>35</v>
      </c>
      <c r="I319">
        <f t="shared" si="75"/>
        <v>39</v>
      </c>
      <c r="J319" t="str">
        <f t="shared" si="76"/>
        <v>35,39</v>
      </c>
      <c r="K319">
        <f t="shared" si="77"/>
        <v>5</v>
      </c>
      <c r="L319">
        <f t="shared" si="78"/>
        <v>43200</v>
      </c>
      <c r="M319">
        <v>0</v>
      </c>
      <c r="N319">
        <f>INDEX(Sheet3!E:E,MATCH(B319&amp;D319&amp;E319,Sheet3!D:D,0))*VLOOKUP(G319,AE:AG,3,0)+M319/2</f>
        <v>2.5</v>
      </c>
      <c r="O319">
        <f>INDEX(Sheet3!F:F,MATCH(B319&amp;D319&amp;E319,Sheet3!D:D,0))</f>
        <v>50</v>
      </c>
      <c r="P319">
        <f t="shared" si="79"/>
        <v>74542</v>
      </c>
      <c r="T319">
        <f t="shared" si="86"/>
        <v>15000</v>
      </c>
      <c r="V319">
        <f t="shared" si="87"/>
        <v>1041.66666666667</v>
      </c>
      <c r="X319" t="str">
        <f>INDEX(Sheet4!E:E,MATCH($B319&amp;$D319&amp;$E319,Sheet4!$D:$D,0))</f>
        <v>无名川</v>
      </c>
      <c r="Y319" t="str">
        <f>INDEX(Sheet4!F:F,MATCH($B319&amp;$D319&amp;$E319,Sheet4!$D:$D,0))</f>
        <v>历史悠久的无名之河，曾见证了这座城市的风风雨雨。</v>
      </c>
      <c r="Z319">
        <f>INDEX(Sheet4!H:H,MATCH($B319&amp;$D319&amp;$E319,Sheet4!$D:$D,0))</f>
        <v>340140006</v>
      </c>
      <c r="AA319" t="str">
        <f t="shared" si="80"/>
        <v>巡逻源核4-4-2</v>
      </c>
    </row>
    <row r="320" spans="1:27">
      <c r="A320">
        <f t="shared" si="72"/>
        <v>4543</v>
      </c>
      <c r="B320" s="1" t="s">
        <v>82</v>
      </c>
      <c r="C320" s="1" t="str">
        <f t="shared" si="73"/>
        <v>源核巡逻4</v>
      </c>
      <c r="D320">
        <v>4</v>
      </c>
      <c r="E320">
        <v>4</v>
      </c>
      <c r="F320">
        <v>3</v>
      </c>
      <c r="G320">
        <f t="shared" si="83"/>
        <v>4</v>
      </c>
      <c r="H320">
        <f t="shared" si="74"/>
        <v>35</v>
      </c>
      <c r="I320">
        <f t="shared" si="75"/>
        <v>39</v>
      </c>
      <c r="J320" t="str">
        <f t="shared" si="76"/>
        <v>35,39</v>
      </c>
      <c r="K320">
        <f t="shared" si="77"/>
        <v>5</v>
      </c>
      <c r="L320">
        <f t="shared" si="78"/>
        <v>86400</v>
      </c>
      <c r="M320">
        <v>0</v>
      </c>
      <c r="N320">
        <f>INDEX(Sheet3!E:E,MATCH(B320&amp;D320&amp;E320,Sheet3!D:D,0))*VLOOKUP(G320,AE:AG,3,0)+M320/2</f>
        <v>5</v>
      </c>
      <c r="O320">
        <f>INDEX(Sheet3!F:F,MATCH(B320&amp;D320&amp;E320,Sheet3!D:D,0))</f>
        <v>50</v>
      </c>
      <c r="P320">
        <f t="shared" si="79"/>
        <v>74543</v>
      </c>
      <c r="T320">
        <f t="shared" si="86"/>
        <v>30000</v>
      </c>
      <c r="V320">
        <f t="shared" si="87"/>
        <v>2083.33333333333</v>
      </c>
      <c r="X320" t="str">
        <f>INDEX(Sheet4!E:E,MATCH($B320&amp;$D320&amp;$E320,Sheet4!$D:$D,0))</f>
        <v>无名川</v>
      </c>
      <c r="Y320" t="str">
        <f>INDEX(Sheet4!F:F,MATCH($B320&amp;$D320&amp;$E320,Sheet4!$D:$D,0))</f>
        <v>历史悠久的无名之河，曾见证了这座城市的风风雨雨。</v>
      </c>
      <c r="Z320">
        <f>INDEX(Sheet4!H:H,MATCH($B320&amp;$D320&amp;$E320,Sheet4!$D:$D,0))</f>
        <v>340140006</v>
      </c>
      <c r="AA320" t="str">
        <f t="shared" si="80"/>
        <v>巡逻源核4-4-3</v>
      </c>
    </row>
    <row r="321" spans="1:27">
      <c r="A321">
        <f t="shared" si="72"/>
        <v>4551</v>
      </c>
      <c r="B321" s="1" t="s">
        <v>82</v>
      </c>
      <c r="C321" s="1" t="str">
        <f t="shared" si="73"/>
        <v>源核巡逻5</v>
      </c>
      <c r="D321">
        <v>4</v>
      </c>
      <c r="E321">
        <v>5</v>
      </c>
      <c r="F321">
        <v>1</v>
      </c>
      <c r="G321">
        <f t="shared" si="83"/>
        <v>2</v>
      </c>
      <c r="H321">
        <f t="shared" si="74"/>
        <v>40</v>
      </c>
      <c r="I321">
        <f t="shared" si="75"/>
        <v>80</v>
      </c>
      <c r="J321" t="str">
        <f t="shared" si="76"/>
        <v>40,80</v>
      </c>
      <c r="K321">
        <f t="shared" si="77"/>
        <v>4</v>
      </c>
      <c r="L321">
        <f t="shared" si="78"/>
        <v>28800</v>
      </c>
      <c r="M321">
        <v>0</v>
      </c>
      <c r="N321">
        <f>INDEX(Sheet3!E:E,MATCH(B321&amp;D321&amp;E321,Sheet3!D:D,0))*VLOOKUP(G321,AE:AG,3,0)+M321/2</f>
        <v>1.66666666666667</v>
      </c>
      <c r="O321">
        <f>INDEX(Sheet3!F:F,MATCH(B321&amp;D321&amp;E321,Sheet3!D:D,0))</f>
        <v>50</v>
      </c>
      <c r="P321">
        <f t="shared" si="79"/>
        <v>74551</v>
      </c>
      <c r="T321">
        <f t="shared" si="86"/>
        <v>13888</v>
      </c>
      <c r="V321">
        <f t="shared" si="87"/>
        <v>833.333333333333</v>
      </c>
      <c r="X321" t="str">
        <f>INDEX(Sheet4!E:E,MATCH($B321&amp;$D321&amp;$E321,Sheet4!$D:$D,0))</f>
        <v>无名川</v>
      </c>
      <c r="Y321" t="str">
        <f>INDEX(Sheet4!F:F,MATCH($B321&amp;$D321&amp;$E321,Sheet4!$D:$D,0))</f>
        <v>历史悠久的无名之河，曾见证了这座城市的风风雨雨。</v>
      </c>
      <c r="Z321">
        <f>INDEX(Sheet4!H:H,MATCH($B321&amp;$D321&amp;$E321,Sheet4!$D:$D,0))</f>
        <v>340140006</v>
      </c>
      <c r="AA321" t="str">
        <f t="shared" si="80"/>
        <v>巡逻源核4-5-1</v>
      </c>
    </row>
    <row r="322" spans="1:27">
      <c r="A322">
        <f t="shared" ref="A322:A385" si="88">D322*1000+INDEX(AC:AC,MATCH(B322,AB:AB,0))*100+E322*10+F322</f>
        <v>4552</v>
      </c>
      <c r="B322" s="1" t="s">
        <v>82</v>
      </c>
      <c r="C322" s="1" t="str">
        <f t="shared" ref="C322:C385" si="89">B322&amp;"巡逻"&amp;E322</f>
        <v>源核巡逻5</v>
      </c>
      <c r="D322">
        <v>4</v>
      </c>
      <c r="E322">
        <v>5</v>
      </c>
      <c r="F322">
        <v>2</v>
      </c>
      <c r="G322">
        <f t="shared" si="83"/>
        <v>3</v>
      </c>
      <c r="H322">
        <f t="shared" ref="H322:H385" si="90">VLOOKUP(E322,AJ:AK,2,0)</f>
        <v>40</v>
      </c>
      <c r="I322">
        <f t="shared" ref="I322:I385" si="91">VLOOKUP(H322,AK:AL,2,0)</f>
        <v>80</v>
      </c>
      <c r="J322" t="str">
        <f t="shared" ref="J322:J385" si="92">H322&amp;","&amp;I322</f>
        <v>40,80</v>
      </c>
      <c r="K322">
        <f t="shared" ref="K322:K385" si="93">INDEX(AQ:AQ,MATCH(E322,AJ:AJ,0))+INDEX(AH:AH,MATCH(F322,AE:AE,0))</f>
        <v>5</v>
      </c>
      <c r="L322">
        <f t="shared" ref="L322:L385" si="94">VLOOKUP(G322,AE:AF,2,0)</f>
        <v>43200</v>
      </c>
      <c r="M322">
        <v>0</v>
      </c>
      <c r="N322">
        <f>INDEX(Sheet3!E:E,MATCH(B322&amp;D322&amp;E322,Sheet3!D:D,0))*VLOOKUP(G322,AE:AG,3,0)+M322/2</f>
        <v>2.5</v>
      </c>
      <c r="O322">
        <f>INDEX(Sheet3!F:F,MATCH(B322&amp;D322&amp;E322,Sheet3!D:D,0))</f>
        <v>50</v>
      </c>
      <c r="P322">
        <f t="shared" ref="P322:P385" si="95">A322+70000</f>
        <v>74552</v>
      </c>
      <c r="T322">
        <f t="shared" si="86"/>
        <v>20833</v>
      </c>
      <c r="V322">
        <f t="shared" si="87"/>
        <v>1250</v>
      </c>
      <c r="X322" t="str">
        <f>INDEX(Sheet4!E:E,MATCH($B322&amp;$D322&amp;$E322,Sheet4!$D:$D,0))</f>
        <v>无名川</v>
      </c>
      <c r="Y322" t="str">
        <f>INDEX(Sheet4!F:F,MATCH($B322&amp;$D322&amp;$E322,Sheet4!$D:$D,0))</f>
        <v>历史悠久的无名之河，曾见证了这座城市的风风雨雨。</v>
      </c>
      <c r="Z322">
        <f>INDEX(Sheet4!H:H,MATCH($B322&amp;$D322&amp;$E322,Sheet4!$D:$D,0))</f>
        <v>340140006</v>
      </c>
      <c r="AA322" t="str">
        <f t="shared" ref="AA322:AA385" si="96">"巡逻"&amp;B322&amp;D322&amp;"-"&amp;E322&amp;"-"&amp;F322</f>
        <v>巡逻源核4-5-2</v>
      </c>
    </row>
    <row r="323" spans="1:27">
      <c r="A323">
        <f t="shared" si="88"/>
        <v>4553</v>
      </c>
      <c r="B323" s="1" t="s">
        <v>82</v>
      </c>
      <c r="C323" s="1" t="str">
        <f t="shared" si="89"/>
        <v>源核巡逻5</v>
      </c>
      <c r="D323">
        <v>4</v>
      </c>
      <c r="E323">
        <v>5</v>
      </c>
      <c r="F323">
        <v>3</v>
      </c>
      <c r="G323">
        <f t="shared" si="83"/>
        <v>4</v>
      </c>
      <c r="H323">
        <f t="shared" si="90"/>
        <v>40</v>
      </c>
      <c r="I323">
        <f t="shared" si="91"/>
        <v>80</v>
      </c>
      <c r="J323" t="str">
        <f t="shared" si="92"/>
        <v>40,80</v>
      </c>
      <c r="K323">
        <f t="shared" si="93"/>
        <v>5</v>
      </c>
      <c r="L323">
        <f t="shared" si="94"/>
        <v>86400</v>
      </c>
      <c r="M323">
        <v>0</v>
      </c>
      <c r="N323">
        <f>INDEX(Sheet3!E:E,MATCH(B323&amp;D323&amp;E323,Sheet3!D:D,0))*VLOOKUP(G323,AE:AG,3,0)+M323/2</f>
        <v>5</v>
      </c>
      <c r="O323">
        <f>INDEX(Sheet3!F:F,MATCH(B323&amp;D323&amp;E323,Sheet3!D:D,0))</f>
        <v>50</v>
      </c>
      <c r="P323">
        <f t="shared" si="95"/>
        <v>74553</v>
      </c>
      <c r="T323">
        <f t="shared" si="86"/>
        <v>41666</v>
      </c>
      <c r="V323">
        <f t="shared" si="87"/>
        <v>2500</v>
      </c>
      <c r="X323" t="str">
        <f>INDEX(Sheet4!E:E,MATCH($B323&amp;$D323&amp;$E323,Sheet4!$D:$D,0))</f>
        <v>无名川</v>
      </c>
      <c r="Y323" t="str">
        <f>INDEX(Sheet4!F:F,MATCH($B323&amp;$D323&amp;$E323,Sheet4!$D:$D,0))</f>
        <v>历史悠久的无名之河，曾见证了这座城市的风风雨雨。</v>
      </c>
      <c r="Z323">
        <f>INDEX(Sheet4!H:H,MATCH($B323&amp;$D323&amp;$E323,Sheet4!$D:$D,0))</f>
        <v>340140006</v>
      </c>
      <c r="AA323" t="str">
        <f t="shared" si="96"/>
        <v>巡逻源核4-5-3</v>
      </c>
    </row>
    <row r="324" spans="1:27">
      <c r="A324">
        <f t="shared" si="88"/>
        <v>4611</v>
      </c>
      <c r="B324" s="1" t="s">
        <v>80</v>
      </c>
      <c r="C324" s="1" t="str">
        <f t="shared" si="89"/>
        <v>钻石巡逻1</v>
      </c>
      <c r="D324">
        <v>4</v>
      </c>
      <c r="E324">
        <v>1</v>
      </c>
      <c r="F324">
        <v>1</v>
      </c>
      <c r="G324">
        <f t="shared" si="83"/>
        <v>1</v>
      </c>
      <c r="H324">
        <f t="shared" si="90"/>
        <v>1</v>
      </c>
      <c r="I324">
        <f t="shared" si="91"/>
        <v>24</v>
      </c>
      <c r="J324" t="str">
        <f t="shared" si="92"/>
        <v>1,24</v>
      </c>
      <c r="K324">
        <f t="shared" si="93"/>
        <v>2</v>
      </c>
      <c r="L324">
        <f t="shared" si="94"/>
        <v>14400</v>
      </c>
      <c r="M324">
        <v>0</v>
      </c>
      <c r="N324">
        <f>INDEX(Sheet3!E:E,MATCH(B324&amp;D324&amp;E324,Sheet3!D:D,0))*VLOOKUP(G324,AE:AG,3,0)+M324/2</f>
        <v>0</v>
      </c>
      <c r="O324">
        <f>INDEX(Sheet3!F:F,MATCH(B324&amp;D324&amp;E324,Sheet3!D:D,0))</f>
        <v>10</v>
      </c>
      <c r="P324">
        <f t="shared" si="95"/>
        <v>74611</v>
      </c>
      <c r="T324">
        <f t="shared" si="86"/>
        <v>0</v>
      </c>
      <c r="W324">
        <f t="shared" ref="W324:W337" si="97">ROUNDUP(N324*3/4,0)</f>
        <v>0</v>
      </c>
      <c r="X324" t="str">
        <f>INDEX(Sheet4!E:E,MATCH($B324&amp;$D324&amp;$E324,Sheet4!$D:$D,0))</f>
        <v>河畔堤岸</v>
      </c>
      <c r="Y324" t="str">
        <f>INDEX(Sheet4!F:F,MATCH($B324&amp;$D324&amp;$E324,Sheet4!$D:$D,0))</f>
        <v>穿城而过的河川的堤岸，对岸就是富豪们的居所。</v>
      </c>
      <c r="Z324">
        <f>INDEX(Sheet4!H:H,MATCH($B324&amp;$D324&amp;$E324,Sheet4!$D:$D,0))</f>
        <v>340140006</v>
      </c>
      <c r="AA324" t="str">
        <f t="shared" si="96"/>
        <v>巡逻钻石4-1-1</v>
      </c>
    </row>
    <row r="325" spans="1:27">
      <c r="A325">
        <f t="shared" si="88"/>
        <v>4612</v>
      </c>
      <c r="B325" s="1" t="s">
        <v>80</v>
      </c>
      <c r="C325" s="1" t="str">
        <f t="shared" si="89"/>
        <v>钻石巡逻1</v>
      </c>
      <c r="D325">
        <v>4</v>
      </c>
      <c r="E325">
        <v>1</v>
      </c>
      <c r="F325">
        <v>2</v>
      </c>
      <c r="G325">
        <f t="shared" si="83"/>
        <v>1</v>
      </c>
      <c r="H325">
        <f t="shared" si="90"/>
        <v>1</v>
      </c>
      <c r="I325">
        <f t="shared" si="91"/>
        <v>24</v>
      </c>
      <c r="J325" t="str">
        <f t="shared" si="92"/>
        <v>1,24</v>
      </c>
      <c r="K325">
        <f t="shared" si="93"/>
        <v>3</v>
      </c>
      <c r="L325">
        <f t="shared" si="94"/>
        <v>14400</v>
      </c>
      <c r="M325">
        <v>0</v>
      </c>
      <c r="N325">
        <f>INDEX(Sheet3!E:E,MATCH(B325&amp;D325&amp;E325,Sheet3!D:D,0))*VLOOKUP(G325,AE:AG,3,0)+M325/2</f>
        <v>0</v>
      </c>
      <c r="O325">
        <f>INDEX(Sheet3!F:F,MATCH(B325&amp;D325&amp;E325,Sheet3!D:D,0))</f>
        <v>10</v>
      </c>
      <c r="P325">
        <f t="shared" si="95"/>
        <v>74612</v>
      </c>
      <c r="T325">
        <f t="shared" si="86"/>
        <v>0</v>
      </c>
      <c r="W325">
        <f t="shared" si="97"/>
        <v>0</v>
      </c>
      <c r="X325" t="str">
        <f>INDEX(Sheet4!E:E,MATCH($B325&amp;$D325&amp;$E325,Sheet4!$D:$D,0))</f>
        <v>河畔堤岸</v>
      </c>
      <c r="Y325" t="str">
        <f>INDEX(Sheet4!F:F,MATCH($B325&amp;$D325&amp;$E325,Sheet4!$D:$D,0))</f>
        <v>穿城而过的河川的堤岸，对岸就是富豪们的居所。</v>
      </c>
      <c r="Z325">
        <f>INDEX(Sheet4!H:H,MATCH($B325&amp;$D325&amp;$E325,Sheet4!$D:$D,0))</f>
        <v>340140006</v>
      </c>
      <c r="AA325" t="str">
        <f t="shared" si="96"/>
        <v>巡逻钻石4-1-2</v>
      </c>
    </row>
    <row r="326" spans="1:27">
      <c r="A326">
        <f t="shared" si="88"/>
        <v>4621</v>
      </c>
      <c r="B326" s="1" t="s">
        <v>80</v>
      </c>
      <c r="C326" s="1" t="str">
        <f t="shared" si="89"/>
        <v>钻石巡逻2</v>
      </c>
      <c r="D326">
        <v>4</v>
      </c>
      <c r="E326">
        <v>2</v>
      </c>
      <c r="F326">
        <v>1</v>
      </c>
      <c r="G326">
        <f t="shared" si="83"/>
        <v>1</v>
      </c>
      <c r="H326">
        <f t="shared" si="90"/>
        <v>25</v>
      </c>
      <c r="I326">
        <f t="shared" si="91"/>
        <v>29</v>
      </c>
      <c r="J326" t="str">
        <f t="shared" si="92"/>
        <v>25,29</v>
      </c>
      <c r="K326">
        <f t="shared" si="93"/>
        <v>2</v>
      </c>
      <c r="L326">
        <f t="shared" si="94"/>
        <v>14400</v>
      </c>
      <c r="M326">
        <v>0</v>
      </c>
      <c r="N326">
        <f>INDEX(Sheet3!E:E,MATCH(B326&amp;D326&amp;E326,Sheet3!D:D,0))*VLOOKUP(G326,AE:AG,3,0)+M326/2</f>
        <v>0</v>
      </c>
      <c r="O326">
        <f>INDEX(Sheet3!F:F,MATCH(B326&amp;D326&amp;E326,Sheet3!D:D,0))</f>
        <v>10</v>
      </c>
      <c r="P326">
        <f t="shared" si="95"/>
        <v>74621</v>
      </c>
      <c r="T326">
        <f t="shared" si="86"/>
        <v>0</v>
      </c>
      <c r="W326">
        <f t="shared" si="97"/>
        <v>0</v>
      </c>
      <c r="X326" t="str">
        <f>INDEX(Sheet4!E:E,MATCH($B326&amp;$D326&amp;$E326,Sheet4!$D:$D,0))</f>
        <v>滨河路</v>
      </c>
      <c r="Y326" t="str">
        <f>INDEX(Sheet4!F:F,MATCH($B326&amp;$D326&amp;$E326,Sheet4!$D:$D,0))</f>
        <v>有些年头了的道路，不少人从小到大都在这条路上奔波。</v>
      </c>
      <c r="Z326">
        <f>INDEX(Sheet4!H:H,MATCH($B326&amp;$D326&amp;$E326,Sheet4!$D:$D,0))</f>
        <v>340140006</v>
      </c>
      <c r="AA326" t="str">
        <f t="shared" si="96"/>
        <v>巡逻钻石4-2-1</v>
      </c>
    </row>
    <row r="327" spans="1:27">
      <c r="A327">
        <f t="shared" si="88"/>
        <v>4622</v>
      </c>
      <c r="B327" s="1" t="s">
        <v>80</v>
      </c>
      <c r="C327" s="1" t="str">
        <f t="shared" si="89"/>
        <v>钻石巡逻2</v>
      </c>
      <c r="D327">
        <v>4</v>
      </c>
      <c r="E327">
        <v>2</v>
      </c>
      <c r="F327">
        <v>2</v>
      </c>
      <c r="G327">
        <f t="shared" si="83"/>
        <v>1</v>
      </c>
      <c r="H327">
        <f t="shared" si="90"/>
        <v>25</v>
      </c>
      <c r="I327">
        <f t="shared" si="91"/>
        <v>29</v>
      </c>
      <c r="J327" t="str">
        <f t="shared" si="92"/>
        <v>25,29</v>
      </c>
      <c r="K327">
        <f t="shared" si="93"/>
        <v>3</v>
      </c>
      <c r="L327">
        <f t="shared" si="94"/>
        <v>14400</v>
      </c>
      <c r="M327">
        <v>0</v>
      </c>
      <c r="N327">
        <f>INDEX(Sheet3!E:E,MATCH(B327&amp;D327&amp;E327,Sheet3!D:D,0))*VLOOKUP(G327,AE:AG,3,0)+M327/2</f>
        <v>0</v>
      </c>
      <c r="O327">
        <f>INDEX(Sheet3!F:F,MATCH(B327&amp;D327&amp;E327,Sheet3!D:D,0))</f>
        <v>10</v>
      </c>
      <c r="P327">
        <f t="shared" si="95"/>
        <v>74622</v>
      </c>
      <c r="T327">
        <f t="shared" si="86"/>
        <v>0</v>
      </c>
      <c r="W327">
        <f t="shared" si="97"/>
        <v>0</v>
      </c>
      <c r="X327" t="str">
        <f>INDEX(Sheet4!E:E,MATCH($B327&amp;$D327&amp;$E327,Sheet4!$D:$D,0))</f>
        <v>滨河路</v>
      </c>
      <c r="Y327" t="str">
        <f>INDEX(Sheet4!F:F,MATCH($B327&amp;$D327&amp;$E327,Sheet4!$D:$D,0))</f>
        <v>有些年头了的道路，不少人从小到大都在这条路上奔波。</v>
      </c>
      <c r="Z327">
        <f>INDEX(Sheet4!H:H,MATCH($B327&amp;$D327&amp;$E327,Sheet4!$D:$D,0))</f>
        <v>340140006</v>
      </c>
      <c r="AA327" t="str">
        <f t="shared" si="96"/>
        <v>巡逻钻石4-2-2</v>
      </c>
    </row>
    <row r="328" spans="1:27">
      <c r="A328">
        <f t="shared" si="88"/>
        <v>4623</v>
      </c>
      <c r="B328" s="1" t="s">
        <v>80</v>
      </c>
      <c r="C328" s="1" t="str">
        <f t="shared" si="89"/>
        <v>钻石巡逻2</v>
      </c>
      <c r="D328">
        <v>4</v>
      </c>
      <c r="E328">
        <v>2</v>
      </c>
      <c r="F328">
        <v>3</v>
      </c>
      <c r="G328">
        <f t="shared" si="83"/>
        <v>1</v>
      </c>
      <c r="H328">
        <f t="shared" si="90"/>
        <v>25</v>
      </c>
      <c r="I328">
        <f t="shared" si="91"/>
        <v>29</v>
      </c>
      <c r="J328" t="str">
        <f t="shared" si="92"/>
        <v>25,29</v>
      </c>
      <c r="K328">
        <f t="shared" si="93"/>
        <v>3</v>
      </c>
      <c r="L328">
        <f t="shared" si="94"/>
        <v>14400</v>
      </c>
      <c r="M328">
        <v>0</v>
      </c>
      <c r="N328">
        <f>INDEX(Sheet3!E:E,MATCH(B328&amp;D328&amp;E328,Sheet3!D:D,0))*VLOOKUP(G328,AE:AG,3,0)+M328/2</f>
        <v>0</v>
      </c>
      <c r="O328">
        <f>INDEX(Sheet3!F:F,MATCH(B328&amp;D328&amp;E328,Sheet3!D:D,0))</f>
        <v>10</v>
      </c>
      <c r="P328">
        <f t="shared" si="95"/>
        <v>74623</v>
      </c>
      <c r="T328">
        <f t="shared" si="86"/>
        <v>0</v>
      </c>
      <c r="W328">
        <f t="shared" si="97"/>
        <v>0</v>
      </c>
      <c r="X328" t="str">
        <f>INDEX(Sheet4!E:E,MATCH($B328&amp;$D328&amp;$E328,Sheet4!$D:$D,0))</f>
        <v>滨河路</v>
      </c>
      <c r="Y328" t="str">
        <f>INDEX(Sheet4!F:F,MATCH($B328&amp;$D328&amp;$E328,Sheet4!$D:$D,0))</f>
        <v>有些年头了的道路，不少人从小到大都在这条路上奔波。</v>
      </c>
      <c r="Z328">
        <f>INDEX(Sheet4!H:H,MATCH($B328&amp;$D328&amp;$E328,Sheet4!$D:$D,0))</f>
        <v>340140006</v>
      </c>
      <c r="AA328" t="str">
        <f t="shared" si="96"/>
        <v>巡逻钻石4-2-3</v>
      </c>
    </row>
    <row r="329" spans="1:27">
      <c r="A329">
        <f t="shared" si="88"/>
        <v>4631</v>
      </c>
      <c r="B329" s="1" t="s">
        <v>80</v>
      </c>
      <c r="C329" s="1" t="str">
        <f t="shared" si="89"/>
        <v>钻石巡逻3</v>
      </c>
      <c r="D329">
        <v>4</v>
      </c>
      <c r="E329">
        <v>3</v>
      </c>
      <c r="F329">
        <v>1</v>
      </c>
      <c r="G329">
        <f t="shared" si="83"/>
        <v>1</v>
      </c>
      <c r="H329">
        <f t="shared" si="90"/>
        <v>30</v>
      </c>
      <c r="I329">
        <f t="shared" si="91"/>
        <v>34</v>
      </c>
      <c r="J329" t="str">
        <f t="shared" si="92"/>
        <v>30,34</v>
      </c>
      <c r="K329">
        <f t="shared" si="93"/>
        <v>3</v>
      </c>
      <c r="L329">
        <f t="shared" si="94"/>
        <v>14400</v>
      </c>
      <c r="M329">
        <v>0</v>
      </c>
      <c r="N329">
        <f>INDEX(Sheet3!E:E,MATCH(B329&amp;D329&amp;E329,Sheet3!D:D,0))*VLOOKUP(G329,AE:AG,3,0)+M329/2</f>
        <v>5</v>
      </c>
      <c r="O329">
        <f>INDEX(Sheet3!F:F,MATCH(B329&amp;D329&amp;E329,Sheet3!D:D,0))</f>
        <v>10</v>
      </c>
      <c r="P329">
        <f t="shared" si="95"/>
        <v>74631</v>
      </c>
      <c r="T329">
        <f t="shared" si="86"/>
        <v>22500</v>
      </c>
      <c r="W329">
        <f t="shared" si="97"/>
        <v>4</v>
      </c>
      <c r="X329" t="str">
        <f>INDEX(Sheet4!E:E,MATCH($B329&amp;$D329&amp;$E329,Sheet4!$D:$D,0))</f>
        <v>无名川</v>
      </c>
      <c r="Y329" t="str">
        <f>INDEX(Sheet4!F:F,MATCH($B329&amp;$D329&amp;$E329,Sheet4!$D:$D,0))</f>
        <v>历史悠久的无名之河，曾见证了这座城市的风风雨雨。</v>
      </c>
      <c r="Z329">
        <f>INDEX(Sheet4!H:H,MATCH($B329&amp;$D329&amp;$E329,Sheet4!$D:$D,0))</f>
        <v>340140006</v>
      </c>
      <c r="AA329" t="str">
        <f t="shared" si="96"/>
        <v>巡逻钻石4-3-1</v>
      </c>
    </row>
    <row r="330" spans="1:27">
      <c r="A330">
        <f t="shared" si="88"/>
        <v>4632</v>
      </c>
      <c r="B330" s="1" t="s">
        <v>80</v>
      </c>
      <c r="C330" s="1" t="str">
        <f t="shared" si="89"/>
        <v>钻石巡逻3</v>
      </c>
      <c r="D330">
        <v>4</v>
      </c>
      <c r="E330">
        <v>3</v>
      </c>
      <c r="F330">
        <v>2</v>
      </c>
      <c r="G330">
        <f t="shared" si="83"/>
        <v>2</v>
      </c>
      <c r="H330">
        <f t="shared" si="90"/>
        <v>30</v>
      </c>
      <c r="I330">
        <f t="shared" si="91"/>
        <v>34</v>
      </c>
      <c r="J330" t="str">
        <f t="shared" si="92"/>
        <v>30,34</v>
      </c>
      <c r="K330">
        <f t="shared" si="93"/>
        <v>4</v>
      </c>
      <c r="L330">
        <f t="shared" si="94"/>
        <v>28800</v>
      </c>
      <c r="M330">
        <v>0</v>
      </c>
      <c r="N330">
        <f>INDEX(Sheet3!E:E,MATCH(B330&amp;D330&amp;E330,Sheet3!D:D,0))*VLOOKUP(G330,AE:AG,3,0)+M330/2</f>
        <v>10</v>
      </c>
      <c r="O330">
        <f>INDEX(Sheet3!F:F,MATCH(B330&amp;D330&amp;E330,Sheet3!D:D,0))</f>
        <v>10</v>
      </c>
      <c r="P330">
        <f t="shared" si="95"/>
        <v>74632</v>
      </c>
      <c r="T330">
        <f t="shared" si="86"/>
        <v>45000</v>
      </c>
      <c r="W330">
        <f t="shared" si="97"/>
        <v>8</v>
      </c>
      <c r="X330" t="str">
        <f>INDEX(Sheet4!E:E,MATCH($B330&amp;$D330&amp;$E330,Sheet4!$D:$D,0))</f>
        <v>无名川</v>
      </c>
      <c r="Y330" t="str">
        <f>INDEX(Sheet4!F:F,MATCH($B330&amp;$D330&amp;$E330,Sheet4!$D:$D,0))</f>
        <v>历史悠久的无名之河，曾见证了这座城市的风风雨雨。</v>
      </c>
      <c r="Z330">
        <f>INDEX(Sheet4!H:H,MATCH($B330&amp;$D330&amp;$E330,Sheet4!$D:$D,0))</f>
        <v>340140006</v>
      </c>
      <c r="AA330" t="str">
        <f t="shared" si="96"/>
        <v>巡逻钻石4-3-2</v>
      </c>
    </row>
    <row r="331" spans="1:27">
      <c r="A331">
        <f t="shared" si="88"/>
        <v>4633</v>
      </c>
      <c r="B331" s="1" t="s">
        <v>80</v>
      </c>
      <c r="C331" s="1" t="str">
        <f t="shared" si="89"/>
        <v>钻石巡逻3</v>
      </c>
      <c r="D331">
        <v>4</v>
      </c>
      <c r="E331">
        <v>3</v>
      </c>
      <c r="F331">
        <v>3</v>
      </c>
      <c r="G331">
        <f t="shared" si="83"/>
        <v>3</v>
      </c>
      <c r="H331">
        <f t="shared" si="90"/>
        <v>30</v>
      </c>
      <c r="I331">
        <f t="shared" si="91"/>
        <v>34</v>
      </c>
      <c r="J331" t="str">
        <f t="shared" si="92"/>
        <v>30,34</v>
      </c>
      <c r="K331">
        <f t="shared" si="93"/>
        <v>4</v>
      </c>
      <c r="L331">
        <f t="shared" si="94"/>
        <v>43200</v>
      </c>
      <c r="M331">
        <v>0</v>
      </c>
      <c r="N331">
        <f>INDEX(Sheet3!E:E,MATCH(B331&amp;D331&amp;E331,Sheet3!D:D,0))*VLOOKUP(G331,AE:AG,3,0)+M331/2</f>
        <v>15</v>
      </c>
      <c r="O331">
        <f>INDEX(Sheet3!F:F,MATCH(B331&amp;D331&amp;E331,Sheet3!D:D,0))</f>
        <v>10</v>
      </c>
      <c r="P331">
        <f t="shared" si="95"/>
        <v>74633</v>
      </c>
      <c r="T331">
        <f t="shared" si="86"/>
        <v>67500</v>
      </c>
      <c r="W331">
        <f t="shared" si="97"/>
        <v>12</v>
      </c>
      <c r="X331" t="str">
        <f>INDEX(Sheet4!E:E,MATCH($B331&amp;$D331&amp;$E331,Sheet4!$D:$D,0))</f>
        <v>无名川</v>
      </c>
      <c r="Y331" t="str">
        <f>INDEX(Sheet4!F:F,MATCH($B331&amp;$D331&amp;$E331,Sheet4!$D:$D,0))</f>
        <v>历史悠久的无名之河，曾见证了这座城市的风风雨雨。</v>
      </c>
      <c r="Z331">
        <f>INDEX(Sheet4!H:H,MATCH($B331&amp;$D331&amp;$E331,Sheet4!$D:$D,0))</f>
        <v>340140006</v>
      </c>
      <c r="AA331" t="str">
        <f t="shared" si="96"/>
        <v>巡逻钻石4-3-3</v>
      </c>
    </row>
    <row r="332" spans="1:27">
      <c r="A332">
        <f t="shared" si="88"/>
        <v>4641</v>
      </c>
      <c r="B332" s="1" t="s">
        <v>80</v>
      </c>
      <c r="C332" s="1" t="str">
        <f t="shared" si="89"/>
        <v>钻石巡逻4</v>
      </c>
      <c r="D332">
        <v>4</v>
      </c>
      <c r="E332">
        <v>4</v>
      </c>
      <c r="F332">
        <v>1</v>
      </c>
      <c r="G332">
        <f t="shared" si="83"/>
        <v>2</v>
      </c>
      <c r="H332">
        <f t="shared" si="90"/>
        <v>35</v>
      </c>
      <c r="I332">
        <f t="shared" si="91"/>
        <v>39</v>
      </c>
      <c r="J332" t="str">
        <f t="shared" si="92"/>
        <v>35,39</v>
      </c>
      <c r="K332">
        <f t="shared" si="93"/>
        <v>4</v>
      </c>
      <c r="L332">
        <f t="shared" si="94"/>
        <v>28800</v>
      </c>
      <c r="M332">
        <v>0</v>
      </c>
      <c r="N332">
        <f>INDEX(Sheet3!E:E,MATCH(B332&amp;D332&amp;E332,Sheet3!D:D,0))*VLOOKUP(G332,AE:AG,3,0)+M332/2</f>
        <v>10</v>
      </c>
      <c r="O332">
        <f>INDEX(Sheet3!F:F,MATCH(B332&amp;D332&amp;E332,Sheet3!D:D,0))</f>
        <v>10</v>
      </c>
      <c r="P332">
        <f t="shared" si="95"/>
        <v>74641</v>
      </c>
      <c r="T332">
        <f t="shared" ref="T332:T337" si="98">INT(VLOOKUP(H332,AK:AP,6,0)*N332/2)</f>
        <v>60000</v>
      </c>
      <c r="W332">
        <f t="shared" si="97"/>
        <v>8</v>
      </c>
      <c r="X332" t="str">
        <f>INDEX(Sheet4!E:E,MATCH($B332&amp;$D332&amp;$E332,Sheet4!$D:$D,0))</f>
        <v>无名川</v>
      </c>
      <c r="Y332" t="str">
        <f>INDEX(Sheet4!F:F,MATCH($B332&amp;$D332&amp;$E332,Sheet4!$D:$D,0))</f>
        <v>历史悠久的无名之河，曾见证了这座城市的风风雨雨。</v>
      </c>
      <c r="Z332">
        <f>INDEX(Sheet4!H:H,MATCH($B332&amp;$D332&amp;$E332,Sheet4!$D:$D,0))</f>
        <v>340140006</v>
      </c>
      <c r="AA332" t="str">
        <f t="shared" si="96"/>
        <v>巡逻钻石4-4-1</v>
      </c>
    </row>
    <row r="333" spans="1:27">
      <c r="A333">
        <f t="shared" si="88"/>
        <v>4642</v>
      </c>
      <c r="B333" s="1" t="s">
        <v>80</v>
      </c>
      <c r="C333" s="1" t="str">
        <f t="shared" si="89"/>
        <v>钻石巡逻4</v>
      </c>
      <c r="D333">
        <v>4</v>
      </c>
      <c r="E333">
        <v>4</v>
      </c>
      <c r="F333">
        <v>2</v>
      </c>
      <c r="G333">
        <f t="shared" si="83"/>
        <v>3</v>
      </c>
      <c r="H333">
        <f t="shared" si="90"/>
        <v>35</v>
      </c>
      <c r="I333">
        <f t="shared" si="91"/>
        <v>39</v>
      </c>
      <c r="J333" t="str">
        <f t="shared" si="92"/>
        <v>35,39</v>
      </c>
      <c r="K333">
        <f t="shared" si="93"/>
        <v>5</v>
      </c>
      <c r="L333">
        <f t="shared" si="94"/>
        <v>43200</v>
      </c>
      <c r="M333">
        <v>0</v>
      </c>
      <c r="N333">
        <f>INDEX(Sheet3!E:E,MATCH(B333&amp;D333&amp;E333,Sheet3!D:D,0))*VLOOKUP(G333,AE:AG,3,0)+M333/2</f>
        <v>15</v>
      </c>
      <c r="O333">
        <f>INDEX(Sheet3!F:F,MATCH(B333&amp;D333&amp;E333,Sheet3!D:D,0))</f>
        <v>10</v>
      </c>
      <c r="P333">
        <f t="shared" si="95"/>
        <v>74642</v>
      </c>
      <c r="T333">
        <f t="shared" si="98"/>
        <v>90000</v>
      </c>
      <c r="W333">
        <f t="shared" si="97"/>
        <v>12</v>
      </c>
      <c r="X333" t="str">
        <f>INDEX(Sheet4!E:E,MATCH($B333&amp;$D333&amp;$E333,Sheet4!$D:$D,0))</f>
        <v>无名川</v>
      </c>
      <c r="Y333" t="str">
        <f>INDEX(Sheet4!F:F,MATCH($B333&amp;$D333&amp;$E333,Sheet4!$D:$D,0))</f>
        <v>历史悠久的无名之河，曾见证了这座城市的风风雨雨。</v>
      </c>
      <c r="Z333">
        <f>INDEX(Sheet4!H:H,MATCH($B333&amp;$D333&amp;$E333,Sheet4!$D:$D,0))</f>
        <v>340140006</v>
      </c>
      <c r="AA333" t="str">
        <f t="shared" si="96"/>
        <v>巡逻钻石4-4-2</v>
      </c>
    </row>
    <row r="334" spans="1:27">
      <c r="A334">
        <f t="shared" si="88"/>
        <v>4643</v>
      </c>
      <c r="B334" s="1" t="s">
        <v>80</v>
      </c>
      <c r="C334" s="1" t="str">
        <f t="shared" si="89"/>
        <v>钻石巡逻4</v>
      </c>
      <c r="D334">
        <v>4</v>
      </c>
      <c r="E334">
        <v>4</v>
      </c>
      <c r="F334">
        <v>3</v>
      </c>
      <c r="G334">
        <f t="shared" si="83"/>
        <v>4</v>
      </c>
      <c r="H334">
        <f t="shared" si="90"/>
        <v>35</v>
      </c>
      <c r="I334">
        <f t="shared" si="91"/>
        <v>39</v>
      </c>
      <c r="J334" t="str">
        <f t="shared" si="92"/>
        <v>35,39</v>
      </c>
      <c r="K334">
        <f t="shared" si="93"/>
        <v>5</v>
      </c>
      <c r="L334">
        <f t="shared" si="94"/>
        <v>86400</v>
      </c>
      <c r="M334">
        <v>0</v>
      </c>
      <c r="N334">
        <f>INDEX(Sheet3!E:E,MATCH(B334&amp;D334&amp;E334,Sheet3!D:D,0))*VLOOKUP(G334,AE:AG,3,0)+M334/2</f>
        <v>30</v>
      </c>
      <c r="O334">
        <f>INDEX(Sheet3!F:F,MATCH(B334&amp;D334&amp;E334,Sheet3!D:D,0))</f>
        <v>10</v>
      </c>
      <c r="P334">
        <f t="shared" si="95"/>
        <v>74643</v>
      </c>
      <c r="T334">
        <f t="shared" si="98"/>
        <v>180000</v>
      </c>
      <c r="W334">
        <f t="shared" si="97"/>
        <v>23</v>
      </c>
      <c r="X334" t="str">
        <f>INDEX(Sheet4!E:E,MATCH($B334&amp;$D334&amp;$E334,Sheet4!$D:$D,0))</f>
        <v>无名川</v>
      </c>
      <c r="Y334" t="str">
        <f>INDEX(Sheet4!F:F,MATCH($B334&amp;$D334&amp;$E334,Sheet4!$D:$D,0))</f>
        <v>历史悠久的无名之河，曾见证了这座城市的风风雨雨。</v>
      </c>
      <c r="Z334">
        <f>INDEX(Sheet4!H:H,MATCH($B334&amp;$D334&amp;$E334,Sheet4!$D:$D,0))</f>
        <v>340140006</v>
      </c>
      <c r="AA334" t="str">
        <f t="shared" si="96"/>
        <v>巡逻钻石4-4-3</v>
      </c>
    </row>
    <row r="335" spans="1:27">
      <c r="A335">
        <f t="shared" si="88"/>
        <v>4651</v>
      </c>
      <c r="B335" s="1" t="s">
        <v>80</v>
      </c>
      <c r="C335" s="1" t="str">
        <f t="shared" si="89"/>
        <v>钻石巡逻5</v>
      </c>
      <c r="D335">
        <v>4</v>
      </c>
      <c r="E335">
        <v>5</v>
      </c>
      <c r="F335">
        <v>1</v>
      </c>
      <c r="G335">
        <f t="shared" si="83"/>
        <v>2</v>
      </c>
      <c r="H335">
        <f t="shared" si="90"/>
        <v>40</v>
      </c>
      <c r="I335">
        <f t="shared" si="91"/>
        <v>80</v>
      </c>
      <c r="J335" t="str">
        <f t="shared" si="92"/>
        <v>40,80</v>
      </c>
      <c r="K335">
        <f t="shared" si="93"/>
        <v>4</v>
      </c>
      <c r="L335">
        <f t="shared" si="94"/>
        <v>28800</v>
      </c>
      <c r="M335">
        <v>0</v>
      </c>
      <c r="N335">
        <f>INDEX(Sheet3!E:E,MATCH(B335&amp;D335&amp;E335,Sheet3!D:D,0))*VLOOKUP(G335,AE:AG,3,0)+M335/2</f>
        <v>10</v>
      </c>
      <c r="O335">
        <f>INDEX(Sheet3!F:F,MATCH(B335&amp;D335&amp;E335,Sheet3!D:D,0))</f>
        <v>10</v>
      </c>
      <c r="P335">
        <f t="shared" si="95"/>
        <v>74651</v>
      </c>
      <c r="T335">
        <f t="shared" si="98"/>
        <v>83333</v>
      </c>
      <c r="W335">
        <f t="shared" si="97"/>
        <v>8</v>
      </c>
      <c r="X335" t="str">
        <f>INDEX(Sheet4!E:E,MATCH($B335&amp;$D335&amp;$E335,Sheet4!$D:$D,0))</f>
        <v>无名川</v>
      </c>
      <c r="Y335" t="str">
        <f>INDEX(Sheet4!F:F,MATCH($B335&amp;$D335&amp;$E335,Sheet4!$D:$D,0))</f>
        <v>历史悠久的无名之河，曾见证了这座城市的风风雨雨。</v>
      </c>
      <c r="Z335">
        <f>INDEX(Sheet4!H:H,MATCH($B335&amp;$D335&amp;$E335,Sheet4!$D:$D,0))</f>
        <v>340140006</v>
      </c>
      <c r="AA335" t="str">
        <f t="shared" si="96"/>
        <v>巡逻钻石4-5-1</v>
      </c>
    </row>
    <row r="336" spans="1:27">
      <c r="A336">
        <f t="shared" si="88"/>
        <v>4652</v>
      </c>
      <c r="B336" s="1" t="s">
        <v>80</v>
      </c>
      <c r="C336" s="1" t="str">
        <f t="shared" si="89"/>
        <v>钻石巡逻5</v>
      </c>
      <c r="D336">
        <v>4</v>
      </c>
      <c r="E336">
        <v>5</v>
      </c>
      <c r="F336">
        <v>2</v>
      </c>
      <c r="G336">
        <f t="shared" ref="G336:G399" si="99">G322</f>
        <v>3</v>
      </c>
      <c r="H336">
        <f t="shared" si="90"/>
        <v>40</v>
      </c>
      <c r="I336">
        <f t="shared" si="91"/>
        <v>80</v>
      </c>
      <c r="J336" t="str">
        <f t="shared" si="92"/>
        <v>40,80</v>
      </c>
      <c r="K336">
        <f t="shared" si="93"/>
        <v>5</v>
      </c>
      <c r="L336">
        <f t="shared" si="94"/>
        <v>43200</v>
      </c>
      <c r="M336">
        <v>0</v>
      </c>
      <c r="N336">
        <f>INDEX(Sheet3!E:E,MATCH(B336&amp;D336&amp;E336,Sheet3!D:D,0))*VLOOKUP(G336,AE:AG,3,0)+M336/2</f>
        <v>15</v>
      </c>
      <c r="O336">
        <f>INDEX(Sheet3!F:F,MATCH(B336&amp;D336&amp;E336,Sheet3!D:D,0))</f>
        <v>10</v>
      </c>
      <c r="P336">
        <f t="shared" si="95"/>
        <v>74652</v>
      </c>
      <c r="T336">
        <f t="shared" si="98"/>
        <v>125000</v>
      </c>
      <c r="W336">
        <f t="shared" si="97"/>
        <v>12</v>
      </c>
      <c r="X336" t="str">
        <f>INDEX(Sheet4!E:E,MATCH($B336&amp;$D336&amp;$E336,Sheet4!$D:$D,0))</f>
        <v>无名川</v>
      </c>
      <c r="Y336" t="str">
        <f>INDEX(Sheet4!F:F,MATCH($B336&amp;$D336&amp;$E336,Sheet4!$D:$D,0))</f>
        <v>历史悠久的无名之河，曾见证了这座城市的风风雨雨。</v>
      </c>
      <c r="Z336">
        <f>INDEX(Sheet4!H:H,MATCH($B336&amp;$D336&amp;$E336,Sheet4!$D:$D,0))</f>
        <v>340140006</v>
      </c>
      <c r="AA336" t="str">
        <f t="shared" si="96"/>
        <v>巡逻钻石4-5-2</v>
      </c>
    </row>
    <row r="337" spans="1:27">
      <c r="A337">
        <f t="shared" si="88"/>
        <v>4653</v>
      </c>
      <c r="B337" s="1" t="s">
        <v>80</v>
      </c>
      <c r="C337" s="1" t="str">
        <f t="shared" si="89"/>
        <v>钻石巡逻5</v>
      </c>
      <c r="D337">
        <v>4</v>
      </c>
      <c r="E337">
        <v>5</v>
      </c>
      <c r="F337">
        <v>3</v>
      </c>
      <c r="G337">
        <f t="shared" si="99"/>
        <v>4</v>
      </c>
      <c r="H337">
        <f t="shared" si="90"/>
        <v>40</v>
      </c>
      <c r="I337">
        <f t="shared" si="91"/>
        <v>80</v>
      </c>
      <c r="J337" t="str">
        <f t="shared" si="92"/>
        <v>40,80</v>
      </c>
      <c r="K337">
        <f t="shared" si="93"/>
        <v>5</v>
      </c>
      <c r="L337">
        <f t="shared" si="94"/>
        <v>86400</v>
      </c>
      <c r="M337">
        <v>0</v>
      </c>
      <c r="N337">
        <f>INDEX(Sheet3!E:E,MATCH(B337&amp;D337&amp;E337,Sheet3!D:D,0))*VLOOKUP(G337,AE:AG,3,0)+M337/2</f>
        <v>30</v>
      </c>
      <c r="O337">
        <f>INDEX(Sheet3!F:F,MATCH(B337&amp;D337&amp;E337,Sheet3!D:D,0))</f>
        <v>10</v>
      </c>
      <c r="P337">
        <f t="shared" si="95"/>
        <v>74653</v>
      </c>
      <c r="T337">
        <f t="shared" si="98"/>
        <v>250000</v>
      </c>
      <c r="W337">
        <f t="shared" si="97"/>
        <v>23</v>
      </c>
      <c r="X337" t="str">
        <f>INDEX(Sheet4!E:E,MATCH($B337&amp;$D337&amp;$E337,Sheet4!$D:$D,0))</f>
        <v>无名川</v>
      </c>
      <c r="Y337" t="str">
        <f>INDEX(Sheet4!F:F,MATCH($B337&amp;$D337&amp;$E337,Sheet4!$D:$D,0))</f>
        <v>历史悠久的无名之河，曾见证了这座城市的风风雨雨。</v>
      </c>
      <c r="Z337">
        <f>INDEX(Sheet4!H:H,MATCH($B337&amp;$D337&amp;$E337,Sheet4!$D:$D,0))</f>
        <v>340140006</v>
      </c>
      <c r="AA337" t="str">
        <f t="shared" si="96"/>
        <v>巡逻钻石4-5-3</v>
      </c>
    </row>
    <row r="338" spans="1:27">
      <c r="A338">
        <f t="shared" si="88"/>
        <v>5111</v>
      </c>
      <c r="B338" s="1" t="s">
        <v>74</v>
      </c>
      <c r="C338" s="1" t="str">
        <f t="shared" si="89"/>
        <v>经验巡逻1</v>
      </c>
      <c r="D338">
        <v>5</v>
      </c>
      <c r="E338">
        <v>1</v>
      </c>
      <c r="F338">
        <v>1</v>
      </c>
      <c r="G338">
        <f t="shared" si="99"/>
        <v>1</v>
      </c>
      <c r="H338">
        <f t="shared" si="90"/>
        <v>1</v>
      </c>
      <c r="I338">
        <f t="shared" si="91"/>
        <v>24</v>
      </c>
      <c r="J338" t="str">
        <f t="shared" si="92"/>
        <v>1,24</v>
      </c>
      <c r="K338">
        <f t="shared" si="93"/>
        <v>2</v>
      </c>
      <c r="L338">
        <f t="shared" si="94"/>
        <v>14400</v>
      </c>
      <c r="M338">
        <v>0</v>
      </c>
      <c r="N338">
        <f>INDEX(Sheet3!E:E,MATCH(B338&amp;D338&amp;E338,Sheet3!D:D,0))*VLOOKUP(G338,AE:AG,3,0)+M338/2</f>
        <v>0</v>
      </c>
      <c r="O338">
        <f>INDEX(Sheet3!F:F,MATCH(B338&amp;D338&amp;E338,Sheet3!D:D,0))</f>
        <v>50</v>
      </c>
      <c r="P338">
        <f t="shared" si="95"/>
        <v>75111</v>
      </c>
      <c r="Q338">
        <f t="shared" ref="Q338:Q351" si="100">INT(VLOOKUP(H338,AK:AM,3,0)*N338*2/3)</f>
        <v>0</v>
      </c>
      <c r="T338">
        <f t="shared" ref="T338:T351" si="101">INT(VLOOKUP(H338,AK:AP,6,0)*N338/3)</f>
        <v>0</v>
      </c>
      <c r="X338" t="str">
        <f>INDEX(Sheet4!E:E,MATCH($B338&amp;$D338&amp;$E338,Sheet4!$D:$D,0))</f>
        <v>背街小巷</v>
      </c>
      <c r="Y338" t="str">
        <f>INDEX(Sheet4!F:F,MATCH($B338&amp;$D338&amp;$E338,Sheet4!$D:$D,0))</f>
        <v>被遗忘的背街小巷，背街小巷里从来都没有故事。</v>
      </c>
      <c r="Z338">
        <f>INDEX(Sheet4!H:H,MATCH($B338&amp;$D338&amp;$E338,Sheet4!$D:$D,0))</f>
        <v>340140009</v>
      </c>
      <c r="AA338" t="str">
        <f t="shared" si="96"/>
        <v>巡逻经验5-1-1</v>
      </c>
    </row>
    <row r="339" spans="1:27">
      <c r="A339">
        <f t="shared" si="88"/>
        <v>5112</v>
      </c>
      <c r="B339" s="1" t="s">
        <v>74</v>
      </c>
      <c r="C339" s="1" t="str">
        <f t="shared" si="89"/>
        <v>经验巡逻1</v>
      </c>
      <c r="D339">
        <v>5</v>
      </c>
      <c r="E339">
        <v>1</v>
      </c>
      <c r="F339">
        <v>2</v>
      </c>
      <c r="G339">
        <f t="shared" si="99"/>
        <v>1</v>
      </c>
      <c r="H339">
        <f t="shared" si="90"/>
        <v>1</v>
      </c>
      <c r="I339">
        <f t="shared" si="91"/>
        <v>24</v>
      </c>
      <c r="J339" t="str">
        <f t="shared" si="92"/>
        <v>1,24</v>
      </c>
      <c r="K339">
        <f t="shared" si="93"/>
        <v>3</v>
      </c>
      <c r="L339">
        <f t="shared" si="94"/>
        <v>14400</v>
      </c>
      <c r="M339">
        <v>0</v>
      </c>
      <c r="N339">
        <f>INDEX(Sheet3!E:E,MATCH(B339&amp;D339&amp;E339,Sheet3!D:D,0))*VLOOKUP(G339,AE:AG,3,0)+M339/2</f>
        <v>0</v>
      </c>
      <c r="O339">
        <f>INDEX(Sheet3!F:F,MATCH(B339&amp;D339&amp;E339,Sheet3!D:D,0))</f>
        <v>50</v>
      </c>
      <c r="P339">
        <f t="shared" si="95"/>
        <v>75112</v>
      </c>
      <c r="Q339">
        <f t="shared" si="100"/>
        <v>0</v>
      </c>
      <c r="T339">
        <f t="shared" si="101"/>
        <v>0</v>
      </c>
      <c r="X339" t="str">
        <f>INDEX(Sheet4!E:E,MATCH($B339&amp;$D339&amp;$E339,Sheet4!$D:$D,0))</f>
        <v>背街小巷</v>
      </c>
      <c r="Y339" t="str">
        <f>INDEX(Sheet4!F:F,MATCH($B339&amp;$D339&amp;$E339,Sheet4!$D:$D,0))</f>
        <v>被遗忘的背街小巷，背街小巷里从来都没有故事。</v>
      </c>
      <c r="Z339">
        <f>INDEX(Sheet4!H:H,MATCH($B339&amp;$D339&amp;$E339,Sheet4!$D:$D,0))</f>
        <v>340140009</v>
      </c>
      <c r="AA339" t="str">
        <f t="shared" si="96"/>
        <v>巡逻经验5-1-2</v>
      </c>
    </row>
    <row r="340" spans="1:27">
      <c r="A340">
        <f t="shared" si="88"/>
        <v>5121</v>
      </c>
      <c r="B340" s="1" t="s">
        <v>74</v>
      </c>
      <c r="C340" s="1" t="str">
        <f t="shared" si="89"/>
        <v>经验巡逻2</v>
      </c>
      <c r="D340">
        <v>5</v>
      </c>
      <c r="E340">
        <v>2</v>
      </c>
      <c r="F340">
        <v>1</v>
      </c>
      <c r="G340">
        <f t="shared" si="99"/>
        <v>1</v>
      </c>
      <c r="H340">
        <f t="shared" si="90"/>
        <v>25</v>
      </c>
      <c r="I340">
        <f t="shared" si="91"/>
        <v>29</v>
      </c>
      <c r="J340" t="str">
        <f t="shared" si="92"/>
        <v>25,29</v>
      </c>
      <c r="K340">
        <f t="shared" si="93"/>
        <v>2</v>
      </c>
      <c r="L340">
        <f t="shared" si="94"/>
        <v>14400</v>
      </c>
      <c r="M340">
        <v>0</v>
      </c>
      <c r="N340">
        <f>INDEX(Sheet3!E:E,MATCH(B340&amp;D340&amp;E340,Sheet3!D:D,0))*VLOOKUP(G340,AE:AG,3,0)+M340/2</f>
        <v>0</v>
      </c>
      <c r="O340">
        <f>INDEX(Sheet3!F:F,MATCH(B340&amp;D340&amp;E340,Sheet3!D:D,0))</f>
        <v>50</v>
      </c>
      <c r="P340">
        <f t="shared" si="95"/>
        <v>75121</v>
      </c>
      <c r="Q340">
        <f t="shared" si="100"/>
        <v>0</v>
      </c>
      <c r="T340">
        <f t="shared" si="101"/>
        <v>0</v>
      </c>
      <c r="X340" t="str">
        <f>INDEX(Sheet4!E:E,MATCH($B340&amp;$D340&amp;$E340,Sheet4!$D:$D,0))</f>
        <v>售货机前</v>
      </c>
      <c r="Y340" t="str">
        <f>INDEX(Sheet4!F:F,MATCH($B340&amp;$D340&amp;$E340,Sheet4!$D:$D,0))</f>
        <v>不知是谁将自动售货机设在了这里，这个人一定没有商业头脑。</v>
      </c>
      <c r="Z340">
        <f>INDEX(Sheet4!H:H,MATCH($B340&amp;$D340&amp;$E340,Sheet4!$D:$D,0))</f>
        <v>340140009</v>
      </c>
      <c r="AA340" t="str">
        <f t="shared" si="96"/>
        <v>巡逻经验5-2-1</v>
      </c>
    </row>
    <row r="341" spans="1:27">
      <c r="A341">
        <f t="shared" si="88"/>
        <v>5122</v>
      </c>
      <c r="B341" s="1" t="s">
        <v>74</v>
      </c>
      <c r="C341" s="1" t="str">
        <f t="shared" si="89"/>
        <v>经验巡逻2</v>
      </c>
      <c r="D341">
        <v>5</v>
      </c>
      <c r="E341">
        <v>2</v>
      </c>
      <c r="F341">
        <v>2</v>
      </c>
      <c r="G341">
        <f t="shared" si="99"/>
        <v>1</v>
      </c>
      <c r="H341">
        <f t="shared" si="90"/>
        <v>25</v>
      </c>
      <c r="I341">
        <f t="shared" si="91"/>
        <v>29</v>
      </c>
      <c r="J341" t="str">
        <f t="shared" si="92"/>
        <v>25,29</v>
      </c>
      <c r="K341">
        <f t="shared" si="93"/>
        <v>3</v>
      </c>
      <c r="L341">
        <f t="shared" si="94"/>
        <v>14400</v>
      </c>
      <c r="M341">
        <v>0</v>
      </c>
      <c r="N341">
        <f>INDEX(Sheet3!E:E,MATCH(B341&amp;D341&amp;E341,Sheet3!D:D,0))*VLOOKUP(G341,AE:AG,3,0)+M341/2</f>
        <v>0</v>
      </c>
      <c r="O341">
        <f>INDEX(Sheet3!F:F,MATCH(B341&amp;D341&amp;E341,Sheet3!D:D,0))</f>
        <v>50</v>
      </c>
      <c r="P341">
        <f t="shared" si="95"/>
        <v>75122</v>
      </c>
      <c r="Q341">
        <f t="shared" si="100"/>
        <v>0</v>
      </c>
      <c r="T341">
        <f t="shared" si="101"/>
        <v>0</v>
      </c>
      <c r="X341" t="str">
        <f>INDEX(Sheet4!E:E,MATCH($B341&amp;$D341&amp;$E341,Sheet4!$D:$D,0))</f>
        <v>售货机前</v>
      </c>
      <c r="Y341" t="str">
        <f>INDEX(Sheet4!F:F,MATCH($B341&amp;$D341&amp;$E341,Sheet4!$D:$D,0))</f>
        <v>不知是谁将自动售货机设在了这里，这个人一定没有商业头脑。</v>
      </c>
      <c r="Z341">
        <f>INDEX(Sheet4!H:H,MATCH($B341&amp;$D341&amp;$E341,Sheet4!$D:$D,0))</f>
        <v>340140009</v>
      </c>
      <c r="AA341" t="str">
        <f t="shared" si="96"/>
        <v>巡逻经验5-2-2</v>
      </c>
    </row>
    <row r="342" spans="1:27">
      <c r="A342">
        <f t="shared" si="88"/>
        <v>5123</v>
      </c>
      <c r="B342" s="1" t="s">
        <v>74</v>
      </c>
      <c r="C342" s="1" t="str">
        <f t="shared" si="89"/>
        <v>经验巡逻2</v>
      </c>
      <c r="D342">
        <v>5</v>
      </c>
      <c r="E342">
        <v>2</v>
      </c>
      <c r="F342">
        <v>3</v>
      </c>
      <c r="G342">
        <f t="shared" si="99"/>
        <v>1</v>
      </c>
      <c r="H342">
        <f t="shared" si="90"/>
        <v>25</v>
      </c>
      <c r="I342">
        <f t="shared" si="91"/>
        <v>29</v>
      </c>
      <c r="J342" t="str">
        <f t="shared" si="92"/>
        <v>25,29</v>
      </c>
      <c r="K342">
        <f t="shared" si="93"/>
        <v>3</v>
      </c>
      <c r="L342">
        <f t="shared" si="94"/>
        <v>14400</v>
      </c>
      <c r="M342">
        <v>0</v>
      </c>
      <c r="N342">
        <f>INDEX(Sheet3!E:E,MATCH(B342&amp;D342&amp;E342,Sheet3!D:D,0))*VLOOKUP(G342,AE:AG,3,0)+M342/2</f>
        <v>0</v>
      </c>
      <c r="O342">
        <f>INDEX(Sheet3!F:F,MATCH(B342&amp;D342&amp;E342,Sheet3!D:D,0))</f>
        <v>50</v>
      </c>
      <c r="P342">
        <f t="shared" si="95"/>
        <v>75123</v>
      </c>
      <c r="Q342">
        <f t="shared" si="100"/>
        <v>0</v>
      </c>
      <c r="T342">
        <f t="shared" si="101"/>
        <v>0</v>
      </c>
      <c r="X342" t="str">
        <f>INDEX(Sheet4!E:E,MATCH($B342&amp;$D342&amp;$E342,Sheet4!$D:$D,0))</f>
        <v>售货机前</v>
      </c>
      <c r="Y342" t="str">
        <f>INDEX(Sheet4!F:F,MATCH($B342&amp;$D342&amp;$E342,Sheet4!$D:$D,0))</f>
        <v>不知是谁将自动售货机设在了这里，这个人一定没有商业头脑。</v>
      </c>
      <c r="Z342">
        <f>INDEX(Sheet4!H:H,MATCH($B342&amp;$D342&amp;$E342,Sheet4!$D:$D,0))</f>
        <v>340140009</v>
      </c>
      <c r="AA342" t="str">
        <f t="shared" si="96"/>
        <v>巡逻经验5-2-3</v>
      </c>
    </row>
    <row r="343" spans="1:27">
      <c r="A343">
        <f t="shared" si="88"/>
        <v>5131</v>
      </c>
      <c r="B343" s="1" t="s">
        <v>74</v>
      </c>
      <c r="C343" s="1" t="str">
        <f t="shared" si="89"/>
        <v>经验巡逻3</v>
      </c>
      <c r="D343">
        <v>5</v>
      </c>
      <c r="E343">
        <v>3</v>
      </c>
      <c r="F343">
        <v>1</v>
      </c>
      <c r="G343">
        <f t="shared" si="99"/>
        <v>1</v>
      </c>
      <c r="H343">
        <f t="shared" si="90"/>
        <v>30</v>
      </c>
      <c r="I343">
        <f t="shared" si="91"/>
        <v>34</v>
      </c>
      <c r="J343" t="str">
        <f t="shared" si="92"/>
        <v>30,34</v>
      </c>
      <c r="K343">
        <f t="shared" si="93"/>
        <v>3</v>
      </c>
      <c r="L343">
        <f t="shared" si="94"/>
        <v>14400</v>
      </c>
      <c r="M343">
        <v>0</v>
      </c>
      <c r="N343">
        <f>INDEX(Sheet3!E:E,MATCH(B343&amp;D343&amp;E343,Sheet3!D:D,0))*VLOOKUP(G343,AE:AG,3,0)+M343/2</f>
        <v>0</v>
      </c>
      <c r="O343">
        <f>INDEX(Sheet3!F:F,MATCH(B343&amp;D343&amp;E343,Sheet3!D:D,0))</f>
        <v>50</v>
      </c>
      <c r="P343">
        <f t="shared" si="95"/>
        <v>75131</v>
      </c>
      <c r="Q343">
        <f t="shared" si="100"/>
        <v>0</v>
      </c>
      <c r="T343">
        <f t="shared" si="101"/>
        <v>0</v>
      </c>
      <c r="X343" t="str">
        <f>INDEX(Sheet4!E:E,MATCH($B343&amp;$D343&amp;$E343,Sheet4!$D:$D,0))</f>
        <v>违章街区</v>
      </c>
      <c r="Y343" t="str">
        <f>INDEX(Sheet4!F:F,MATCH($B343&amp;$D343&amp;$E343,Sheet4!$D:$D,0))</f>
        <v>原应拆掉的废弃街区，附近的废弃民宅中似乎还有人居住。</v>
      </c>
      <c r="Z343">
        <f>INDEX(Sheet4!H:H,MATCH($B343&amp;$D343&amp;$E343,Sheet4!$D:$D,0))</f>
        <v>340140009</v>
      </c>
      <c r="AA343" t="str">
        <f t="shared" si="96"/>
        <v>巡逻经验5-3-1</v>
      </c>
    </row>
    <row r="344" spans="1:27">
      <c r="A344">
        <f t="shared" si="88"/>
        <v>5132</v>
      </c>
      <c r="B344" s="1" t="s">
        <v>74</v>
      </c>
      <c r="C344" s="1" t="str">
        <f t="shared" si="89"/>
        <v>经验巡逻3</v>
      </c>
      <c r="D344">
        <v>5</v>
      </c>
      <c r="E344">
        <v>3</v>
      </c>
      <c r="F344">
        <v>2</v>
      </c>
      <c r="G344">
        <f t="shared" si="99"/>
        <v>2</v>
      </c>
      <c r="H344">
        <f t="shared" si="90"/>
        <v>30</v>
      </c>
      <c r="I344">
        <f t="shared" si="91"/>
        <v>34</v>
      </c>
      <c r="J344" t="str">
        <f t="shared" si="92"/>
        <v>30,34</v>
      </c>
      <c r="K344">
        <f t="shared" si="93"/>
        <v>4</v>
      </c>
      <c r="L344">
        <f t="shared" si="94"/>
        <v>28800</v>
      </c>
      <c r="M344">
        <v>0</v>
      </c>
      <c r="N344">
        <f>INDEX(Sheet3!E:E,MATCH(B344&amp;D344&amp;E344,Sheet3!D:D,0))*VLOOKUP(G344,AE:AG,3,0)+M344/2</f>
        <v>0</v>
      </c>
      <c r="O344">
        <f>INDEX(Sheet3!F:F,MATCH(B344&amp;D344&amp;E344,Sheet3!D:D,0))</f>
        <v>50</v>
      </c>
      <c r="P344">
        <f t="shared" si="95"/>
        <v>75132</v>
      </c>
      <c r="Q344">
        <f t="shared" si="100"/>
        <v>0</v>
      </c>
      <c r="T344">
        <f t="shared" si="101"/>
        <v>0</v>
      </c>
      <c r="X344" t="str">
        <f>INDEX(Sheet4!E:E,MATCH($B344&amp;$D344&amp;$E344,Sheet4!$D:$D,0))</f>
        <v>违章街区</v>
      </c>
      <c r="Y344" t="str">
        <f>INDEX(Sheet4!F:F,MATCH($B344&amp;$D344&amp;$E344,Sheet4!$D:$D,0))</f>
        <v>原应拆掉的废弃街区，附近的废弃民宅中似乎还有人居住。</v>
      </c>
      <c r="Z344">
        <f>INDEX(Sheet4!H:H,MATCH($B344&amp;$D344&amp;$E344,Sheet4!$D:$D,0))</f>
        <v>340140009</v>
      </c>
      <c r="AA344" t="str">
        <f t="shared" si="96"/>
        <v>巡逻经验5-3-2</v>
      </c>
    </row>
    <row r="345" spans="1:27">
      <c r="A345">
        <f t="shared" si="88"/>
        <v>5133</v>
      </c>
      <c r="B345" s="1" t="s">
        <v>74</v>
      </c>
      <c r="C345" s="1" t="str">
        <f t="shared" si="89"/>
        <v>经验巡逻3</v>
      </c>
      <c r="D345">
        <v>5</v>
      </c>
      <c r="E345">
        <v>3</v>
      </c>
      <c r="F345">
        <v>3</v>
      </c>
      <c r="G345">
        <f t="shared" si="99"/>
        <v>3</v>
      </c>
      <c r="H345">
        <f t="shared" si="90"/>
        <v>30</v>
      </c>
      <c r="I345">
        <f t="shared" si="91"/>
        <v>34</v>
      </c>
      <c r="J345" t="str">
        <f t="shared" si="92"/>
        <v>30,34</v>
      </c>
      <c r="K345">
        <f t="shared" si="93"/>
        <v>4</v>
      </c>
      <c r="L345">
        <f t="shared" si="94"/>
        <v>43200</v>
      </c>
      <c r="M345">
        <v>0</v>
      </c>
      <c r="N345">
        <f>INDEX(Sheet3!E:E,MATCH(B345&amp;D345&amp;E345,Sheet3!D:D,0))*VLOOKUP(G345,AE:AG,3,0)+M345/2</f>
        <v>0</v>
      </c>
      <c r="O345">
        <f>INDEX(Sheet3!F:F,MATCH(B345&amp;D345&amp;E345,Sheet3!D:D,0))</f>
        <v>50</v>
      </c>
      <c r="P345">
        <f t="shared" si="95"/>
        <v>75133</v>
      </c>
      <c r="Q345">
        <f t="shared" si="100"/>
        <v>0</v>
      </c>
      <c r="T345">
        <f t="shared" si="101"/>
        <v>0</v>
      </c>
      <c r="X345" t="str">
        <f>INDEX(Sheet4!E:E,MATCH($B345&amp;$D345&amp;$E345,Sheet4!$D:$D,0))</f>
        <v>违章街区</v>
      </c>
      <c r="Y345" t="str">
        <f>INDEX(Sheet4!F:F,MATCH($B345&amp;$D345&amp;$E345,Sheet4!$D:$D,0))</f>
        <v>原应拆掉的废弃街区，附近的废弃民宅中似乎还有人居住。</v>
      </c>
      <c r="Z345">
        <f>INDEX(Sheet4!H:H,MATCH($B345&amp;$D345&amp;$E345,Sheet4!$D:$D,0))</f>
        <v>340140009</v>
      </c>
      <c r="AA345" t="str">
        <f t="shared" si="96"/>
        <v>巡逻经验5-3-3</v>
      </c>
    </row>
    <row r="346" spans="1:27">
      <c r="A346">
        <f t="shared" si="88"/>
        <v>5141</v>
      </c>
      <c r="B346" s="1" t="s">
        <v>74</v>
      </c>
      <c r="C346" s="1" t="str">
        <f t="shared" si="89"/>
        <v>经验巡逻4</v>
      </c>
      <c r="D346">
        <v>5</v>
      </c>
      <c r="E346">
        <v>4</v>
      </c>
      <c r="F346">
        <v>1</v>
      </c>
      <c r="G346">
        <f t="shared" si="99"/>
        <v>2</v>
      </c>
      <c r="H346">
        <f t="shared" si="90"/>
        <v>35</v>
      </c>
      <c r="I346">
        <f t="shared" si="91"/>
        <v>39</v>
      </c>
      <c r="J346" t="str">
        <f t="shared" si="92"/>
        <v>35,39</v>
      </c>
      <c r="K346">
        <f t="shared" si="93"/>
        <v>4</v>
      </c>
      <c r="L346">
        <f t="shared" si="94"/>
        <v>28800</v>
      </c>
      <c r="M346">
        <v>0</v>
      </c>
      <c r="N346">
        <f>INDEX(Sheet3!E:E,MATCH(B346&amp;D346&amp;E346,Sheet3!D:D,0))*VLOOKUP(G346,AE:AG,3,0)+M346/2</f>
        <v>1.66666666666667</v>
      </c>
      <c r="O346">
        <f>INDEX(Sheet3!F:F,MATCH(B346&amp;D346&amp;E346,Sheet3!D:D,0))</f>
        <v>50</v>
      </c>
      <c r="P346">
        <f t="shared" si="95"/>
        <v>75141</v>
      </c>
      <c r="Q346">
        <f t="shared" si="100"/>
        <v>3333</v>
      </c>
      <c r="T346">
        <f t="shared" si="101"/>
        <v>6666</v>
      </c>
      <c r="X346" t="str">
        <f>INDEX(Sheet4!E:E,MATCH($B346&amp;$D346&amp;$E346,Sheet4!$D:$D,0))</f>
        <v>违章街区</v>
      </c>
      <c r="Y346" t="str">
        <f>INDEX(Sheet4!F:F,MATCH($B346&amp;$D346&amp;$E346,Sheet4!$D:$D,0))</f>
        <v>原应拆掉的废弃街区，附近的废弃民宅中似乎还有人居住。</v>
      </c>
      <c r="Z346">
        <f>INDEX(Sheet4!H:H,MATCH($B346&amp;$D346&amp;$E346,Sheet4!$D:$D,0))</f>
        <v>340140009</v>
      </c>
      <c r="AA346" t="str">
        <f t="shared" si="96"/>
        <v>巡逻经验5-4-1</v>
      </c>
    </row>
    <row r="347" spans="1:27">
      <c r="A347">
        <f t="shared" si="88"/>
        <v>5142</v>
      </c>
      <c r="B347" s="1" t="s">
        <v>74</v>
      </c>
      <c r="C347" s="1" t="str">
        <f t="shared" si="89"/>
        <v>经验巡逻4</v>
      </c>
      <c r="D347">
        <v>5</v>
      </c>
      <c r="E347">
        <v>4</v>
      </c>
      <c r="F347">
        <v>2</v>
      </c>
      <c r="G347">
        <f t="shared" si="99"/>
        <v>3</v>
      </c>
      <c r="H347">
        <f t="shared" si="90"/>
        <v>35</v>
      </c>
      <c r="I347">
        <f t="shared" si="91"/>
        <v>39</v>
      </c>
      <c r="J347" t="str">
        <f t="shared" si="92"/>
        <v>35,39</v>
      </c>
      <c r="K347">
        <f t="shared" si="93"/>
        <v>5</v>
      </c>
      <c r="L347">
        <f t="shared" si="94"/>
        <v>43200</v>
      </c>
      <c r="M347">
        <v>0</v>
      </c>
      <c r="N347">
        <f>INDEX(Sheet3!E:E,MATCH(B347&amp;D347&amp;E347,Sheet3!D:D,0))*VLOOKUP(G347,AE:AG,3,0)+M347/2</f>
        <v>2.5</v>
      </c>
      <c r="O347">
        <f>INDEX(Sheet3!F:F,MATCH(B347&amp;D347&amp;E347,Sheet3!D:D,0))</f>
        <v>50</v>
      </c>
      <c r="P347">
        <f t="shared" si="95"/>
        <v>75142</v>
      </c>
      <c r="Q347">
        <f t="shared" si="100"/>
        <v>5000</v>
      </c>
      <c r="T347">
        <f t="shared" si="101"/>
        <v>10000</v>
      </c>
      <c r="X347" t="str">
        <f>INDEX(Sheet4!E:E,MATCH($B347&amp;$D347&amp;$E347,Sheet4!$D:$D,0))</f>
        <v>违章街区</v>
      </c>
      <c r="Y347" t="str">
        <f>INDEX(Sheet4!F:F,MATCH($B347&amp;$D347&amp;$E347,Sheet4!$D:$D,0))</f>
        <v>原应拆掉的废弃街区，附近的废弃民宅中似乎还有人居住。</v>
      </c>
      <c r="Z347">
        <f>INDEX(Sheet4!H:H,MATCH($B347&amp;$D347&amp;$E347,Sheet4!$D:$D,0))</f>
        <v>340140009</v>
      </c>
      <c r="AA347" t="str">
        <f t="shared" si="96"/>
        <v>巡逻经验5-4-2</v>
      </c>
    </row>
    <row r="348" spans="1:27">
      <c r="A348">
        <f t="shared" si="88"/>
        <v>5143</v>
      </c>
      <c r="B348" s="1" t="s">
        <v>74</v>
      </c>
      <c r="C348" s="1" t="str">
        <f t="shared" si="89"/>
        <v>经验巡逻4</v>
      </c>
      <c r="D348">
        <v>5</v>
      </c>
      <c r="E348">
        <v>4</v>
      </c>
      <c r="F348">
        <v>3</v>
      </c>
      <c r="G348">
        <f t="shared" si="99"/>
        <v>4</v>
      </c>
      <c r="H348">
        <f t="shared" si="90"/>
        <v>35</v>
      </c>
      <c r="I348">
        <f t="shared" si="91"/>
        <v>39</v>
      </c>
      <c r="J348" t="str">
        <f t="shared" si="92"/>
        <v>35,39</v>
      </c>
      <c r="K348">
        <f t="shared" si="93"/>
        <v>5</v>
      </c>
      <c r="L348">
        <f t="shared" si="94"/>
        <v>86400</v>
      </c>
      <c r="M348">
        <v>0</v>
      </c>
      <c r="N348">
        <f>INDEX(Sheet3!E:E,MATCH(B348&amp;D348&amp;E348,Sheet3!D:D,0))*VLOOKUP(G348,AE:AG,3,0)+M348/2</f>
        <v>5</v>
      </c>
      <c r="O348">
        <f>INDEX(Sheet3!F:F,MATCH(B348&amp;D348&amp;E348,Sheet3!D:D,0))</f>
        <v>50</v>
      </c>
      <c r="P348">
        <f t="shared" si="95"/>
        <v>75143</v>
      </c>
      <c r="Q348">
        <f t="shared" si="100"/>
        <v>10000</v>
      </c>
      <c r="T348">
        <f t="shared" si="101"/>
        <v>20000</v>
      </c>
      <c r="X348" t="str">
        <f>INDEX(Sheet4!E:E,MATCH($B348&amp;$D348&amp;$E348,Sheet4!$D:$D,0))</f>
        <v>违章街区</v>
      </c>
      <c r="Y348" t="str">
        <f>INDEX(Sheet4!F:F,MATCH($B348&amp;$D348&amp;$E348,Sheet4!$D:$D,0))</f>
        <v>原应拆掉的废弃街区，附近的废弃民宅中似乎还有人居住。</v>
      </c>
      <c r="Z348">
        <f>INDEX(Sheet4!H:H,MATCH($B348&amp;$D348&amp;$E348,Sheet4!$D:$D,0))</f>
        <v>340140009</v>
      </c>
      <c r="AA348" t="str">
        <f t="shared" si="96"/>
        <v>巡逻经验5-4-3</v>
      </c>
    </row>
    <row r="349" spans="1:27">
      <c r="A349">
        <f t="shared" si="88"/>
        <v>5151</v>
      </c>
      <c r="B349" s="1" t="s">
        <v>74</v>
      </c>
      <c r="C349" s="1" t="str">
        <f t="shared" si="89"/>
        <v>经验巡逻5</v>
      </c>
      <c r="D349">
        <v>5</v>
      </c>
      <c r="E349">
        <v>5</v>
      </c>
      <c r="F349">
        <v>1</v>
      </c>
      <c r="G349">
        <f t="shared" si="99"/>
        <v>2</v>
      </c>
      <c r="H349">
        <f t="shared" si="90"/>
        <v>40</v>
      </c>
      <c r="I349">
        <f t="shared" si="91"/>
        <v>80</v>
      </c>
      <c r="J349" t="str">
        <f t="shared" si="92"/>
        <v>40,80</v>
      </c>
      <c r="K349">
        <f t="shared" si="93"/>
        <v>4</v>
      </c>
      <c r="L349">
        <f t="shared" si="94"/>
        <v>28800</v>
      </c>
      <c r="M349">
        <v>0</v>
      </c>
      <c r="N349">
        <f>INDEX(Sheet3!E:E,MATCH(B349&amp;D349&amp;E349,Sheet3!D:D,0))*VLOOKUP(G349,AE:AG,3,0)+M349/2</f>
        <v>1.66666666666667</v>
      </c>
      <c r="O349">
        <f>INDEX(Sheet3!F:F,MATCH(B349&amp;D349&amp;E349,Sheet3!D:D,0))</f>
        <v>50</v>
      </c>
      <c r="P349">
        <f t="shared" si="95"/>
        <v>75151</v>
      </c>
      <c r="Q349">
        <f t="shared" si="100"/>
        <v>4629</v>
      </c>
      <c r="T349">
        <f t="shared" si="101"/>
        <v>9259</v>
      </c>
      <c r="X349" t="str">
        <f>INDEX(Sheet4!E:E,MATCH($B349&amp;$D349&amp;$E349,Sheet4!$D:$D,0))</f>
        <v>违章街区</v>
      </c>
      <c r="Y349" t="str">
        <f>INDEX(Sheet4!F:F,MATCH($B349&amp;$D349&amp;$E349,Sheet4!$D:$D,0))</f>
        <v>原应拆掉的废弃街区，附近的废弃民宅中似乎还有人居住。</v>
      </c>
      <c r="Z349">
        <f>INDEX(Sheet4!H:H,MATCH($B349&amp;$D349&amp;$E349,Sheet4!$D:$D,0))</f>
        <v>340140009</v>
      </c>
      <c r="AA349" t="str">
        <f t="shared" si="96"/>
        <v>巡逻经验5-5-1</v>
      </c>
    </row>
    <row r="350" spans="1:27">
      <c r="A350">
        <f t="shared" si="88"/>
        <v>5152</v>
      </c>
      <c r="B350" s="1" t="s">
        <v>74</v>
      </c>
      <c r="C350" s="1" t="str">
        <f t="shared" si="89"/>
        <v>经验巡逻5</v>
      </c>
      <c r="D350">
        <v>5</v>
      </c>
      <c r="E350">
        <v>5</v>
      </c>
      <c r="F350">
        <v>2</v>
      </c>
      <c r="G350">
        <f t="shared" si="99"/>
        <v>3</v>
      </c>
      <c r="H350">
        <f t="shared" si="90"/>
        <v>40</v>
      </c>
      <c r="I350">
        <f t="shared" si="91"/>
        <v>80</v>
      </c>
      <c r="J350" t="str">
        <f t="shared" si="92"/>
        <v>40,80</v>
      </c>
      <c r="K350">
        <f t="shared" si="93"/>
        <v>5</v>
      </c>
      <c r="L350">
        <f t="shared" si="94"/>
        <v>43200</v>
      </c>
      <c r="M350">
        <v>0</v>
      </c>
      <c r="N350">
        <f>INDEX(Sheet3!E:E,MATCH(B350&amp;D350&amp;E350,Sheet3!D:D,0))*VLOOKUP(G350,AE:AG,3,0)+M350/2</f>
        <v>2.5</v>
      </c>
      <c r="O350">
        <f>INDEX(Sheet3!F:F,MATCH(B350&amp;D350&amp;E350,Sheet3!D:D,0))</f>
        <v>50</v>
      </c>
      <c r="P350">
        <f t="shared" si="95"/>
        <v>75152</v>
      </c>
      <c r="Q350">
        <f t="shared" si="100"/>
        <v>6944</v>
      </c>
      <c r="T350">
        <f t="shared" si="101"/>
        <v>13888</v>
      </c>
      <c r="X350" t="str">
        <f>INDEX(Sheet4!E:E,MATCH($B350&amp;$D350&amp;$E350,Sheet4!$D:$D,0))</f>
        <v>违章街区</v>
      </c>
      <c r="Y350" t="str">
        <f>INDEX(Sheet4!F:F,MATCH($B350&amp;$D350&amp;$E350,Sheet4!$D:$D,0))</f>
        <v>原应拆掉的废弃街区，附近的废弃民宅中似乎还有人居住。</v>
      </c>
      <c r="Z350">
        <f>INDEX(Sheet4!H:H,MATCH($B350&amp;$D350&amp;$E350,Sheet4!$D:$D,0))</f>
        <v>340140009</v>
      </c>
      <c r="AA350" t="str">
        <f t="shared" si="96"/>
        <v>巡逻经验5-5-2</v>
      </c>
    </row>
    <row r="351" spans="1:27">
      <c r="A351">
        <f t="shared" si="88"/>
        <v>5153</v>
      </c>
      <c r="B351" s="1" t="s">
        <v>74</v>
      </c>
      <c r="C351" s="1" t="str">
        <f t="shared" si="89"/>
        <v>经验巡逻5</v>
      </c>
      <c r="D351">
        <v>5</v>
      </c>
      <c r="E351">
        <v>5</v>
      </c>
      <c r="F351">
        <v>3</v>
      </c>
      <c r="G351">
        <f t="shared" si="99"/>
        <v>4</v>
      </c>
      <c r="H351">
        <f t="shared" si="90"/>
        <v>40</v>
      </c>
      <c r="I351">
        <f t="shared" si="91"/>
        <v>80</v>
      </c>
      <c r="J351" t="str">
        <f t="shared" si="92"/>
        <v>40,80</v>
      </c>
      <c r="K351">
        <f t="shared" si="93"/>
        <v>5</v>
      </c>
      <c r="L351">
        <f t="shared" si="94"/>
        <v>86400</v>
      </c>
      <c r="M351">
        <v>0</v>
      </c>
      <c r="N351">
        <f>INDEX(Sheet3!E:E,MATCH(B351&amp;D351&amp;E351,Sheet3!D:D,0))*VLOOKUP(G351,AE:AG,3,0)+M351/2</f>
        <v>5</v>
      </c>
      <c r="O351">
        <f>INDEX(Sheet3!F:F,MATCH(B351&amp;D351&amp;E351,Sheet3!D:D,0))</f>
        <v>50</v>
      </c>
      <c r="P351">
        <f t="shared" si="95"/>
        <v>75153</v>
      </c>
      <c r="Q351">
        <f t="shared" si="100"/>
        <v>13888</v>
      </c>
      <c r="T351">
        <f t="shared" si="101"/>
        <v>27777</v>
      </c>
      <c r="X351" t="str">
        <f>INDEX(Sheet4!E:E,MATCH($B351&amp;$D351&amp;$E351,Sheet4!$D:$D,0))</f>
        <v>违章街区</v>
      </c>
      <c r="Y351" t="str">
        <f>INDEX(Sheet4!F:F,MATCH($B351&amp;$D351&amp;$E351,Sheet4!$D:$D,0))</f>
        <v>原应拆掉的废弃街区，附近的废弃民宅中似乎还有人居住。</v>
      </c>
      <c r="Z351">
        <f>INDEX(Sheet4!H:H,MATCH($B351&amp;$D351&amp;$E351,Sheet4!$D:$D,0))</f>
        <v>340140009</v>
      </c>
      <c r="AA351" t="str">
        <f t="shared" si="96"/>
        <v>巡逻经验5-5-3</v>
      </c>
    </row>
    <row r="352" spans="1:27">
      <c r="A352">
        <f t="shared" si="88"/>
        <v>5211</v>
      </c>
      <c r="B352" s="1" t="s">
        <v>75</v>
      </c>
      <c r="C352" s="1" t="str">
        <f t="shared" si="89"/>
        <v>星点巡逻1</v>
      </c>
      <c r="D352">
        <v>5</v>
      </c>
      <c r="E352">
        <v>1</v>
      </c>
      <c r="F352">
        <v>1</v>
      </c>
      <c r="G352">
        <f t="shared" si="99"/>
        <v>1</v>
      </c>
      <c r="H352">
        <f t="shared" si="90"/>
        <v>1</v>
      </c>
      <c r="I352">
        <f t="shared" si="91"/>
        <v>24</v>
      </c>
      <c r="J352" t="str">
        <f t="shared" si="92"/>
        <v>1,24</v>
      </c>
      <c r="K352">
        <f t="shared" si="93"/>
        <v>2</v>
      </c>
      <c r="L352">
        <f t="shared" si="94"/>
        <v>14400</v>
      </c>
      <c r="M352">
        <v>0</v>
      </c>
      <c r="N352">
        <f>INDEX(Sheet3!E:E,MATCH(B352&amp;D352&amp;E352,Sheet3!D:D,0))*VLOOKUP(G352,AE:AG,3,0)+M352/2</f>
        <v>0</v>
      </c>
      <c r="O352">
        <f>INDEX(Sheet3!F:F,MATCH(B352&amp;D352&amp;E352,Sheet3!D:D,0))</f>
        <v>50</v>
      </c>
      <c r="P352">
        <f t="shared" si="95"/>
        <v>75211</v>
      </c>
      <c r="R352">
        <f t="shared" ref="R352:R365" si="102">INT(VLOOKUP(H352,AK:AM,3,0)*N352/250)</f>
        <v>0</v>
      </c>
      <c r="T352">
        <f t="shared" ref="T352:T383" si="103">INT(VLOOKUP(H352,AK:AP,6,0)*N352/2)</f>
        <v>0</v>
      </c>
      <c r="X352" t="str">
        <f>INDEX(Sheet4!E:E,MATCH($B352&amp;$D352&amp;$E352,Sheet4!$D:$D,0))</f>
        <v>背街小巷</v>
      </c>
      <c r="Y352" t="str">
        <f>INDEX(Sheet4!F:F,MATCH($B352&amp;$D352&amp;$E352,Sheet4!$D:$D,0))</f>
        <v>被遗忘的背街小巷，背街小巷里从来都没有故事。</v>
      </c>
      <c r="Z352">
        <f>INDEX(Sheet4!H:H,MATCH($B352&amp;$D352&amp;$E352,Sheet4!$D:$D,0))</f>
        <v>340140009</v>
      </c>
      <c r="AA352" t="str">
        <f t="shared" si="96"/>
        <v>巡逻星点5-1-1</v>
      </c>
    </row>
    <row r="353" spans="1:27">
      <c r="A353">
        <f t="shared" si="88"/>
        <v>5212</v>
      </c>
      <c r="B353" s="1" t="s">
        <v>75</v>
      </c>
      <c r="C353" s="1" t="str">
        <f t="shared" si="89"/>
        <v>星点巡逻1</v>
      </c>
      <c r="D353">
        <v>5</v>
      </c>
      <c r="E353">
        <v>1</v>
      </c>
      <c r="F353">
        <v>2</v>
      </c>
      <c r="G353">
        <f t="shared" si="99"/>
        <v>1</v>
      </c>
      <c r="H353">
        <f t="shared" si="90"/>
        <v>1</v>
      </c>
      <c r="I353">
        <f t="shared" si="91"/>
        <v>24</v>
      </c>
      <c r="J353" t="str">
        <f t="shared" si="92"/>
        <v>1,24</v>
      </c>
      <c r="K353">
        <f t="shared" si="93"/>
        <v>3</v>
      </c>
      <c r="L353">
        <f t="shared" si="94"/>
        <v>14400</v>
      </c>
      <c r="M353">
        <v>0</v>
      </c>
      <c r="N353">
        <f>INDEX(Sheet3!E:E,MATCH(B353&amp;D353&amp;E353,Sheet3!D:D,0))*VLOOKUP(G353,AE:AG,3,0)+M353/2</f>
        <v>0</v>
      </c>
      <c r="O353">
        <f>INDEX(Sheet3!F:F,MATCH(B353&amp;D353&amp;E353,Sheet3!D:D,0))</f>
        <v>50</v>
      </c>
      <c r="P353">
        <f t="shared" si="95"/>
        <v>75212</v>
      </c>
      <c r="R353">
        <f t="shared" si="102"/>
        <v>0</v>
      </c>
      <c r="T353">
        <f t="shared" si="103"/>
        <v>0</v>
      </c>
      <c r="X353" t="str">
        <f>INDEX(Sheet4!E:E,MATCH($B353&amp;$D353&amp;$E353,Sheet4!$D:$D,0))</f>
        <v>背街小巷</v>
      </c>
      <c r="Y353" t="str">
        <f>INDEX(Sheet4!F:F,MATCH($B353&amp;$D353&amp;$E353,Sheet4!$D:$D,0))</f>
        <v>被遗忘的背街小巷，背街小巷里从来都没有故事。</v>
      </c>
      <c r="Z353">
        <f>INDEX(Sheet4!H:H,MATCH($B353&amp;$D353&amp;$E353,Sheet4!$D:$D,0))</f>
        <v>340140009</v>
      </c>
      <c r="AA353" t="str">
        <f t="shared" si="96"/>
        <v>巡逻星点5-1-2</v>
      </c>
    </row>
    <row r="354" spans="1:27">
      <c r="A354">
        <f t="shared" si="88"/>
        <v>5221</v>
      </c>
      <c r="B354" s="1" t="s">
        <v>75</v>
      </c>
      <c r="C354" s="1" t="str">
        <f t="shared" si="89"/>
        <v>星点巡逻2</v>
      </c>
      <c r="D354">
        <v>5</v>
      </c>
      <c r="E354">
        <v>2</v>
      </c>
      <c r="F354">
        <v>1</v>
      </c>
      <c r="G354">
        <f t="shared" si="99"/>
        <v>1</v>
      </c>
      <c r="H354">
        <f t="shared" si="90"/>
        <v>25</v>
      </c>
      <c r="I354">
        <f t="shared" si="91"/>
        <v>29</v>
      </c>
      <c r="J354" t="str">
        <f t="shared" si="92"/>
        <v>25,29</v>
      </c>
      <c r="K354">
        <f t="shared" si="93"/>
        <v>2</v>
      </c>
      <c r="L354">
        <f t="shared" si="94"/>
        <v>14400</v>
      </c>
      <c r="M354">
        <v>0</v>
      </c>
      <c r="N354">
        <f>INDEX(Sheet3!E:E,MATCH(B354&amp;D354&amp;E354,Sheet3!D:D,0))*VLOOKUP(G354,AE:AG,3,0)+M354/2</f>
        <v>0</v>
      </c>
      <c r="O354">
        <f>INDEX(Sheet3!F:F,MATCH(B354&amp;D354&amp;E354,Sheet3!D:D,0))</f>
        <v>50</v>
      </c>
      <c r="P354">
        <f t="shared" si="95"/>
        <v>75221</v>
      </c>
      <c r="R354">
        <f t="shared" si="102"/>
        <v>0</v>
      </c>
      <c r="T354">
        <f t="shared" si="103"/>
        <v>0</v>
      </c>
      <c r="X354" t="str">
        <f>INDEX(Sheet4!E:E,MATCH($B354&amp;$D354&amp;$E354,Sheet4!$D:$D,0))</f>
        <v>售货机前</v>
      </c>
      <c r="Y354" t="str">
        <f>INDEX(Sheet4!F:F,MATCH($B354&amp;$D354&amp;$E354,Sheet4!$D:$D,0))</f>
        <v>不知是谁将自动售货机设在了这里，这个人一定没有商业头脑。</v>
      </c>
      <c r="Z354">
        <f>INDEX(Sheet4!H:H,MATCH($B354&amp;$D354&amp;$E354,Sheet4!$D:$D,0))</f>
        <v>340140009</v>
      </c>
      <c r="AA354" t="str">
        <f t="shared" si="96"/>
        <v>巡逻星点5-2-1</v>
      </c>
    </row>
    <row r="355" spans="1:27">
      <c r="A355">
        <f t="shared" si="88"/>
        <v>5222</v>
      </c>
      <c r="B355" s="1" t="s">
        <v>75</v>
      </c>
      <c r="C355" s="1" t="str">
        <f t="shared" si="89"/>
        <v>星点巡逻2</v>
      </c>
      <c r="D355">
        <v>5</v>
      </c>
      <c r="E355">
        <v>2</v>
      </c>
      <c r="F355">
        <v>2</v>
      </c>
      <c r="G355">
        <f t="shared" si="99"/>
        <v>1</v>
      </c>
      <c r="H355">
        <f t="shared" si="90"/>
        <v>25</v>
      </c>
      <c r="I355">
        <f t="shared" si="91"/>
        <v>29</v>
      </c>
      <c r="J355" t="str">
        <f t="shared" si="92"/>
        <v>25,29</v>
      </c>
      <c r="K355">
        <f t="shared" si="93"/>
        <v>3</v>
      </c>
      <c r="L355">
        <f t="shared" si="94"/>
        <v>14400</v>
      </c>
      <c r="M355">
        <v>0</v>
      </c>
      <c r="N355">
        <f>INDEX(Sheet3!E:E,MATCH(B355&amp;D355&amp;E355,Sheet3!D:D,0))*VLOOKUP(G355,AE:AG,3,0)+M355/2</f>
        <v>0</v>
      </c>
      <c r="O355">
        <f>INDEX(Sheet3!F:F,MATCH(B355&amp;D355&amp;E355,Sheet3!D:D,0))</f>
        <v>50</v>
      </c>
      <c r="P355">
        <f t="shared" si="95"/>
        <v>75222</v>
      </c>
      <c r="R355">
        <f t="shared" si="102"/>
        <v>0</v>
      </c>
      <c r="T355">
        <f t="shared" si="103"/>
        <v>0</v>
      </c>
      <c r="X355" t="str">
        <f>INDEX(Sheet4!E:E,MATCH($B355&amp;$D355&amp;$E355,Sheet4!$D:$D,0))</f>
        <v>售货机前</v>
      </c>
      <c r="Y355" t="str">
        <f>INDEX(Sheet4!F:F,MATCH($B355&amp;$D355&amp;$E355,Sheet4!$D:$D,0))</f>
        <v>不知是谁将自动售货机设在了这里，这个人一定没有商业头脑。</v>
      </c>
      <c r="Z355">
        <f>INDEX(Sheet4!H:H,MATCH($B355&amp;$D355&amp;$E355,Sheet4!$D:$D,0))</f>
        <v>340140009</v>
      </c>
      <c r="AA355" t="str">
        <f t="shared" si="96"/>
        <v>巡逻星点5-2-2</v>
      </c>
    </row>
    <row r="356" spans="1:27">
      <c r="A356">
        <f t="shared" si="88"/>
        <v>5223</v>
      </c>
      <c r="B356" s="1" t="s">
        <v>75</v>
      </c>
      <c r="C356" s="1" t="str">
        <f t="shared" si="89"/>
        <v>星点巡逻2</v>
      </c>
      <c r="D356">
        <v>5</v>
      </c>
      <c r="E356">
        <v>2</v>
      </c>
      <c r="F356">
        <v>3</v>
      </c>
      <c r="G356">
        <f t="shared" si="99"/>
        <v>1</v>
      </c>
      <c r="H356">
        <f t="shared" si="90"/>
        <v>25</v>
      </c>
      <c r="I356">
        <f t="shared" si="91"/>
        <v>29</v>
      </c>
      <c r="J356" t="str">
        <f t="shared" si="92"/>
        <v>25,29</v>
      </c>
      <c r="K356">
        <f t="shared" si="93"/>
        <v>3</v>
      </c>
      <c r="L356">
        <f t="shared" si="94"/>
        <v>14400</v>
      </c>
      <c r="M356">
        <v>0</v>
      </c>
      <c r="N356">
        <f>INDEX(Sheet3!E:E,MATCH(B356&amp;D356&amp;E356,Sheet3!D:D,0))*VLOOKUP(G356,AE:AG,3,0)+M356/2</f>
        <v>0</v>
      </c>
      <c r="O356">
        <f>INDEX(Sheet3!F:F,MATCH(B356&amp;D356&amp;E356,Sheet3!D:D,0))</f>
        <v>50</v>
      </c>
      <c r="P356">
        <f t="shared" si="95"/>
        <v>75223</v>
      </c>
      <c r="R356">
        <f t="shared" si="102"/>
        <v>0</v>
      </c>
      <c r="T356">
        <f t="shared" si="103"/>
        <v>0</v>
      </c>
      <c r="X356" t="str">
        <f>INDEX(Sheet4!E:E,MATCH($B356&amp;$D356&amp;$E356,Sheet4!$D:$D,0))</f>
        <v>售货机前</v>
      </c>
      <c r="Y356" t="str">
        <f>INDEX(Sheet4!F:F,MATCH($B356&amp;$D356&amp;$E356,Sheet4!$D:$D,0))</f>
        <v>不知是谁将自动售货机设在了这里，这个人一定没有商业头脑。</v>
      </c>
      <c r="Z356">
        <f>INDEX(Sheet4!H:H,MATCH($B356&amp;$D356&amp;$E356,Sheet4!$D:$D,0))</f>
        <v>340140009</v>
      </c>
      <c r="AA356" t="str">
        <f t="shared" si="96"/>
        <v>巡逻星点5-2-3</v>
      </c>
    </row>
    <row r="357" spans="1:27">
      <c r="A357">
        <f t="shared" si="88"/>
        <v>5231</v>
      </c>
      <c r="B357" s="1" t="s">
        <v>75</v>
      </c>
      <c r="C357" s="1" t="str">
        <f t="shared" si="89"/>
        <v>星点巡逻3</v>
      </c>
      <c r="D357">
        <v>5</v>
      </c>
      <c r="E357">
        <v>3</v>
      </c>
      <c r="F357">
        <v>1</v>
      </c>
      <c r="G357">
        <f t="shared" si="99"/>
        <v>1</v>
      </c>
      <c r="H357">
        <f t="shared" si="90"/>
        <v>30</v>
      </c>
      <c r="I357">
        <f t="shared" si="91"/>
        <v>34</v>
      </c>
      <c r="J357" t="str">
        <f t="shared" si="92"/>
        <v>30,34</v>
      </c>
      <c r="K357">
        <f t="shared" si="93"/>
        <v>3</v>
      </c>
      <c r="L357">
        <f t="shared" si="94"/>
        <v>14400</v>
      </c>
      <c r="M357">
        <v>0</v>
      </c>
      <c r="N357">
        <f>INDEX(Sheet3!E:E,MATCH(B357&amp;D357&amp;E357,Sheet3!D:D,0))*VLOOKUP(G357,AE:AG,3,0)+M357/2</f>
        <v>0</v>
      </c>
      <c r="O357">
        <f>INDEX(Sheet3!F:F,MATCH(B357&amp;D357&amp;E357,Sheet3!D:D,0))</f>
        <v>50</v>
      </c>
      <c r="P357">
        <f t="shared" si="95"/>
        <v>75231</v>
      </c>
      <c r="R357">
        <f t="shared" si="102"/>
        <v>0</v>
      </c>
      <c r="T357">
        <f t="shared" si="103"/>
        <v>0</v>
      </c>
      <c r="X357" t="str">
        <f>INDEX(Sheet4!E:E,MATCH($B357&amp;$D357&amp;$E357,Sheet4!$D:$D,0))</f>
        <v>违章街区</v>
      </c>
      <c r="Y357" t="str">
        <f>INDEX(Sheet4!F:F,MATCH($B357&amp;$D357&amp;$E357,Sheet4!$D:$D,0))</f>
        <v>原应拆掉的废弃街区，附近的废弃民宅中似乎还有人居住。</v>
      </c>
      <c r="Z357">
        <f>INDEX(Sheet4!H:H,MATCH($B357&amp;$D357&amp;$E357,Sheet4!$D:$D,0))</f>
        <v>340140009</v>
      </c>
      <c r="AA357" t="str">
        <f t="shared" si="96"/>
        <v>巡逻星点5-3-1</v>
      </c>
    </row>
    <row r="358" spans="1:27">
      <c r="A358">
        <f t="shared" si="88"/>
        <v>5232</v>
      </c>
      <c r="B358" s="1" t="s">
        <v>75</v>
      </c>
      <c r="C358" s="1" t="str">
        <f t="shared" si="89"/>
        <v>星点巡逻3</v>
      </c>
      <c r="D358">
        <v>5</v>
      </c>
      <c r="E358">
        <v>3</v>
      </c>
      <c r="F358">
        <v>2</v>
      </c>
      <c r="G358">
        <f t="shared" si="99"/>
        <v>2</v>
      </c>
      <c r="H358">
        <f t="shared" si="90"/>
        <v>30</v>
      </c>
      <c r="I358">
        <f t="shared" si="91"/>
        <v>34</v>
      </c>
      <c r="J358" t="str">
        <f t="shared" si="92"/>
        <v>30,34</v>
      </c>
      <c r="K358">
        <f t="shared" si="93"/>
        <v>4</v>
      </c>
      <c r="L358">
        <f t="shared" si="94"/>
        <v>28800</v>
      </c>
      <c r="M358">
        <v>0</v>
      </c>
      <c r="N358">
        <f>INDEX(Sheet3!E:E,MATCH(B358&amp;D358&amp;E358,Sheet3!D:D,0))*VLOOKUP(G358,AE:AG,3,0)+M358/2</f>
        <v>0</v>
      </c>
      <c r="O358">
        <f>INDEX(Sheet3!F:F,MATCH(B358&amp;D358&amp;E358,Sheet3!D:D,0))</f>
        <v>50</v>
      </c>
      <c r="P358">
        <f t="shared" si="95"/>
        <v>75232</v>
      </c>
      <c r="R358">
        <f t="shared" si="102"/>
        <v>0</v>
      </c>
      <c r="T358">
        <f t="shared" si="103"/>
        <v>0</v>
      </c>
      <c r="X358" t="str">
        <f>INDEX(Sheet4!E:E,MATCH($B358&amp;$D358&amp;$E358,Sheet4!$D:$D,0))</f>
        <v>违章街区</v>
      </c>
      <c r="Y358" t="str">
        <f>INDEX(Sheet4!F:F,MATCH($B358&amp;$D358&amp;$E358,Sheet4!$D:$D,0))</f>
        <v>原应拆掉的废弃街区，附近的废弃民宅中似乎还有人居住。</v>
      </c>
      <c r="Z358">
        <f>INDEX(Sheet4!H:H,MATCH($B358&amp;$D358&amp;$E358,Sheet4!$D:$D,0))</f>
        <v>340140009</v>
      </c>
      <c r="AA358" t="str">
        <f t="shared" si="96"/>
        <v>巡逻星点5-3-2</v>
      </c>
    </row>
    <row r="359" spans="1:27">
      <c r="A359">
        <f t="shared" si="88"/>
        <v>5233</v>
      </c>
      <c r="B359" s="1" t="s">
        <v>75</v>
      </c>
      <c r="C359" s="1" t="str">
        <f t="shared" si="89"/>
        <v>星点巡逻3</v>
      </c>
      <c r="D359">
        <v>5</v>
      </c>
      <c r="E359">
        <v>3</v>
      </c>
      <c r="F359">
        <v>3</v>
      </c>
      <c r="G359">
        <f t="shared" si="99"/>
        <v>3</v>
      </c>
      <c r="H359">
        <f t="shared" si="90"/>
        <v>30</v>
      </c>
      <c r="I359">
        <f t="shared" si="91"/>
        <v>34</v>
      </c>
      <c r="J359" t="str">
        <f t="shared" si="92"/>
        <v>30,34</v>
      </c>
      <c r="K359">
        <f t="shared" si="93"/>
        <v>4</v>
      </c>
      <c r="L359">
        <f t="shared" si="94"/>
        <v>43200</v>
      </c>
      <c r="M359">
        <v>0</v>
      </c>
      <c r="N359">
        <f>INDEX(Sheet3!E:E,MATCH(B359&amp;D359&amp;E359,Sheet3!D:D,0))*VLOOKUP(G359,AE:AG,3,0)+M359/2</f>
        <v>0</v>
      </c>
      <c r="O359">
        <f>INDEX(Sheet3!F:F,MATCH(B359&amp;D359&amp;E359,Sheet3!D:D,0))</f>
        <v>50</v>
      </c>
      <c r="P359">
        <f t="shared" si="95"/>
        <v>75233</v>
      </c>
      <c r="R359">
        <f t="shared" si="102"/>
        <v>0</v>
      </c>
      <c r="T359">
        <f t="shared" si="103"/>
        <v>0</v>
      </c>
      <c r="X359" t="str">
        <f>INDEX(Sheet4!E:E,MATCH($B359&amp;$D359&amp;$E359,Sheet4!$D:$D,0))</f>
        <v>违章街区</v>
      </c>
      <c r="Y359" t="str">
        <f>INDEX(Sheet4!F:F,MATCH($B359&amp;$D359&amp;$E359,Sheet4!$D:$D,0))</f>
        <v>原应拆掉的废弃街区，附近的废弃民宅中似乎还有人居住。</v>
      </c>
      <c r="Z359">
        <f>INDEX(Sheet4!H:H,MATCH($B359&amp;$D359&amp;$E359,Sheet4!$D:$D,0))</f>
        <v>340140009</v>
      </c>
      <c r="AA359" t="str">
        <f t="shared" si="96"/>
        <v>巡逻星点5-3-3</v>
      </c>
    </row>
    <row r="360" spans="1:27">
      <c r="A360">
        <f t="shared" si="88"/>
        <v>5241</v>
      </c>
      <c r="B360" s="1" t="s">
        <v>75</v>
      </c>
      <c r="C360" s="1" t="str">
        <f t="shared" si="89"/>
        <v>星点巡逻4</v>
      </c>
      <c r="D360">
        <v>5</v>
      </c>
      <c r="E360">
        <v>4</v>
      </c>
      <c r="F360">
        <v>1</v>
      </c>
      <c r="G360">
        <f t="shared" si="99"/>
        <v>2</v>
      </c>
      <c r="H360">
        <f t="shared" si="90"/>
        <v>35</v>
      </c>
      <c r="I360">
        <f t="shared" si="91"/>
        <v>39</v>
      </c>
      <c r="J360" t="str">
        <f t="shared" si="92"/>
        <v>35,39</v>
      </c>
      <c r="K360">
        <f t="shared" si="93"/>
        <v>4</v>
      </c>
      <c r="L360">
        <f t="shared" si="94"/>
        <v>28800</v>
      </c>
      <c r="M360">
        <v>0</v>
      </c>
      <c r="N360">
        <f>INDEX(Sheet3!E:E,MATCH(B360&amp;D360&amp;E360,Sheet3!D:D,0))*VLOOKUP(G360,AE:AG,3,0)+M360/2</f>
        <v>1.66666666666667</v>
      </c>
      <c r="O360">
        <f>INDEX(Sheet3!F:F,MATCH(B360&amp;D360&amp;E360,Sheet3!D:D,0))</f>
        <v>50</v>
      </c>
      <c r="P360">
        <f t="shared" si="95"/>
        <v>75241</v>
      </c>
      <c r="R360">
        <f t="shared" si="102"/>
        <v>20</v>
      </c>
      <c r="T360">
        <f t="shared" si="103"/>
        <v>10000</v>
      </c>
      <c r="X360" t="str">
        <f>INDEX(Sheet4!E:E,MATCH($B360&amp;$D360&amp;$E360,Sheet4!$D:$D,0))</f>
        <v>违章街区</v>
      </c>
      <c r="Y360" t="str">
        <f>INDEX(Sheet4!F:F,MATCH($B360&amp;$D360&amp;$E360,Sheet4!$D:$D,0))</f>
        <v>原应拆掉的废弃街区，附近的废弃民宅中似乎还有人居住。</v>
      </c>
      <c r="Z360">
        <f>INDEX(Sheet4!H:H,MATCH($B360&amp;$D360&amp;$E360,Sheet4!$D:$D,0))</f>
        <v>340140009</v>
      </c>
      <c r="AA360" t="str">
        <f t="shared" si="96"/>
        <v>巡逻星点5-4-1</v>
      </c>
    </row>
    <row r="361" spans="1:27">
      <c r="A361">
        <f t="shared" si="88"/>
        <v>5242</v>
      </c>
      <c r="B361" s="1" t="s">
        <v>75</v>
      </c>
      <c r="C361" s="1" t="str">
        <f t="shared" si="89"/>
        <v>星点巡逻4</v>
      </c>
      <c r="D361">
        <v>5</v>
      </c>
      <c r="E361">
        <v>4</v>
      </c>
      <c r="F361">
        <v>2</v>
      </c>
      <c r="G361">
        <f t="shared" si="99"/>
        <v>3</v>
      </c>
      <c r="H361">
        <f t="shared" si="90"/>
        <v>35</v>
      </c>
      <c r="I361">
        <f t="shared" si="91"/>
        <v>39</v>
      </c>
      <c r="J361" t="str">
        <f t="shared" si="92"/>
        <v>35,39</v>
      </c>
      <c r="K361">
        <f t="shared" si="93"/>
        <v>5</v>
      </c>
      <c r="L361">
        <f t="shared" si="94"/>
        <v>43200</v>
      </c>
      <c r="M361">
        <v>0</v>
      </c>
      <c r="N361">
        <f>INDEX(Sheet3!E:E,MATCH(B361&amp;D361&amp;E361,Sheet3!D:D,0))*VLOOKUP(G361,AE:AG,3,0)+M361/2</f>
        <v>2.5</v>
      </c>
      <c r="O361">
        <f>INDEX(Sheet3!F:F,MATCH(B361&amp;D361&amp;E361,Sheet3!D:D,0))</f>
        <v>50</v>
      </c>
      <c r="P361">
        <f t="shared" si="95"/>
        <v>75242</v>
      </c>
      <c r="R361">
        <f t="shared" si="102"/>
        <v>30</v>
      </c>
      <c r="T361">
        <f t="shared" si="103"/>
        <v>15000</v>
      </c>
      <c r="X361" t="str">
        <f>INDEX(Sheet4!E:E,MATCH($B361&amp;$D361&amp;$E361,Sheet4!$D:$D,0))</f>
        <v>违章街区</v>
      </c>
      <c r="Y361" t="str">
        <f>INDEX(Sheet4!F:F,MATCH($B361&amp;$D361&amp;$E361,Sheet4!$D:$D,0))</f>
        <v>原应拆掉的废弃街区，附近的废弃民宅中似乎还有人居住。</v>
      </c>
      <c r="Z361">
        <f>INDEX(Sheet4!H:H,MATCH($B361&amp;$D361&amp;$E361,Sheet4!$D:$D,0))</f>
        <v>340140009</v>
      </c>
      <c r="AA361" t="str">
        <f t="shared" si="96"/>
        <v>巡逻星点5-4-2</v>
      </c>
    </row>
    <row r="362" spans="1:27">
      <c r="A362">
        <f t="shared" si="88"/>
        <v>5243</v>
      </c>
      <c r="B362" s="1" t="s">
        <v>75</v>
      </c>
      <c r="C362" s="1" t="str">
        <f t="shared" si="89"/>
        <v>星点巡逻4</v>
      </c>
      <c r="D362">
        <v>5</v>
      </c>
      <c r="E362">
        <v>4</v>
      </c>
      <c r="F362">
        <v>3</v>
      </c>
      <c r="G362">
        <f t="shared" si="99"/>
        <v>4</v>
      </c>
      <c r="H362">
        <f t="shared" si="90"/>
        <v>35</v>
      </c>
      <c r="I362">
        <f t="shared" si="91"/>
        <v>39</v>
      </c>
      <c r="J362" t="str">
        <f t="shared" si="92"/>
        <v>35,39</v>
      </c>
      <c r="K362">
        <f t="shared" si="93"/>
        <v>5</v>
      </c>
      <c r="L362">
        <f t="shared" si="94"/>
        <v>86400</v>
      </c>
      <c r="M362">
        <v>0</v>
      </c>
      <c r="N362">
        <f>INDEX(Sheet3!E:E,MATCH(B362&amp;D362&amp;E362,Sheet3!D:D,0))*VLOOKUP(G362,AE:AG,3,0)+M362/2</f>
        <v>5</v>
      </c>
      <c r="O362">
        <f>INDEX(Sheet3!F:F,MATCH(B362&amp;D362&amp;E362,Sheet3!D:D,0))</f>
        <v>50</v>
      </c>
      <c r="P362">
        <f t="shared" si="95"/>
        <v>75243</v>
      </c>
      <c r="R362">
        <f t="shared" si="102"/>
        <v>60</v>
      </c>
      <c r="T362">
        <f t="shared" si="103"/>
        <v>30000</v>
      </c>
      <c r="X362" t="str">
        <f>INDEX(Sheet4!E:E,MATCH($B362&amp;$D362&amp;$E362,Sheet4!$D:$D,0))</f>
        <v>违章街区</v>
      </c>
      <c r="Y362" t="str">
        <f>INDEX(Sheet4!F:F,MATCH($B362&amp;$D362&amp;$E362,Sheet4!$D:$D,0))</f>
        <v>原应拆掉的废弃街区，附近的废弃民宅中似乎还有人居住。</v>
      </c>
      <c r="Z362">
        <f>INDEX(Sheet4!H:H,MATCH($B362&amp;$D362&amp;$E362,Sheet4!$D:$D,0))</f>
        <v>340140009</v>
      </c>
      <c r="AA362" t="str">
        <f t="shared" si="96"/>
        <v>巡逻星点5-4-3</v>
      </c>
    </row>
    <row r="363" spans="1:27">
      <c r="A363">
        <f t="shared" si="88"/>
        <v>5251</v>
      </c>
      <c r="B363" s="1" t="s">
        <v>75</v>
      </c>
      <c r="C363" s="1" t="str">
        <f t="shared" si="89"/>
        <v>星点巡逻5</v>
      </c>
      <c r="D363">
        <v>5</v>
      </c>
      <c r="E363">
        <v>5</v>
      </c>
      <c r="F363">
        <v>1</v>
      </c>
      <c r="G363">
        <f t="shared" si="99"/>
        <v>2</v>
      </c>
      <c r="H363">
        <f t="shared" si="90"/>
        <v>40</v>
      </c>
      <c r="I363">
        <f t="shared" si="91"/>
        <v>80</v>
      </c>
      <c r="J363" t="str">
        <f t="shared" si="92"/>
        <v>40,80</v>
      </c>
      <c r="K363">
        <f t="shared" si="93"/>
        <v>4</v>
      </c>
      <c r="L363">
        <f t="shared" si="94"/>
        <v>28800</v>
      </c>
      <c r="M363">
        <v>0</v>
      </c>
      <c r="N363">
        <f>INDEX(Sheet3!E:E,MATCH(B363&amp;D363&amp;E363,Sheet3!D:D,0))*VLOOKUP(G363,AE:AG,3,0)+M363/2</f>
        <v>1.66666666666667</v>
      </c>
      <c r="O363">
        <f>INDEX(Sheet3!F:F,MATCH(B363&amp;D363&amp;E363,Sheet3!D:D,0))</f>
        <v>50</v>
      </c>
      <c r="P363">
        <f t="shared" si="95"/>
        <v>75251</v>
      </c>
      <c r="R363">
        <f t="shared" si="102"/>
        <v>27</v>
      </c>
      <c r="T363">
        <f t="shared" si="103"/>
        <v>13888</v>
      </c>
      <c r="X363" t="str">
        <f>INDEX(Sheet4!E:E,MATCH($B363&amp;$D363&amp;$E363,Sheet4!$D:$D,0))</f>
        <v>违章街区</v>
      </c>
      <c r="Y363" t="str">
        <f>INDEX(Sheet4!F:F,MATCH($B363&amp;$D363&amp;$E363,Sheet4!$D:$D,0))</f>
        <v>原应拆掉的废弃街区，附近的废弃民宅中似乎还有人居住。</v>
      </c>
      <c r="Z363">
        <f>INDEX(Sheet4!H:H,MATCH($B363&amp;$D363&amp;$E363,Sheet4!$D:$D,0))</f>
        <v>340140009</v>
      </c>
      <c r="AA363" t="str">
        <f t="shared" si="96"/>
        <v>巡逻星点5-5-1</v>
      </c>
    </row>
    <row r="364" spans="1:27">
      <c r="A364">
        <f t="shared" si="88"/>
        <v>5252</v>
      </c>
      <c r="B364" s="1" t="s">
        <v>75</v>
      </c>
      <c r="C364" s="1" t="str">
        <f t="shared" si="89"/>
        <v>星点巡逻5</v>
      </c>
      <c r="D364">
        <v>5</v>
      </c>
      <c r="E364">
        <v>5</v>
      </c>
      <c r="F364">
        <v>2</v>
      </c>
      <c r="G364">
        <f t="shared" si="99"/>
        <v>3</v>
      </c>
      <c r="H364">
        <f t="shared" si="90"/>
        <v>40</v>
      </c>
      <c r="I364">
        <f t="shared" si="91"/>
        <v>80</v>
      </c>
      <c r="J364" t="str">
        <f t="shared" si="92"/>
        <v>40,80</v>
      </c>
      <c r="K364">
        <f t="shared" si="93"/>
        <v>5</v>
      </c>
      <c r="L364">
        <f t="shared" si="94"/>
        <v>43200</v>
      </c>
      <c r="M364">
        <v>0</v>
      </c>
      <c r="N364">
        <f>INDEX(Sheet3!E:E,MATCH(B364&amp;D364&amp;E364,Sheet3!D:D,0))*VLOOKUP(G364,AE:AG,3,0)+M364/2</f>
        <v>2.5</v>
      </c>
      <c r="O364">
        <f>INDEX(Sheet3!F:F,MATCH(B364&amp;D364&amp;E364,Sheet3!D:D,0))</f>
        <v>50</v>
      </c>
      <c r="P364">
        <f t="shared" si="95"/>
        <v>75252</v>
      </c>
      <c r="R364">
        <f t="shared" si="102"/>
        <v>41</v>
      </c>
      <c r="T364">
        <f t="shared" si="103"/>
        <v>20833</v>
      </c>
      <c r="X364" t="str">
        <f>INDEX(Sheet4!E:E,MATCH($B364&amp;$D364&amp;$E364,Sheet4!$D:$D,0))</f>
        <v>违章街区</v>
      </c>
      <c r="Y364" t="str">
        <f>INDEX(Sheet4!F:F,MATCH($B364&amp;$D364&amp;$E364,Sheet4!$D:$D,0))</f>
        <v>原应拆掉的废弃街区，附近的废弃民宅中似乎还有人居住。</v>
      </c>
      <c r="Z364">
        <f>INDEX(Sheet4!H:H,MATCH($B364&amp;$D364&amp;$E364,Sheet4!$D:$D,0))</f>
        <v>340140009</v>
      </c>
      <c r="AA364" t="str">
        <f t="shared" si="96"/>
        <v>巡逻星点5-5-2</v>
      </c>
    </row>
    <row r="365" spans="1:27">
      <c r="A365">
        <f t="shared" si="88"/>
        <v>5253</v>
      </c>
      <c r="B365" s="1" t="s">
        <v>75</v>
      </c>
      <c r="C365" s="1" t="str">
        <f t="shared" si="89"/>
        <v>星点巡逻5</v>
      </c>
      <c r="D365">
        <v>5</v>
      </c>
      <c r="E365">
        <v>5</v>
      </c>
      <c r="F365">
        <v>3</v>
      </c>
      <c r="G365">
        <f t="shared" si="99"/>
        <v>4</v>
      </c>
      <c r="H365">
        <f t="shared" si="90"/>
        <v>40</v>
      </c>
      <c r="I365">
        <f t="shared" si="91"/>
        <v>80</v>
      </c>
      <c r="J365" t="str">
        <f t="shared" si="92"/>
        <v>40,80</v>
      </c>
      <c r="K365">
        <f t="shared" si="93"/>
        <v>5</v>
      </c>
      <c r="L365">
        <f t="shared" si="94"/>
        <v>86400</v>
      </c>
      <c r="M365">
        <v>0</v>
      </c>
      <c r="N365">
        <f>INDEX(Sheet3!E:E,MATCH(B365&amp;D365&amp;E365,Sheet3!D:D,0))*VLOOKUP(G365,AE:AG,3,0)+M365/2</f>
        <v>5</v>
      </c>
      <c r="O365">
        <f>INDEX(Sheet3!F:F,MATCH(B365&amp;D365&amp;E365,Sheet3!D:D,0))</f>
        <v>50</v>
      </c>
      <c r="P365">
        <f t="shared" si="95"/>
        <v>75253</v>
      </c>
      <c r="R365">
        <f t="shared" si="102"/>
        <v>83</v>
      </c>
      <c r="T365">
        <f t="shared" si="103"/>
        <v>41666</v>
      </c>
      <c r="X365" t="str">
        <f>INDEX(Sheet4!E:E,MATCH($B365&amp;$D365&amp;$E365,Sheet4!$D:$D,0))</f>
        <v>违章街区</v>
      </c>
      <c r="Y365" t="str">
        <f>INDEX(Sheet4!F:F,MATCH($B365&amp;$D365&amp;$E365,Sheet4!$D:$D,0))</f>
        <v>原应拆掉的废弃街区，附近的废弃民宅中似乎还有人居住。</v>
      </c>
      <c r="Z365">
        <f>INDEX(Sheet4!H:H,MATCH($B365&amp;$D365&amp;$E365,Sheet4!$D:$D,0))</f>
        <v>340140009</v>
      </c>
      <c r="AA365" t="str">
        <f t="shared" si="96"/>
        <v>巡逻星点5-5-3</v>
      </c>
    </row>
    <row r="366" spans="1:27">
      <c r="A366">
        <f t="shared" si="88"/>
        <v>5311</v>
      </c>
      <c r="B366" s="1" t="s">
        <v>76</v>
      </c>
      <c r="C366" s="1" t="str">
        <f t="shared" si="89"/>
        <v>觉醒巡逻1</v>
      </c>
      <c r="D366">
        <v>5</v>
      </c>
      <c r="E366">
        <v>1</v>
      </c>
      <c r="F366">
        <v>1</v>
      </c>
      <c r="G366">
        <f t="shared" si="99"/>
        <v>1</v>
      </c>
      <c r="H366">
        <f t="shared" si="90"/>
        <v>1</v>
      </c>
      <c r="I366">
        <f t="shared" si="91"/>
        <v>24</v>
      </c>
      <c r="J366" t="str">
        <f t="shared" si="92"/>
        <v>1,24</v>
      </c>
      <c r="K366">
        <f t="shared" si="93"/>
        <v>2</v>
      </c>
      <c r="L366">
        <f t="shared" si="94"/>
        <v>14400</v>
      </c>
      <c r="M366">
        <v>0</v>
      </c>
      <c r="N366">
        <f>INDEX(Sheet3!E:E,MATCH(B366&amp;D366&amp;E366,Sheet3!D:D,0))*VLOOKUP(G366,AE:AG,3,0)+M366/2</f>
        <v>0</v>
      </c>
      <c r="O366">
        <f>INDEX(Sheet3!F:F,MATCH(B366&amp;D366&amp;E366,Sheet3!D:D,0))</f>
        <v>50</v>
      </c>
      <c r="P366">
        <f t="shared" si="95"/>
        <v>75311</v>
      </c>
      <c r="S366">
        <f t="shared" ref="S366:S379" si="104">INT(VLOOKUP(H366,AK:AN,4,0)*N366/2)</f>
        <v>0</v>
      </c>
      <c r="T366">
        <f t="shared" si="103"/>
        <v>0</v>
      </c>
      <c r="X366" t="str">
        <f>INDEX(Sheet4!E:E,MATCH($B366&amp;$D366&amp;$E366,Sheet4!$D:$D,0))</f>
        <v>背街小巷</v>
      </c>
      <c r="Y366" t="str">
        <f>INDEX(Sheet4!F:F,MATCH($B366&amp;$D366&amp;$E366,Sheet4!$D:$D,0))</f>
        <v>被遗忘的背街小巷，背街小巷里从来都没有故事。</v>
      </c>
      <c r="Z366">
        <f>INDEX(Sheet4!H:H,MATCH($B366&amp;$D366&amp;$E366,Sheet4!$D:$D,0))</f>
        <v>340140009</v>
      </c>
      <c r="AA366" t="str">
        <f t="shared" si="96"/>
        <v>巡逻觉醒5-1-1</v>
      </c>
    </row>
    <row r="367" spans="1:27">
      <c r="A367">
        <f t="shared" si="88"/>
        <v>5312</v>
      </c>
      <c r="B367" s="1" t="s">
        <v>76</v>
      </c>
      <c r="C367" s="1" t="str">
        <f t="shared" si="89"/>
        <v>觉醒巡逻1</v>
      </c>
      <c r="D367">
        <v>5</v>
      </c>
      <c r="E367">
        <v>1</v>
      </c>
      <c r="F367">
        <v>2</v>
      </c>
      <c r="G367">
        <f t="shared" si="99"/>
        <v>1</v>
      </c>
      <c r="H367">
        <f t="shared" si="90"/>
        <v>1</v>
      </c>
      <c r="I367">
        <f t="shared" si="91"/>
        <v>24</v>
      </c>
      <c r="J367" t="str">
        <f t="shared" si="92"/>
        <v>1,24</v>
      </c>
      <c r="K367">
        <f t="shared" si="93"/>
        <v>3</v>
      </c>
      <c r="L367">
        <f t="shared" si="94"/>
        <v>14400</v>
      </c>
      <c r="M367">
        <v>0</v>
      </c>
      <c r="N367">
        <f>INDEX(Sheet3!E:E,MATCH(B367&amp;D367&amp;E367,Sheet3!D:D,0))*VLOOKUP(G367,AE:AG,3,0)+M367/2</f>
        <v>0</v>
      </c>
      <c r="O367">
        <f>INDEX(Sheet3!F:F,MATCH(B367&amp;D367&amp;E367,Sheet3!D:D,0))</f>
        <v>50</v>
      </c>
      <c r="P367">
        <f t="shared" si="95"/>
        <v>75312</v>
      </c>
      <c r="S367">
        <f t="shared" si="104"/>
        <v>0</v>
      </c>
      <c r="T367">
        <f t="shared" si="103"/>
        <v>0</v>
      </c>
      <c r="X367" t="str">
        <f>INDEX(Sheet4!E:E,MATCH($B367&amp;$D367&amp;$E367,Sheet4!$D:$D,0))</f>
        <v>背街小巷</v>
      </c>
      <c r="Y367" t="str">
        <f>INDEX(Sheet4!F:F,MATCH($B367&amp;$D367&amp;$E367,Sheet4!$D:$D,0))</f>
        <v>被遗忘的背街小巷，背街小巷里从来都没有故事。</v>
      </c>
      <c r="Z367">
        <f>INDEX(Sheet4!H:H,MATCH($B367&amp;$D367&amp;$E367,Sheet4!$D:$D,0))</f>
        <v>340140009</v>
      </c>
      <c r="AA367" t="str">
        <f t="shared" si="96"/>
        <v>巡逻觉醒5-1-2</v>
      </c>
    </row>
    <row r="368" spans="1:27">
      <c r="A368">
        <f t="shared" si="88"/>
        <v>5321</v>
      </c>
      <c r="B368" s="1" t="s">
        <v>76</v>
      </c>
      <c r="C368" s="1" t="str">
        <f t="shared" si="89"/>
        <v>觉醒巡逻2</v>
      </c>
      <c r="D368">
        <v>5</v>
      </c>
      <c r="E368">
        <v>2</v>
      </c>
      <c r="F368">
        <v>1</v>
      </c>
      <c r="G368">
        <f t="shared" si="99"/>
        <v>1</v>
      </c>
      <c r="H368">
        <f t="shared" si="90"/>
        <v>25</v>
      </c>
      <c r="I368">
        <f t="shared" si="91"/>
        <v>29</v>
      </c>
      <c r="J368" t="str">
        <f t="shared" si="92"/>
        <v>25,29</v>
      </c>
      <c r="K368">
        <f t="shared" si="93"/>
        <v>2</v>
      </c>
      <c r="L368">
        <f t="shared" si="94"/>
        <v>14400</v>
      </c>
      <c r="M368">
        <v>0</v>
      </c>
      <c r="N368">
        <f>INDEX(Sheet3!E:E,MATCH(B368&amp;D368&amp;E368,Sheet3!D:D,0))*VLOOKUP(G368,AE:AG,3,0)+M368/2</f>
        <v>0</v>
      </c>
      <c r="O368">
        <f>INDEX(Sheet3!F:F,MATCH(B368&amp;D368&amp;E368,Sheet3!D:D,0))</f>
        <v>50</v>
      </c>
      <c r="P368">
        <f t="shared" si="95"/>
        <v>75321</v>
      </c>
      <c r="S368">
        <f t="shared" si="104"/>
        <v>0</v>
      </c>
      <c r="T368">
        <f t="shared" si="103"/>
        <v>0</v>
      </c>
      <c r="X368" t="str">
        <f>INDEX(Sheet4!E:E,MATCH($B368&amp;$D368&amp;$E368,Sheet4!$D:$D,0))</f>
        <v>售货机前</v>
      </c>
      <c r="Y368" t="str">
        <f>INDEX(Sheet4!F:F,MATCH($B368&amp;$D368&amp;$E368,Sheet4!$D:$D,0))</f>
        <v>不知是谁将自动售货机设在了这里，这个人一定没有商业头脑。</v>
      </c>
      <c r="Z368">
        <f>INDEX(Sheet4!H:H,MATCH($B368&amp;$D368&amp;$E368,Sheet4!$D:$D,0))</f>
        <v>340140009</v>
      </c>
      <c r="AA368" t="str">
        <f t="shared" si="96"/>
        <v>巡逻觉醒5-2-1</v>
      </c>
    </row>
    <row r="369" spans="1:27">
      <c r="A369">
        <f t="shared" si="88"/>
        <v>5322</v>
      </c>
      <c r="B369" s="1" t="s">
        <v>76</v>
      </c>
      <c r="C369" s="1" t="str">
        <f t="shared" si="89"/>
        <v>觉醒巡逻2</v>
      </c>
      <c r="D369">
        <v>5</v>
      </c>
      <c r="E369">
        <v>2</v>
      </c>
      <c r="F369">
        <v>2</v>
      </c>
      <c r="G369">
        <f t="shared" si="99"/>
        <v>1</v>
      </c>
      <c r="H369">
        <f t="shared" si="90"/>
        <v>25</v>
      </c>
      <c r="I369">
        <f t="shared" si="91"/>
        <v>29</v>
      </c>
      <c r="J369" t="str">
        <f t="shared" si="92"/>
        <v>25,29</v>
      </c>
      <c r="K369">
        <f t="shared" si="93"/>
        <v>3</v>
      </c>
      <c r="L369">
        <f t="shared" si="94"/>
        <v>14400</v>
      </c>
      <c r="M369">
        <v>0</v>
      </c>
      <c r="N369">
        <f>INDEX(Sheet3!E:E,MATCH(B369&amp;D369&amp;E369,Sheet3!D:D,0))*VLOOKUP(G369,AE:AG,3,0)+M369/2</f>
        <v>0</v>
      </c>
      <c r="O369">
        <f>INDEX(Sheet3!F:F,MATCH(B369&amp;D369&amp;E369,Sheet3!D:D,0))</f>
        <v>50</v>
      </c>
      <c r="P369">
        <f t="shared" si="95"/>
        <v>75322</v>
      </c>
      <c r="S369">
        <f t="shared" si="104"/>
        <v>0</v>
      </c>
      <c r="T369">
        <f t="shared" si="103"/>
        <v>0</v>
      </c>
      <c r="X369" t="str">
        <f>INDEX(Sheet4!E:E,MATCH($B369&amp;$D369&amp;$E369,Sheet4!$D:$D,0))</f>
        <v>售货机前</v>
      </c>
      <c r="Y369" t="str">
        <f>INDEX(Sheet4!F:F,MATCH($B369&amp;$D369&amp;$E369,Sheet4!$D:$D,0))</f>
        <v>不知是谁将自动售货机设在了这里，这个人一定没有商业头脑。</v>
      </c>
      <c r="Z369">
        <f>INDEX(Sheet4!H:H,MATCH($B369&amp;$D369&amp;$E369,Sheet4!$D:$D,0))</f>
        <v>340140009</v>
      </c>
      <c r="AA369" t="str">
        <f t="shared" si="96"/>
        <v>巡逻觉醒5-2-2</v>
      </c>
    </row>
    <row r="370" spans="1:27">
      <c r="A370">
        <f t="shared" si="88"/>
        <v>5323</v>
      </c>
      <c r="B370" s="1" t="s">
        <v>76</v>
      </c>
      <c r="C370" s="1" t="str">
        <f t="shared" si="89"/>
        <v>觉醒巡逻2</v>
      </c>
      <c r="D370">
        <v>5</v>
      </c>
      <c r="E370">
        <v>2</v>
      </c>
      <c r="F370">
        <v>3</v>
      </c>
      <c r="G370">
        <f t="shared" si="99"/>
        <v>1</v>
      </c>
      <c r="H370">
        <f t="shared" si="90"/>
        <v>25</v>
      </c>
      <c r="I370">
        <f t="shared" si="91"/>
        <v>29</v>
      </c>
      <c r="J370" t="str">
        <f t="shared" si="92"/>
        <v>25,29</v>
      </c>
      <c r="K370">
        <f t="shared" si="93"/>
        <v>3</v>
      </c>
      <c r="L370">
        <f t="shared" si="94"/>
        <v>14400</v>
      </c>
      <c r="M370">
        <v>0</v>
      </c>
      <c r="N370">
        <f>INDEX(Sheet3!E:E,MATCH(B370&amp;D370&amp;E370,Sheet3!D:D,0))*VLOOKUP(G370,AE:AG,3,0)+M370/2</f>
        <v>0</v>
      </c>
      <c r="O370">
        <f>INDEX(Sheet3!F:F,MATCH(B370&amp;D370&amp;E370,Sheet3!D:D,0))</f>
        <v>50</v>
      </c>
      <c r="P370">
        <f t="shared" si="95"/>
        <v>75323</v>
      </c>
      <c r="S370">
        <f t="shared" si="104"/>
        <v>0</v>
      </c>
      <c r="T370">
        <f t="shared" si="103"/>
        <v>0</v>
      </c>
      <c r="X370" t="str">
        <f>INDEX(Sheet4!E:E,MATCH($B370&amp;$D370&amp;$E370,Sheet4!$D:$D,0))</f>
        <v>售货机前</v>
      </c>
      <c r="Y370" t="str">
        <f>INDEX(Sheet4!F:F,MATCH($B370&amp;$D370&amp;$E370,Sheet4!$D:$D,0))</f>
        <v>不知是谁将自动售货机设在了这里，这个人一定没有商业头脑。</v>
      </c>
      <c r="Z370">
        <f>INDEX(Sheet4!H:H,MATCH($B370&amp;$D370&amp;$E370,Sheet4!$D:$D,0))</f>
        <v>340140009</v>
      </c>
      <c r="AA370" t="str">
        <f t="shared" si="96"/>
        <v>巡逻觉醒5-2-3</v>
      </c>
    </row>
    <row r="371" spans="1:27">
      <c r="A371">
        <f t="shared" si="88"/>
        <v>5331</v>
      </c>
      <c r="B371" s="1" t="s">
        <v>76</v>
      </c>
      <c r="C371" s="1" t="str">
        <f t="shared" si="89"/>
        <v>觉醒巡逻3</v>
      </c>
      <c r="D371">
        <v>5</v>
      </c>
      <c r="E371">
        <v>3</v>
      </c>
      <c r="F371">
        <v>1</v>
      </c>
      <c r="G371">
        <f t="shared" si="99"/>
        <v>1</v>
      </c>
      <c r="H371">
        <f t="shared" si="90"/>
        <v>30</v>
      </c>
      <c r="I371">
        <f t="shared" si="91"/>
        <v>34</v>
      </c>
      <c r="J371" t="str">
        <f t="shared" si="92"/>
        <v>30,34</v>
      </c>
      <c r="K371">
        <f t="shared" si="93"/>
        <v>3</v>
      </c>
      <c r="L371">
        <f t="shared" si="94"/>
        <v>14400</v>
      </c>
      <c r="M371">
        <v>0</v>
      </c>
      <c r="N371">
        <f>INDEX(Sheet3!E:E,MATCH(B371&amp;D371&amp;E371,Sheet3!D:D,0))*VLOOKUP(G371,AE:AG,3,0)+M371/2</f>
        <v>0</v>
      </c>
      <c r="O371">
        <f>INDEX(Sheet3!F:F,MATCH(B371&amp;D371&amp;E371,Sheet3!D:D,0))</f>
        <v>50</v>
      </c>
      <c r="P371">
        <f t="shared" si="95"/>
        <v>75331</v>
      </c>
      <c r="S371">
        <f t="shared" si="104"/>
        <v>0</v>
      </c>
      <c r="T371">
        <f t="shared" si="103"/>
        <v>0</v>
      </c>
      <c r="X371" t="str">
        <f>INDEX(Sheet4!E:E,MATCH($B371&amp;$D371&amp;$E371,Sheet4!$D:$D,0))</f>
        <v>违章街区</v>
      </c>
      <c r="Y371" t="str">
        <f>INDEX(Sheet4!F:F,MATCH($B371&amp;$D371&amp;$E371,Sheet4!$D:$D,0))</f>
        <v>原应拆掉的废弃街区，附近的废弃民宅中似乎还有人居住。</v>
      </c>
      <c r="Z371">
        <f>INDEX(Sheet4!H:H,MATCH($B371&amp;$D371&amp;$E371,Sheet4!$D:$D,0))</f>
        <v>340140009</v>
      </c>
      <c r="AA371" t="str">
        <f t="shared" si="96"/>
        <v>巡逻觉醒5-3-1</v>
      </c>
    </row>
    <row r="372" spans="1:27">
      <c r="A372">
        <f t="shared" si="88"/>
        <v>5332</v>
      </c>
      <c r="B372" s="1" t="s">
        <v>76</v>
      </c>
      <c r="C372" s="1" t="str">
        <f t="shared" si="89"/>
        <v>觉醒巡逻3</v>
      </c>
      <c r="D372">
        <v>5</v>
      </c>
      <c r="E372">
        <v>3</v>
      </c>
      <c r="F372">
        <v>2</v>
      </c>
      <c r="G372">
        <f t="shared" si="99"/>
        <v>2</v>
      </c>
      <c r="H372">
        <f t="shared" si="90"/>
        <v>30</v>
      </c>
      <c r="I372">
        <f t="shared" si="91"/>
        <v>34</v>
      </c>
      <c r="J372" t="str">
        <f t="shared" si="92"/>
        <v>30,34</v>
      </c>
      <c r="K372">
        <f t="shared" si="93"/>
        <v>4</v>
      </c>
      <c r="L372">
        <f t="shared" si="94"/>
        <v>28800</v>
      </c>
      <c r="M372">
        <v>0</v>
      </c>
      <c r="N372">
        <f>INDEX(Sheet3!E:E,MATCH(B372&amp;D372&amp;E372,Sheet3!D:D,0))*VLOOKUP(G372,AE:AG,3,0)+M372/2</f>
        <v>0</v>
      </c>
      <c r="O372">
        <f>INDEX(Sheet3!F:F,MATCH(B372&amp;D372&amp;E372,Sheet3!D:D,0))</f>
        <v>50</v>
      </c>
      <c r="P372">
        <f t="shared" si="95"/>
        <v>75332</v>
      </c>
      <c r="S372">
        <f t="shared" si="104"/>
        <v>0</v>
      </c>
      <c r="T372">
        <f t="shared" si="103"/>
        <v>0</v>
      </c>
      <c r="X372" t="str">
        <f>INDEX(Sheet4!E:E,MATCH($B372&amp;$D372&amp;$E372,Sheet4!$D:$D,0))</f>
        <v>违章街区</v>
      </c>
      <c r="Y372" t="str">
        <f>INDEX(Sheet4!F:F,MATCH($B372&amp;$D372&amp;$E372,Sheet4!$D:$D,0))</f>
        <v>原应拆掉的废弃街区，附近的废弃民宅中似乎还有人居住。</v>
      </c>
      <c r="Z372">
        <f>INDEX(Sheet4!H:H,MATCH($B372&amp;$D372&amp;$E372,Sheet4!$D:$D,0))</f>
        <v>340140009</v>
      </c>
      <c r="AA372" t="str">
        <f t="shared" si="96"/>
        <v>巡逻觉醒5-3-2</v>
      </c>
    </row>
    <row r="373" spans="1:27">
      <c r="A373">
        <f t="shared" si="88"/>
        <v>5333</v>
      </c>
      <c r="B373" s="1" t="s">
        <v>76</v>
      </c>
      <c r="C373" s="1" t="str">
        <f t="shared" si="89"/>
        <v>觉醒巡逻3</v>
      </c>
      <c r="D373">
        <v>5</v>
      </c>
      <c r="E373">
        <v>3</v>
      </c>
      <c r="F373">
        <v>3</v>
      </c>
      <c r="G373">
        <f t="shared" si="99"/>
        <v>3</v>
      </c>
      <c r="H373">
        <f t="shared" si="90"/>
        <v>30</v>
      </c>
      <c r="I373">
        <f t="shared" si="91"/>
        <v>34</v>
      </c>
      <c r="J373" t="str">
        <f t="shared" si="92"/>
        <v>30,34</v>
      </c>
      <c r="K373">
        <f t="shared" si="93"/>
        <v>4</v>
      </c>
      <c r="L373">
        <f t="shared" si="94"/>
        <v>43200</v>
      </c>
      <c r="M373">
        <v>0</v>
      </c>
      <c r="N373">
        <f>INDEX(Sheet3!E:E,MATCH(B373&amp;D373&amp;E373,Sheet3!D:D,0))*VLOOKUP(G373,AE:AG,3,0)+M373/2</f>
        <v>0</v>
      </c>
      <c r="O373">
        <f>INDEX(Sheet3!F:F,MATCH(B373&amp;D373&amp;E373,Sheet3!D:D,0))</f>
        <v>50</v>
      </c>
      <c r="P373">
        <f t="shared" si="95"/>
        <v>75333</v>
      </c>
      <c r="S373">
        <f t="shared" si="104"/>
        <v>0</v>
      </c>
      <c r="T373">
        <f t="shared" si="103"/>
        <v>0</v>
      </c>
      <c r="X373" t="str">
        <f>INDEX(Sheet4!E:E,MATCH($B373&amp;$D373&amp;$E373,Sheet4!$D:$D,0))</f>
        <v>违章街区</v>
      </c>
      <c r="Y373" t="str">
        <f>INDEX(Sheet4!F:F,MATCH($B373&amp;$D373&amp;$E373,Sheet4!$D:$D,0))</f>
        <v>原应拆掉的废弃街区，附近的废弃民宅中似乎还有人居住。</v>
      </c>
      <c r="Z373">
        <f>INDEX(Sheet4!H:H,MATCH($B373&amp;$D373&amp;$E373,Sheet4!$D:$D,0))</f>
        <v>340140009</v>
      </c>
      <c r="AA373" t="str">
        <f t="shared" si="96"/>
        <v>巡逻觉醒5-3-3</v>
      </c>
    </row>
    <row r="374" spans="1:27">
      <c r="A374">
        <f t="shared" si="88"/>
        <v>5341</v>
      </c>
      <c r="B374" s="1" t="s">
        <v>76</v>
      </c>
      <c r="C374" s="1" t="str">
        <f t="shared" si="89"/>
        <v>觉醒巡逻4</v>
      </c>
      <c r="D374">
        <v>5</v>
      </c>
      <c r="E374">
        <v>4</v>
      </c>
      <c r="F374">
        <v>1</v>
      </c>
      <c r="G374">
        <f t="shared" si="99"/>
        <v>2</v>
      </c>
      <c r="H374">
        <f t="shared" si="90"/>
        <v>35</v>
      </c>
      <c r="I374">
        <f t="shared" si="91"/>
        <v>39</v>
      </c>
      <c r="J374" t="str">
        <f t="shared" si="92"/>
        <v>35,39</v>
      </c>
      <c r="K374">
        <f t="shared" si="93"/>
        <v>4</v>
      </c>
      <c r="L374">
        <f t="shared" si="94"/>
        <v>28800</v>
      </c>
      <c r="M374">
        <v>0</v>
      </c>
      <c r="N374">
        <f>INDEX(Sheet3!E:E,MATCH(B374&amp;D374&amp;E374,Sheet3!D:D,0))*VLOOKUP(G374,AE:AG,3,0)+M374/2</f>
        <v>1.66666666666667</v>
      </c>
      <c r="O374">
        <f>INDEX(Sheet3!F:F,MATCH(B374&amp;D374&amp;E374,Sheet3!D:D,0))</f>
        <v>50</v>
      </c>
      <c r="P374">
        <f t="shared" si="95"/>
        <v>75341</v>
      </c>
      <c r="S374">
        <f t="shared" si="104"/>
        <v>6</v>
      </c>
      <c r="T374">
        <f t="shared" si="103"/>
        <v>10000</v>
      </c>
      <c r="X374" t="str">
        <f>INDEX(Sheet4!E:E,MATCH($B374&amp;$D374&amp;$E374,Sheet4!$D:$D,0))</f>
        <v>违章街区</v>
      </c>
      <c r="Y374" t="str">
        <f>INDEX(Sheet4!F:F,MATCH($B374&amp;$D374&amp;$E374,Sheet4!$D:$D,0))</f>
        <v>原应拆掉的废弃街区，附近的废弃民宅中似乎还有人居住。</v>
      </c>
      <c r="Z374">
        <f>INDEX(Sheet4!H:H,MATCH($B374&amp;$D374&amp;$E374,Sheet4!$D:$D,0))</f>
        <v>340140009</v>
      </c>
      <c r="AA374" t="str">
        <f t="shared" si="96"/>
        <v>巡逻觉醒5-4-1</v>
      </c>
    </row>
    <row r="375" spans="1:27">
      <c r="A375">
        <f t="shared" si="88"/>
        <v>5342</v>
      </c>
      <c r="B375" s="1" t="s">
        <v>76</v>
      </c>
      <c r="C375" s="1" t="str">
        <f t="shared" si="89"/>
        <v>觉醒巡逻4</v>
      </c>
      <c r="D375">
        <v>5</v>
      </c>
      <c r="E375">
        <v>4</v>
      </c>
      <c r="F375">
        <v>2</v>
      </c>
      <c r="G375">
        <f t="shared" si="99"/>
        <v>3</v>
      </c>
      <c r="H375">
        <f t="shared" si="90"/>
        <v>35</v>
      </c>
      <c r="I375">
        <f t="shared" si="91"/>
        <v>39</v>
      </c>
      <c r="J375" t="str">
        <f t="shared" si="92"/>
        <v>35,39</v>
      </c>
      <c r="K375">
        <f t="shared" si="93"/>
        <v>5</v>
      </c>
      <c r="L375">
        <f t="shared" si="94"/>
        <v>43200</v>
      </c>
      <c r="M375">
        <v>0</v>
      </c>
      <c r="N375">
        <f>INDEX(Sheet3!E:E,MATCH(B375&amp;D375&amp;E375,Sheet3!D:D,0))*VLOOKUP(G375,AE:AG,3,0)+M375/2</f>
        <v>2.5</v>
      </c>
      <c r="O375">
        <f>INDEX(Sheet3!F:F,MATCH(B375&amp;D375&amp;E375,Sheet3!D:D,0))</f>
        <v>50</v>
      </c>
      <c r="P375">
        <f t="shared" si="95"/>
        <v>75342</v>
      </c>
      <c r="S375">
        <f t="shared" si="104"/>
        <v>10</v>
      </c>
      <c r="T375">
        <f t="shared" si="103"/>
        <v>15000</v>
      </c>
      <c r="X375" t="str">
        <f>INDEX(Sheet4!E:E,MATCH($B375&amp;$D375&amp;$E375,Sheet4!$D:$D,0))</f>
        <v>违章街区</v>
      </c>
      <c r="Y375" t="str">
        <f>INDEX(Sheet4!F:F,MATCH($B375&amp;$D375&amp;$E375,Sheet4!$D:$D,0))</f>
        <v>原应拆掉的废弃街区，附近的废弃民宅中似乎还有人居住。</v>
      </c>
      <c r="Z375">
        <f>INDEX(Sheet4!H:H,MATCH($B375&amp;$D375&amp;$E375,Sheet4!$D:$D,0))</f>
        <v>340140009</v>
      </c>
      <c r="AA375" t="str">
        <f t="shared" si="96"/>
        <v>巡逻觉醒5-4-2</v>
      </c>
    </row>
    <row r="376" spans="1:27">
      <c r="A376">
        <f t="shared" si="88"/>
        <v>5343</v>
      </c>
      <c r="B376" s="1" t="s">
        <v>76</v>
      </c>
      <c r="C376" s="1" t="str">
        <f t="shared" si="89"/>
        <v>觉醒巡逻4</v>
      </c>
      <c r="D376">
        <v>5</v>
      </c>
      <c r="E376">
        <v>4</v>
      </c>
      <c r="F376">
        <v>3</v>
      </c>
      <c r="G376">
        <f t="shared" si="99"/>
        <v>4</v>
      </c>
      <c r="H376">
        <f t="shared" si="90"/>
        <v>35</v>
      </c>
      <c r="I376">
        <f t="shared" si="91"/>
        <v>39</v>
      </c>
      <c r="J376" t="str">
        <f t="shared" si="92"/>
        <v>35,39</v>
      </c>
      <c r="K376">
        <f t="shared" si="93"/>
        <v>5</v>
      </c>
      <c r="L376">
        <f t="shared" si="94"/>
        <v>86400</v>
      </c>
      <c r="M376">
        <v>0</v>
      </c>
      <c r="N376">
        <f>INDEX(Sheet3!E:E,MATCH(B376&amp;D376&amp;E376,Sheet3!D:D,0))*VLOOKUP(G376,AE:AG,3,0)+M376/2</f>
        <v>5</v>
      </c>
      <c r="O376">
        <f>INDEX(Sheet3!F:F,MATCH(B376&amp;D376&amp;E376,Sheet3!D:D,0))</f>
        <v>50</v>
      </c>
      <c r="P376">
        <f t="shared" si="95"/>
        <v>75343</v>
      </c>
      <c r="S376">
        <f t="shared" si="104"/>
        <v>20</v>
      </c>
      <c r="T376">
        <f t="shared" si="103"/>
        <v>30000</v>
      </c>
      <c r="X376" t="str">
        <f>INDEX(Sheet4!E:E,MATCH($B376&amp;$D376&amp;$E376,Sheet4!$D:$D,0))</f>
        <v>违章街区</v>
      </c>
      <c r="Y376" t="str">
        <f>INDEX(Sheet4!F:F,MATCH($B376&amp;$D376&amp;$E376,Sheet4!$D:$D,0))</f>
        <v>原应拆掉的废弃街区，附近的废弃民宅中似乎还有人居住。</v>
      </c>
      <c r="Z376">
        <f>INDEX(Sheet4!H:H,MATCH($B376&amp;$D376&amp;$E376,Sheet4!$D:$D,0))</f>
        <v>340140009</v>
      </c>
      <c r="AA376" t="str">
        <f t="shared" si="96"/>
        <v>巡逻觉醒5-4-3</v>
      </c>
    </row>
    <row r="377" spans="1:27">
      <c r="A377">
        <f t="shared" si="88"/>
        <v>5351</v>
      </c>
      <c r="B377" s="1" t="s">
        <v>76</v>
      </c>
      <c r="C377" s="1" t="str">
        <f t="shared" si="89"/>
        <v>觉醒巡逻5</v>
      </c>
      <c r="D377">
        <v>5</v>
      </c>
      <c r="E377">
        <v>5</v>
      </c>
      <c r="F377">
        <v>1</v>
      </c>
      <c r="G377">
        <f t="shared" si="99"/>
        <v>2</v>
      </c>
      <c r="H377">
        <f t="shared" si="90"/>
        <v>40</v>
      </c>
      <c r="I377">
        <f t="shared" si="91"/>
        <v>80</v>
      </c>
      <c r="J377" t="str">
        <f t="shared" si="92"/>
        <v>40,80</v>
      </c>
      <c r="K377">
        <f t="shared" si="93"/>
        <v>4</v>
      </c>
      <c r="L377">
        <f t="shared" si="94"/>
        <v>28800</v>
      </c>
      <c r="M377">
        <v>0</v>
      </c>
      <c r="N377">
        <f>INDEX(Sheet3!E:E,MATCH(B377&amp;D377&amp;E377,Sheet3!D:D,0))*VLOOKUP(G377,AE:AG,3,0)+M377/2</f>
        <v>1.66666666666667</v>
      </c>
      <c r="O377">
        <f>INDEX(Sheet3!F:F,MATCH(B377&amp;D377&amp;E377,Sheet3!D:D,0))</f>
        <v>50</v>
      </c>
      <c r="P377">
        <f t="shared" si="95"/>
        <v>75351</v>
      </c>
      <c r="S377">
        <f t="shared" si="104"/>
        <v>8</v>
      </c>
      <c r="T377">
        <f t="shared" si="103"/>
        <v>13888</v>
      </c>
      <c r="X377" t="str">
        <f>INDEX(Sheet4!E:E,MATCH($B377&amp;$D377&amp;$E377,Sheet4!$D:$D,0))</f>
        <v>违章街区</v>
      </c>
      <c r="Y377" t="str">
        <f>INDEX(Sheet4!F:F,MATCH($B377&amp;$D377&amp;$E377,Sheet4!$D:$D,0))</f>
        <v>原应拆掉的废弃街区，附近的废弃民宅中似乎还有人居住。</v>
      </c>
      <c r="Z377">
        <f>INDEX(Sheet4!H:H,MATCH($B377&amp;$D377&amp;$E377,Sheet4!$D:$D,0))</f>
        <v>340140009</v>
      </c>
      <c r="AA377" t="str">
        <f t="shared" si="96"/>
        <v>巡逻觉醒5-5-1</v>
      </c>
    </row>
    <row r="378" spans="1:27">
      <c r="A378">
        <f t="shared" si="88"/>
        <v>5352</v>
      </c>
      <c r="B378" s="1" t="s">
        <v>76</v>
      </c>
      <c r="C378" s="1" t="str">
        <f t="shared" si="89"/>
        <v>觉醒巡逻5</v>
      </c>
      <c r="D378">
        <v>5</v>
      </c>
      <c r="E378">
        <v>5</v>
      </c>
      <c r="F378">
        <v>2</v>
      </c>
      <c r="G378">
        <f t="shared" si="99"/>
        <v>3</v>
      </c>
      <c r="H378">
        <f t="shared" si="90"/>
        <v>40</v>
      </c>
      <c r="I378">
        <f t="shared" si="91"/>
        <v>80</v>
      </c>
      <c r="J378" t="str">
        <f t="shared" si="92"/>
        <v>40,80</v>
      </c>
      <c r="K378">
        <f t="shared" si="93"/>
        <v>5</v>
      </c>
      <c r="L378">
        <f t="shared" si="94"/>
        <v>43200</v>
      </c>
      <c r="M378">
        <v>0</v>
      </c>
      <c r="N378">
        <f>INDEX(Sheet3!E:E,MATCH(B378&amp;D378&amp;E378,Sheet3!D:D,0))*VLOOKUP(G378,AE:AG,3,0)+M378/2</f>
        <v>2.5</v>
      </c>
      <c r="O378">
        <f>INDEX(Sheet3!F:F,MATCH(B378&amp;D378&amp;E378,Sheet3!D:D,0))</f>
        <v>50</v>
      </c>
      <c r="P378">
        <f t="shared" si="95"/>
        <v>75352</v>
      </c>
      <c r="S378">
        <f t="shared" si="104"/>
        <v>12</v>
      </c>
      <c r="T378">
        <f t="shared" si="103"/>
        <v>20833</v>
      </c>
      <c r="X378" t="str">
        <f>INDEX(Sheet4!E:E,MATCH($B378&amp;$D378&amp;$E378,Sheet4!$D:$D,0))</f>
        <v>违章街区</v>
      </c>
      <c r="Y378" t="str">
        <f>INDEX(Sheet4!F:F,MATCH($B378&amp;$D378&amp;$E378,Sheet4!$D:$D,0))</f>
        <v>原应拆掉的废弃街区，附近的废弃民宅中似乎还有人居住。</v>
      </c>
      <c r="Z378">
        <f>INDEX(Sheet4!H:H,MATCH($B378&amp;$D378&amp;$E378,Sheet4!$D:$D,0))</f>
        <v>340140009</v>
      </c>
      <c r="AA378" t="str">
        <f t="shared" si="96"/>
        <v>巡逻觉醒5-5-2</v>
      </c>
    </row>
    <row r="379" spans="1:27">
      <c r="A379">
        <f t="shared" si="88"/>
        <v>5353</v>
      </c>
      <c r="B379" s="1" t="s">
        <v>76</v>
      </c>
      <c r="C379" s="1" t="str">
        <f t="shared" si="89"/>
        <v>觉醒巡逻5</v>
      </c>
      <c r="D379">
        <v>5</v>
      </c>
      <c r="E379">
        <v>5</v>
      </c>
      <c r="F379">
        <v>3</v>
      </c>
      <c r="G379">
        <f t="shared" si="99"/>
        <v>4</v>
      </c>
      <c r="H379">
        <f t="shared" si="90"/>
        <v>40</v>
      </c>
      <c r="I379">
        <f t="shared" si="91"/>
        <v>80</v>
      </c>
      <c r="J379" t="str">
        <f t="shared" si="92"/>
        <v>40,80</v>
      </c>
      <c r="K379">
        <f t="shared" si="93"/>
        <v>5</v>
      </c>
      <c r="L379">
        <f t="shared" si="94"/>
        <v>86400</v>
      </c>
      <c r="M379">
        <v>0</v>
      </c>
      <c r="N379">
        <f>INDEX(Sheet3!E:E,MATCH(B379&amp;D379&amp;E379,Sheet3!D:D,0))*VLOOKUP(G379,AE:AG,3,0)+M379/2</f>
        <v>5</v>
      </c>
      <c r="O379">
        <f>INDEX(Sheet3!F:F,MATCH(B379&amp;D379&amp;E379,Sheet3!D:D,0))</f>
        <v>50</v>
      </c>
      <c r="P379">
        <f t="shared" si="95"/>
        <v>75353</v>
      </c>
      <c r="S379">
        <f t="shared" si="104"/>
        <v>25</v>
      </c>
      <c r="T379">
        <f t="shared" si="103"/>
        <v>41666</v>
      </c>
      <c r="X379" t="str">
        <f>INDEX(Sheet4!E:E,MATCH($B379&amp;$D379&amp;$E379,Sheet4!$D:$D,0))</f>
        <v>违章街区</v>
      </c>
      <c r="Y379" t="str">
        <f>INDEX(Sheet4!F:F,MATCH($B379&amp;$D379&amp;$E379,Sheet4!$D:$D,0))</f>
        <v>原应拆掉的废弃街区，附近的废弃民宅中似乎还有人居住。</v>
      </c>
      <c r="Z379">
        <f>INDEX(Sheet4!H:H,MATCH($B379&amp;$D379&amp;$E379,Sheet4!$D:$D,0))</f>
        <v>340140009</v>
      </c>
      <c r="AA379" t="str">
        <f t="shared" si="96"/>
        <v>巡逻觉醒5-5-3</v>
      </c>
    </row>
    <row r="380" spans="1:27">
      <c r="A380">
        <f t="shared" si="88"/>
        <v>5411</v>
      </c>
      <c r="B380" s="1" t="s">
        <v>81</v>
      </c>
      <c r="C380" s="1" t="str">
        <f t="shared" si="89"/>
        <v>英雄碎片巡逻1</v>
      </c>
      <c r="D380">
        <v>5</v>
      </c>
      <c r="E380">
        <v>1</v>
      </c>
      <c r="F380">
        <v>1</v>
      </c>
      <c r="G380">
        <f t="shared" si="99"/>
        <v>1</v>
      </c>
      <c r="H380">
        <f t="shared" si="90"/>
        <v>1</v>
      </c>
      <c r="I380">
        <f t="shared" si="91"/>
        <v>24</v>
      </c>
      <c r="J380" t="str">
        <f t="shared" si="92"/>
        <v>1,24</v>
      </c>
      <c r="K380">
        <f t="shared" si="93"/>
        <v>2</v>
      </c>
      <c r="L380">
        <f t="shared" si="94"/>
        <v>14400</v>
      </c>
      <c r="M380">
        <v>0</v>
      </c>
      <c r="N380">
        <f>INDEX(Sheet3!E:E,MATCH(B380&amp;D380&amp;E380,Sheet3!D:D,0))*VLOOKUP(G380,AE:AG,3,0)+M380/2</f>
        <v>0</v>
      </c>
      <c r="O380">
        <f>INDEX(Sheet3!F:F,MATCH(B380&amp;D380&amp;E380,Sheet3!D:D,0))</f>
        <v>50</v>
      </c>
      <c r="P380">
        <f t="shared" si="95"/>
        <v>75411</v>
      </c>
      <c r="T380">
        <f t="shared" si="103"/>
        <v>0</v>
      </c>
      <c r="U380">
        <f t="shared" ref="U380:U393" si="105">ROUNDUP(N380*0.6/2,0)</f>
        <v>0</v>
      </c>
      <c r="X380" t="str">
        <f>INDEX(Sheet4!E:E,MATCH($B380&amp;$D380&amp;$E380,Sheet4!$D:$D,0))</f>
        <v>通勤路</v>
      </c>
      <c r="Y380" t="str">
        <f>INDEX(Sheet4!F:F,MATCH($B380&amp;$D380&amp;$E380,Sheet4!$D:$D,0))</f>
        <v>总是堵车的路口，又似乎总是下雨。</v>
      </c>
      <c r="Z380">
        <f>INDEX(Sheet4!H:H,MATCH($B380&amp;$D380&amp;$E380,Sheet4!$D:$D,0))</f>
        <v>340140008</v>
      </c>
      <c r="AA380" t="str">
        <f t="shared" si="96"/>
        <v>巡逻英雄碎片5-1-1</v>
      </c>
    </row>
    <row r="381" spans="1:27">
      <c r="A381">
        <f t="shared" si="88"/>
        <v>5412</v>
      </c>
      <c r="B381" s="1" t="s">
        <v>81</v>
      </c>
      <c r="C381" s="1" t="str">
        <f t="shared" si="89"/>
        <v>英雄碎片巡逻1</v>
      </c>
      <c r="D381">
        <v>5</v>
      </c>
      <c r="E381">
        <v>1</v>
      </c>
      <c r="F381">
        <v>2</v>
      </c>
      <c r="G381">
        <f t="shared" si="99"/>
        <v>1</v>
      </c>
      <c r="H381">
        <f t="shared" si="90"/>
        <v>1</v>
      </c>
      <c r="I381">
        <f t="shared" si="91"/>
        <v>24</v>
      </c>
      <c r="J381" t="str">
        <f t="shared" si="92"/>
        <v>1,24</v>
      </c>
      <c r="K381">
        <f t="shared" si="93"/>
        <v>3</v>
      </c>
      <c r="L381">
        <f t="shared" si="94"/>
        <v>14400</v>
      </c>
      <c r="M381">
        <v>0</v>
      </c>
      <c r="N381">
        <f>INDEX(Sheet3!E:E,MATCH(B381&amp;D381&amp;E381,Sheet3!D:D,0))*VLOOKUP(G381,AE:AG,3,0)+M381/2</f>
        <v>0</v>
      </c>
      <c r="O381">
        <f>INDEX(Sheet3!F:F,MATCH(B381&amp;D381&amp;E381,Sheet3!D:D,0))</f>
        <v>50</v>
      </c>
      <c r="P381">
        <f t="shared" si="95"/>
        <v>75412</v>
      </c>
      <c r="T381">
        <f t="shared" si="103"/>
        <v>0</v>
      </c>
      <c r="U381">
        <f t="shared" si="105"/>
        <v>0</v>
      </c>
      <c r="X381" t="str">
        <f>INDEX(Sheet4!E:E,MATCH($B381&amp;$D381&amp;$E381,Sheet4!$D:$D,0))</f>
        <v>通勤路</v>
      </c>
      <c r="Y381" t="str">
        <f>INDEX(Sheet4!F:F,MATCH($B381&amp;$D381&amp;$E381,Sheet4!$D:$D,0))</f>
        <v>总是堵车的路口，又似乎总是下雨。</v>
      </c>
      <c r="Z381">
        <f>INDEX(Sheet4!H:H,MATCH($B381&amp;$D381&amp;$E381,Sheet4!$D:$D,0))</f>
        <v>340140008</v>
      </c>
      <c r="AA381" t="str">
        <f t="shared" si="96"/>
        <v>巡逻英雄碎片5-1-2</v>
      </c>
    </row>
    <row r="382" spans="1:27">
      <c r="A382">
        <f t="shared" si="88"/>
        <v>5421</v>
      </c>
      <c r="B382" s="1" t="s">
        <v>81</v>
      </c>
      <c r="C382" s="1" t="str">
        <f t="shared" si="89"/>
        <v>英雄碎片巡逻2</v>
      </c>
      <c r="D382">
        <v>5</v>
      </c>
      <c r="E382">
        <v>2</v>
      </c>
      <c r="F382">
        <v>1</v>
      </c>
      <c r="G382">
        <f t="shared" si="99"/>
        <v>1</v>
      </c>
      <c r="H382">
        <f t="shared" si="90"/>
        <v>25</v>
      </c>
      <c r="I382">
        <f t="shared" si="91"/>
        <v>29</v>
      </c>
      <c r="J382" t="str">
        <f t="shared" si="92"/>
        <v>25,29</v>
      </c>
      <c r="K382">
        <f t="shared" si="93"/>
        <v>2</v>
      </c>
      <c r="L382">
        <f t="shared" si="94"/>
        <v>14400</v>
      </c>
      <c r="M382">
        <v>0</v>
      </c>
      <c r="N382">
        <f>INDEX(Sheet3!E:E,MATCH(B382&amp;D382&amp;E382,Sheet3!D:D,0))*VLOOKUP(G382,AE:AG,3,0)+M382/2</f>
        <v>0</v>
      </c>
      <c r="O382">
        <f>INDEX(Sheet3!F:F,MATCH(B382&amp;D382&amp;E382,Sheet3!D:D,0))</f>
        <v>50</v>
      </c>
      <c r="P382">
        <f t="shared" si="95"/>
        <v>75421</v>
      </c>
      <c r="T382">
        <f t="shared" si="103"/>
        <v>0</v>
      </c>
      <c r="U382">
        <f t="shared" si="105"/>
        <v>0</v>
      </c>
      <c r="X382" t="str">
        <f>INDEX(Sheet4!E:E,MATCH($B382&amp;$D382&amp;$E382,Sheet4!$D:$D,0))</f>
        <v>十字路口</v>
      </c>
      <c r="Y382" t="str">
        <f>INDEX(Sheet4!F:F,MATCH($B382&amp;$D382&amp;$E382,Sheet4!$D:$D,0))</f>
        <v>路口的楼房总是门窗紧闭，人们来去匆匆，无人关心是怎么回事。</v>
      </c>
      <c r="Z382">
        <f>INDEX(Sheet4!H:H,MATCH($B382&amp;$D382&amp;$E382,Sheet4!$D:$D,0))</f>
        <v>340140008</v>
      </c>
      <c r="AA382" t="str">
        <f t="shared" si="96"/>
        <v>巡逻英雄碎片5-2-1</v>
      </c>
    </row>
    <row r="383" spans="1:27">
      <c r="A383">
        <f t="shared" si="88"/>
        <v>5422</v>
      </c>
      <c r="B383" s="1" t="s">
        <v>81</v>
      </c>
      <c r="C383" s="1" t="str">
        <f t="shared" si="89"/>
        <v>英雄碎片巡逻2</v>
      </c>
      <c r="D383">
        <v>5</v>
      </c>
      <c r="E383">
        <v>2</v>
      </c>
      <c r="F383">
        <v>2</v>
      </c>
      <c r="G383">
        <f t="shared" si="99"/>
        <v>1</v>
      </c>
      <c r="H383">
        <f t="shared" si="90"/>
        <v>25</v>
      </c>
      <c r="I383">
        <f t="shared" si="91"/>
        <v>29</v>
      </c>
      <c r="J383" t="str">
        <f t="shared" si="92"/>
        <v>25,29</v>
      </c>
      <c r="K383">
        <f t="shared" si="93"/>
        <v>3</v>
      </c>
      <c r="L383">
        <f t="shared" si="94"/>
        <v>14400</v>
      </c>
      <c r="M383">
        <v>0</v>
      </c>
      <c r="N383">
        <f>INDEX(Sheet3!E:E,MATCH(B383&amp;D383&amp;E383,Sheet3!D:D,0))*VLOOKUP(G383,AE:AG,3,0)+M383/2</f>
        <v>0</v>
      </c>
      <c r="O383">
        <f>INDEX(Sheet3!F:F,MATCH(B383&amp;D383&amp;E383,Sheet3!D:D,0))</f>
        <v>50</v>
      </c>
      <c r="P383">
        <f t="shared" si="95"/>
        <v>75422</v>
      </c>
      <c r="T383">
        <f t="shared" si="103"/>
        <v>0</v>
      </c>
      <c r="U383">
        <f t="shared" si="105"/>
        <v>0</v>
      </c>
      <c r="X383" t="str">
        <f>INDEX(Sheet4!E:E,MATCH($B383&amp;$D383&amp;$E383,Sheet4!$D:$D,0))</f>
        <v>十字路口</v>
      </c>
      <c r="Y383" t="str">
        <f>INDEX(Sheet4!F:F,MATCH($B383&amp;$D383&amp;$E383,Sheet4!$D:$D,0))</f>
        <v>路口的楼房总是门窗紧闭，人们来去匆匆，无人关心是怎么回事。</v>
      </c>
      <c r="Z383">
        <f>INDEX(Sheet4!H:H,MATCH($B383&amp;$D383&amp;$E383,Sheet4!$D:$D,0))</f>
        <v>340140008</v>
      </c>
      <c r="AA383" t="str">
        <f t="shared" si="96"/>
        <v>巡逻英雄碎片5-2-2</v>
      </c>
    </row>
    <row r="384" spans="1:27">
      <c r="A384">
        <f t="shared" si="88"/>
        <v>5423</v>
      </c>
      <c r="B384" s="1" t="s">
        <v>81</v>
      </c>
      <c r="C384" s="1" t="str">
        <f t="shared" si="89"/>
        <v>英雄碎片巡逻2</v>
      </c>
      <c r="D384">
        <v>5</v>
      </c>
      <c r="E384">
        <v>2</v>
      </c>
      <c r="F384">
        <v>3</v>
      </c>
      <c r="G384">
        <f t="shared" si="99"/>
        <v>1</v>
      </c>
      <c r="H384">
        <f t="shared" si="90"/>
        <v>25</v>
      </c>
      <c r="I384">
        <f t="shared" si="91"/>
        <v>29</v>
      </c>
      <c r="J384" t="str">
        <f t="shared" si="92"/>
        <v>25,29</v>
      </c>
      <c r="K384">
        <f t="shared" si="93"/>
        <v>3</v>
      </c>
      <c r="L384">
        <f t="shared" si="94"/>
        <v>14400</v>
      </c>
      <c r="M384">
        <v>0</v>
      </c>
      <c r="N384">
        <f>INDEX(Sheet3!E:E,MATCH(B384&amp;D384&amp;E384,Sheet3!D:D,0))*VLOOKUP(G384,AE:AG,3,0)+M384/2</f>
        <v>0</v>
      </c>
      <c r="O384">
        <f>INDEX(Sheet3!F:F,MATCH(B384&amp;D384&amp;E384,Sheet3!D:D,0))</f>
        <v>50</v>
      </c>
      <c r="P384">
        <f t="shared" si="95"/>
        <v>75423</v>
      </c>
      <c r="T384">
        <f t="shared" ref="T384:T415" si="106">INT(VLOOKUP(H384,AK:AP,6,0)*N384/2)</f>
        <v>0</v>
      </c>
      <c r="U384">
        <f t="shared" si="105"/>
        <v>0</v>
      </c>
      <c r="X384" t="str">
        <f>INDEX(Sheet4!E:E,MATCH($B384&amp;$D384&amp;$E384,Sheet4!$D:$D,0))</f>
        <v>十字路口</v>
      </c>
      <c r="Y384" t="str">
        <f>INDEX(Sheet4!F:F,MATCH($B384&amp;$D384&amp;$E384,Sheet4!$D:$D,0))</f>
        <v>路口的楼房总是门窗紧闭，人们来去匆匆，无人关心是怎么回事。</v>
      </c>
      <c r="Z384">
        <f>INDEX(Sheet4!H:H,MATCH($B384&amp;$D384&amp;$E384,Sheet4!$D:$D,0))</f>
        <v>340140008</v>
      </c>
      <c r="AA384" t="str">
        <f t="shared" si="96"/>
        <v>巡逻英雄碎片5-2-3</v>
      </c>
    </row>
    <row r="385" spans="1:27">
      <c r="A385">
        <f t="shared" si="88"/>
        <v>5431</v>
      </c>
      <c r="B385" s="1" t="s">
        <v>81</v>
      </c>
      <c r="C385" s="1" t="str">
        <f t="shared" si="89"/>
        <v>英雄碎片巡逻3</v>
      </c>
      <c r="D385">
        <v>5</v>
      </c>
      <c r="E385">
        <v>3</v>
      </c>
      <c r="F385">
        <v>1</v>
      </c>
      <c r="G385">
        <f t="shared" si="99"/>
        <v>1</v>
      </c>
      <c r="H385">
        <f t="shared" si="90"/>
        <v>30</v>
      </c>
      <c r="I385">
        <f t="shared" si="91"/>
        <v>34</v>
      </c>
      <c r="J385" t="str">
        <f t="shared" si="92"/>
        <v>30,34</v>
      </c>
      <c r="K385">
        <f t="shared" si="93"/>
        <v>3</v>
      </c>
      <c r="L385">
        <f t="shared" si="94"/>
        <v>14400</v>
      </c>
      <c r="M385">
        <v>0</v>
      </c>
      <c r="N385">
        <f>INDEX(Sheet3!E:E,MATCH(B385&amp;D385&amp;E385,Sheet3!D:D,0))*VLOOKUP(G385,AE:AG,3,0)+M385/2</f>
        <v>0</v>
      </c>
      <c r="O385">
        <f>INDEX(Sheet3!F:F,MATCH(B385&amp;D385&amp;E385,Sheet3!D:D,0))</f>
        <v>50</v>
      </c>
      <c r="P385">
        <f t="shared" si="95"/>
        <v>75431</v>
      </c>
      <c r="T385">
        <f t="shared" si="106"/>
        <v>0</v>
      </c>
      <c r="U385">
        <f t="shared" si="105"/>
        <v>0</v>
      </c>
      <c r="X385" t="str">
        <f>INDEX(Sheet4!E:E,MATCH($B385&amp;$D385&amp;$E385,Sheet4!$D:$D,0))</f>
        <v>近海街区</v>
      </c>
      <c r="Y385" t="str">
        <f>INDEX(Sheet4!F:F,MATCH($B385&amp;$D385&amp;$E385,Sheet4!$D:$D,0))</f>
        <v>被海风所笼罩的市区，有时阴冷。</v>
      </c>
      <c r="Z385">
        <f>INDEX(Sheet4!H:H,MATCH($B385&amp;$D385&amp;$E385,Sheet4!$D:$D,0))</f>
        <v>340140008</v>
      </c>
      <c r="AA385" t="str">
        <f t="shared" si="96"/>
        <v>巡逻英雄碎片5-3-1</v>
      </c>
    </row>
    <row r="386" spans="1:27">
      <c r="A386">
        <f t="shared" ref="A386:A449" si="107">D386*1000+INDEX(AC:AC,MATCH(B386,AB:AB,0))*100+E386*10+F386</f>
        <v>5432</v>
      </c>
      <c r="B386" s="1" t="s">
        <v>81</v>
      </c>
      <c r="C386" s="1" t="str">
        <f t="shared" ref="C386:C449" si="108">B386&amp;"巡逻"&amp;E386</f>
        <v>英雄碎片巡逻3</v>
      </c>
      <c r="D386">
        <v>5</v>
      </c>
      <c r="E386">
        <v>3</v>
      </c>
      <c r="F386">
        <v>2</v>
      </c>
      <c r="G386">
        <f t="shared" si="99"/>
        <v>2</v>
      </c>
      <c r="H386">
        <f t="shared" ref="H386:H421" si="109">VLOOKUP(E386,AJ:AK,2,0)</f>
        <v>30</v>
      </c>
      <c r="I386">
        <f t="shared" ref="I386:I449" si="110">VLOOKUP(H386,AK:AL,2,0)</f>
        <v>34</v>
      </c>
      <c r="J386" t="str">
        <f t="shared" ref="J386:J449" si="111">H386&amp;","&amp;I386</f>
        <v>30,34</v>
      </c>
      <c r="K386">
        <f t="shared" ref="K386:K421" si="112">INDEX(AQ:AQ,MATCH(E386,AJ:AJ,0))+INDEX(AH:AH,MATCH(F386,AE:AE,0))</f>
        <v>4</v>
      </c>
      <c r="L386">
        <f t="shared" ref="L386:L421" si="113">VLOOKUP(G386,AE:AF,2,0)</f>
        <v>28800</v>
      </c>
      <c r="M386">
        <v>0</v>
      </c>
      <c r="N386">
        <f>INDEX(Sheet3!E:E,MATCH(B386&amp;D386&amp;E386,Sheet3!D:D,0))*VLOOKUP(G386,AE:AG,3,0)+M386/2</f>
        <v>0</v>
      </c>
      <c r="O386">
        <f>INDEX(Sheet3!F:F,MATCH(B386&amp;D386&amp;E386,Sheet3!D:D,0))</f>
        <v>50</v>
      </c>
      <c r="P386">
        <f t="shared" ref="P386:P421" si="114">A386+70000</f>
        <v>75432</v>
      </c>
      <c r="T386">
        <f t="shared" si="106"/>
        <v>0</v>
      </c>
      <c r="U386">
        <f t="shared" si="105"/>
        <v>0</v>
      </c>
      <c r="X386" t="str">
        <f>INDEX(Sheet4!E:E,MATCH($B386&amp;$D386&amp;$E386,Sheet4!$D:$D,0))</f>
        <v>近海街区</v>
      </c>
      <c r="Y386" t="str">
        <f>INDEX(Sheet4!F:F,MATCH($B386&amp;$D386&amp;$E386,Sheet4!$D:$D,0))</f>
        <v>被海风所笼罩的市区，有时阴冷。</v>
      </c>
      <c r="Z386">
        <f>INDEX(Sheet4!H:H,MATCH($B386&amp;$D386&amp;$E386,Sheet4!$D:$D,0))</f>
        <v>340140008</v>
      </c>
      <c r="AA386" t="str">
        <f t="shared" ref="AA386:AA421" si="115">"巡逻"&amp;B386&amp;D386&amp;"-"&amp;E386&amp;"-"&amp;F386</f>
        <v>巡逻英雄碎片5-3-2</v>
      </c>
    </row>
    <row r="387" spans="1:27">
      <c r="A387">
        <f t="shared" si="107"/>
        <v>5433</v>
      </c>
      <c r="B387" s="1" t="s">
        <v>81</v>
      </c>
      <c r="C387" s="1" t="str">
        <f t="shared" si="108"/>
        <v>英雄碎片巡逻3</v>
      </c>
      <c r="D387">
        <v>5</v>
      </c>
      <c r="E387">
        <v>3</v>
      </c>
      <c r="F387">
        <v>3</v>
      </c>
      <c r="G387">
        <f t="shared" si="99"/>
        <v>3</v>
      </c>
      <c r="H387">
        <f t="shared" si="109"/>
        <v>30</v>
      </c>
      <c r="I387">
        <f t="shared" si="110"/>
        <v>34</v>
      </c>
      <c r="J387" t="str">
        <f t="shared" si="111"/>
        <v>30,34</v>
      </c>
      <c r="K387">
        <f t="shared" si="112"/>
        <v>4</v>
      </c>
      <c r="L387">
        <f t="shared" si="113"/>
        <v>43200</v>
      </c>
      <c r="M387">
        <v>0</v>
      </c>
      <c r="N387">
        <f>INDEX(Sheet3!E:E,MATCH(B387&amp;D387&amp;E387,Sheet3!D:D,0))*VLOOKUP(G387,AE:AG,3,0)+M387/2</f>
        <v>0</v>
      </c>
      <c r="O387">
        <f>INDEX(Sheet3!F:F,MATCH(B387&amp;D387&amp;E387,Sheet3!D:D,0))</f>
        <v>50</v>
      </c>
      <c r="P387">
        <f t="shared" si="114"/>
        <v>75433</v>
      </c>
      <c r="T387">
        <f t="shared" si="106"/>
        <v>0</v>
      </c>
      <c r="U387">
        <f t="shared" si="105"/>
        <v>0</v>
      </c>
      <c r="X387" t="str">
        <f>INDEX(Sheet4!E:E,MATCH($B387&amp;$D387&amp;$E387,Sheet4!$D:$D,0))</f>
        <v>近海街区</v>
      </c>
      <c r="Y387" t="str">
        <f>INDEX(Sheet4!F:F,MATCH($B387&amp;$D387&amp;$E387,Sheet4!$D:$D,0))</f>
        <v>被海风所笼罩的市区，有时阴冷。</v>
      </c>
      <c r="Z387">
        <f>INDEX(Sheet4!H:H,MATCH($B387&amp;$D387&amp;$E387,Sheet4!$D:$D,0))</f>
        <v>340140008</v>
      </c>
      <c r="AA387" t="str">
        <f t="shared" si="115"/>
        <v>巡逻英雄碎片5-3-3</v>
      </c>
    </row>
    <row r="388" spans="1:27">
      <c r="A388">
        <f t="shared" si="107"/>
        <v>5441</v>
      </c>
      <c r="B388" s="1" t="s">
        <v>81</v>
      </c>
      <c r="C388" s="1" t="str">
        <f t="shared" si="108"/>
        <v>英雄碎片巡逻4</v>
      </c>
      <c r="D388">
        <v>5</v>
      </c>
      <c r="E388">
        <v>4</v>
      </c>
      <c r="F388">
        <v>1</v>
      </c>
      <c r="G388">
        <f t="shared" si="99"/>
        <v>2</v>
      </c>
      <c r="H388">
        <f t="shared" si="109"/>
        <v>35</v>
      </c>
      <c r="I388">
        <f t="shared" si="110"/>
        <v>39</v>
      </c>
      <c r="J388" t="str">
        <f t="shared" si="111"/>
        <v>35,39</v>
      </c>
      <c r="K388">
        <f t="shared" si="112"/>
        <v>4</v>
      </c>
      <c r="L388">
        <f t="shared" si="113"/>
        <v>28800</v>
      </c>
      <c r="M388">
        <v>0</v>
      </c>
      <c r="N388">
        <f>INDEX(Sheet3!E:E,MATCH(B388&amp;D388&amp;E388,Sheet3!D:D,0))*VLOOKUP(G388,AE:AG,3,0)+M388/2</f>
        <v>5</v>
      </c>
      <c r="O388">
        <f>INDEX(Sheet3!F:F,MATCH(B388&amp;D388&amp;E388,Sheet3!D:D,0))</f>
        <v>50</v>
      </c>
      <c r="P388">
        <f t="shared" si="114"/>
        <v>75441</v>
      </c>
      <c r="T388">
        <f t="shared" si="106"/>
        <v>30000</v>
      </c>
      <c r="U388">
        <f t="shared" si="105"/>
        <v>2</v>
      </c>
      <c r="X388" t="str">
        <f>INDEX(Sheet4!E:E,MATCH($B388&amp;$D388&amp;$E388,Sheet4!$D:$D,0))</f>
        <v>近海街区</v>
      </c>
      <c r="Y388" t="str">
        <f>INDEX(Sheet4!F:F,MATCH($B388&amp;$D388&amp;$E388,Sheet4!$D:$D,0))</f>
        <v>被海风所笼罩的市区，有时阴冷。</v>
      </c>
      <c r="Z388">
        <f>INDEX(Sheet4!H:H,MATCH($B388&amp;$D388&amp;$E388,Sheet4!$D:$D,0))</f>
        <v>340140008</v>
      </c>
      <c r="AA388" t="str">
        <f t="shared" si="115"/>
        <v>巡逻英雄碎片5-4-1</v>
      </c>
    </row>
    <row r="389" spans="1:27">
      <c r="A389">
        <f t="shared" si="107"/>
        <v>5442</v>
      </c>
      <c r="B389" s="1" t="s">
        <v>81</v>
      </c>
      <c r="C389" s="1" t="str">
        <f t="shared" si="108"/>
        <v>英雄碎片巡逻4</v>
      </c>
      <c r="D389">
        <v>5</v>
      </c>
      <c r="E389">
        <v>4</v>
      </c>
      <c r="F389">
        <v>2</v>
      </c>
      <c r="G389">
        <f t="shared" si="99"/>
        <v>3</v>
      </c>
      <c r="H389">
        <f t="shared" si="109"/>
        <v>35</v>
      </c>
      <c r="I389">
        <f t="shared" si="110"/>
        <v>39</v>
      </c>
      <c r="J389" t="str">
        <f t="shared" si="111"/>
        <v>35,39</v>
      </c>
      <c r="K389">
        <f t="shared" si="112"/>
        <v>5</v>
      </c>
      <c r="L389">
        <f t="shared" si="113"/>
        <v>43200</v>
      </c>
      <c r="M389">
        <v>0</v>
      </c>
      <c r="N389">
        <f>INDEX(Sheet3!E:E,MATCH(B389&amp;D389&amp;E389,Sheet3!D:D,0))*VLOOKUP(G389,AE:AG,3,0)+M389/2</f>
        <v>7.5</v>
      </c>
      <c r="O389">
        <f>INDEX(Sheet3!F:F,MATCH(B389&amp;D389&amp;E389,Sheet3!D:D,0))</f>
        <v>50</v>
      </c>
      <c r="P389">
        <f t="shared" si="114"/>
        <v>75442</v>
      </c>
      <c r="T389">
        <f t="shared" si="106"/>
        <v>45000</v>
      </c>
      <c r="U389">
        <f t="shared" si="105"/>
        <v>3</v>
      </c>
      <c r="X389" t="str">
        <f>INDEX(Sheet4!E:E,MATCH($B389&amp;$D389&amp;$E389,Sheet4!$D:$D,0))</f>
        <v>近海街区</v>
      </c>
      <c r="Y389" t="str">
        <f>INDEX(Sheet4!F:F,MATCH($B389&amp;$D389&amp;$E389,Sheet4!$D:$D,0))</f>
        <v>被海风所笼罩的市区，有时阴冷。</v>
      </c>
      <c r="Z389">
        <f>INDEX(Sheet4!H:H,MATCH($B389&amp;$D389&amp;$E389,Sheet4!$D:$D,0))</f>
        <v>340140008</v>
      </c>
      <c r="AA389" t="str">
        <f t="shared" si="115"/>
        <v>巡逻英雄碎片5-4-2</v>
      </c>
    </row>
    <row r="390" spans="1:27">
      <c r="A390">
        <f t="shared" si="107"/>
        <v>5443</v>
      </c>
      <c r="B390" s="1" t="s">
        <v>81</v>
      </c>
      <c r="C390" s="1" t="str">
        <f t="shared" si="108"/>
        <v>英雄碎片巡逻4</v>
      </c>
      <c r="D390">
        <v>5</v>
      </c>
      <c r="E390">
        <v>4</v>
      </c>
      <c r="F390">
        <v>3</v>
      </c>
      <c r="G390">
        <f t="shared" si="99"/>
        <v>4</v>
      </c>
      <c r="H390">
        <f t="shared" si="109"/>
        <v>35</v>
      </c>
      <c r="I390">
        <f t="shared" si="110"/>
        <v>39</v>
      </c>
      <c r="J390" t="str">
        <f t="shared" si="111"/>
        <v>35,39</v>
      </c>
      <c r="K390">
        <f t="shared" si="112"/>
        <v>5</v>
      </c>
      <c r="L390">
        <f t="shared" si="113"/>
        <v>86400</v>
      </c>
      <c r="M390">
        <v>0</v>
      </c>
      <c r="N390">
        <f>INDEX(Sheet3!E:E,MATCH(B390&amp;D390&amp;E390,Sheet3!D:D,0))*VLOOKUP(G390,AE:AG,3,0)+M390/2</f>
        <v>15</v>
      </c>
      <c r="O390">
        <f>INDEX(Sheet3!F:F,MATCH(B390&amp;D390&amp;E390,Sheet3!D:D,0))</f>
        <v>50</v>
      </c>
      <c r="P390">
        <f t="shared" si="114"/>
        <v>75443</v>
      </c>
      <c r="T390">
        <f t="shared" si="106"/>
        <v>90000</v>
      </c>
      <c r="U390">
        <f t="shared" si="105"/>
        <v>5</v>
      </c>
      <c r="X390" t="str">
        <f>INDEX(Sheet4!E:E,MATCH($B390&amp;$D390&amp;$E390,Sheet4!$D:$D,0))</f>
        <v>近海街区</v>
      </c>
      <c r="Y390" t="str">
        <f>INDEX(Sheet4!F:F,MATCH($B390&amp;$D390&amp;$E390,Sheet4!$D:$D,0))</f>
        <v>被海风所笼罩的市区，有时阴冷。</v>
      </c>
      <c r="Z390">
        <f>INDEX(Sheet4!H:H,MATCH($B390&amp;$D390&amp;$E390,Sheet4!$D:$D,0))</f>
        <v>340140008</v>
      </c>
      <c r="AA390" t="str">
        <f t="shared" si="115"/>
        <v>巡逻英雄碎片5-4-3</v>
      </c>
    </row>
    <row r="391" spans="1:27">
      <c r="A391">
        <f t="shared" si="107"/>
        <v>5451</v>
      </c>
      <c r="B391" s="1" t="s">
        <v>81</v>
      </c>
      <c r="C391" s="1" t="str">
        <f t="shared" si="108"/>
        <v>英雄碎片巡逻5</v>
      </c>
      <c r="D391">
        <v>5</v>
      </c>
      <c r="E391">
        <v>5</v>
      </c>
      <c r="F391">
        <v>1</v>
      </c>
      <c r="G391">
        <f t="shared" si="99"/>
        <v>2</v>
      </c>
      <c r="H391">
        <f t="shared" si="109"/>
        <v>40</v>
      </c>
      <c r="I391">
        <f t="shared" si="110"/>
        <v>80</v>
      </c>
      <c r="J391" t="str">
        <f t="shared" si="111"/>
        <v>40,80</v>
      </c>
      <c r="K391">
        <f t="shared" si="112"/>
        <v>4</v>
      </c>
      <c r="L391">
        <f t="shared" si="113"/>
        <v>28800</v>
      </c>
      <c r="M391">
        <v>0</v>
      </c>
      <c r="N391">
        <f>INDEX(Sheet3!E:E,MATCH(B391&amp;D391&amp;E391,Sheet3!D:D,0))*VLOOKUP(G391,AE:AG,3,0)+M391/2</f>
        <v>5</v>
      </c>
      <c r="O391">
        <f>INDEX(Sheet3!F:F,MATCH(B391&amp;D391&amp;E391,Sheet3!D:D,0))</f>
        <v>50</v>
      </c>
      <c r="P391">
        <f t="shared" si="114"/>
        <v>75451</v>
      </c>
      <c r="T391">
        <f t="shared" si="106"/>
        <v>41666</v>
      </c>
      <c r="U391">
        <f t="shared" si="105"/>
        <v>2</v>
      </c>
      <c r="X391" t="str">
        <f>INDEX(Sheet4!E:E,MATCH($B391&amp;$D391&amp;$E391,Sheet4!$D:$D,0))</f>
        <v>近海街区</v>
      </c>
      <c r="Y391" t="str">
        <f>INDEX(Sheet4!F:F,MATCH($B391&amp;$D391&amp;$E391,Sheet4!$D:$D,0))</f>
        <v>被海风所笼罩的市区，有时阴冷。</v>
      </c>
      <c r="Z391">
        <f>INDEX(Sheet4!H:H,MATCH($B391&amp;$D391&amp;$E391,Sheet4!$D:$D,0))</f>
        <v>340140008</v>
      </c>
      <c r="AA391" t="str">
        <f t="shared" si="115"/>
        <v>巡逻英雄碎片5-5-1</v>
      </c>
    </row>
    <row r="392" spans="1:27">
      <c r="A392">
        <f t="shared" si="107"/>
        <v>5452</v>
      </c>
      <c r="B392" s="1" t="s">
        <v>81</v>
      </c>
      <c r="C392" s="1" t="str">
        <f t="shared" si="108"/>
        <v>英雄碎片巡逻5</v>
      </c>
      <c r="D392">
        <v>5</v>
      </c>
      <c r="E392">
        <v>5</v>
      </c>
      <c r="F392">
        <v>2</v>
      </c>
      <c r="G392">
        <f t="shared" si="99"/>
        <v>3</v>
      </c>
      <c r="H392">
        <f t="shared" si="109"/>
        <v>40</v>
      </c>
      <c r="I392">
        <f t="shared" si="110"/>
        <v>80</v>
      </c>
      <c r="J392" t="str">
        <f t="shared" si="111"/>
        <v>40,80</v>
      </c>
      <c r="K392">
        <f t="shared" si="112"/>
        <v>5</v>
      </c>
      <c r="L392">
        <f t="shared" si="113"/>
        <v>43200</v>
      </c>
      <c r="M392">
        <v>0</v>
      </c>
      <c r="N392">
        <f>INDEX(Sheet3!E:E,MATCH(B392&amp;D392&amp;E392,Sheet3!D:D,0))*VLOOKUP(G392,AE:AG,3,0)+M392/2</f>
        <v>7.5</v>
      </c>
      <c r="O392">
        <f>INDEX(Sheet3!F:F,MATCH(B392&amp;D392&amp;E392,Sheet3!D:D,0))</f>
        <v>50</v>
      </c>
      <c r="P392">
        <f t="shared" si="114"/>
        <v>75452</v>
      </c>
      <c r="T392">
        <f t="shared" si="106"/>
        <v>62500</v>
      </c>
      <c r="U392">
        <f t="shared" si="105"/>
        <v>3</v>
      </c>
      <c r="X392" t="str">
        <f>INDEX(Sheet4!E:E,MATCH($B392&amp;$D392&amp;$E392,Sheet4!$D:$D,0))</f>
        <v>近海街区</v>
      </c>
      <c r="Y392" t="str">
        <f>INDEX(Sheet4!F:F,MATCH($B392&amp;$D392&amp;$E392,Sheet4!$D:$D,0))</f>
        <v>被海风所笼罩的市区，有时阴冷。</v>
      </c>
      <c r="Z392">
        <f>INDEX(Sheet4!H:H,MATCH($B392&amp;$D392&amp;$E392,Sheet4!$D:$D,0))</f>
        <v>340140008</v>
      </c>
      <c r="AA392" t="str">
        <f t="shared" si="115"/>
        <v>巡逻英雄碎片5-5-2</v>
      </c>
    </row>
    <row r="393" spans="1:27">
      <c r="A393">
        <f t="shared" si="107"/>
        <v>5453</v>
      </c>
      <c r="B393" s="1" t="s">
        <v>81</v>
      </c>
      <c r="C393" s="1" t="str">
        <f t="shared" si="108"/>
        <v>英雄碎片巡逻5</v>
      </c>
      <c r="D393">
        <v>5</v>
      </c>
      <c r="E393">
        <v>5</v>
      </c>
      <c r="F393">
        <v>3</v>
      </c>
      <c r="G393">
        <f t="shared" si="99"/>
        <v>4</v>
      </c>
      <c r="H393">
        <f t="shared" si="109"/>
        <v>40</v>
      </c>
      <c r="I393">
        <f t="shared" si="110"/>
        <v>80</v>
      </c>
      <c r="J393" t="str">
        <f t="shared" si="111"/>
        <v>40,80</v>
      </c>
      <c r="K393">
        <f t="shared" si="112"/>
        <v>5</v>
      </c>
      <c r="L393">
        <f t="shared" si="113"/>
        <v>86400</v>
      </c>
      <c r="M393">
        <v>0</v>
      </c>
      <c r="N393">
        <f>INDEX(Sheet3!E:E,MATCH(B393&amp;D393&amp;E393,Sheet3!D:D,0))*VLOOKUP(G393,AE:AG,3,0)+M393/2</f>
        <v>15</v>
      </c>
      <c r="O393">
        <f>INDEX(Sheet3!F:F,MATCH(B393&amp;D393&amp;E393,Sheet3!D:D,0))</f>
        <v>50</v>
      </c>
      <c r="P393">
        <f t="shared" si="114"/>
        <v>75453</v>
      </c>
      <c r="T393">
        <f t="shared" si="106"/>
        <v>125000</v>
      </c>
      <c r="U393">
        <f t="shared" si="105"/>
        <v>5</v>
      </c>
      <c r="X393" t="str">
        <f>INDEX(Sheet4!E:E,MATCH($B393&amp;$D393&amp;$E393,Sheet4!$D:$D,0))</f>
        <v>近海街区</v>
      </c>
      <c r="Y393" t="str">
        <f>INDEX(Sheet4!F:F,MATCH($B393&amp;$D393&amp;$E393,Sheet4!$D:$D,0))</f>
        <v>被海风所笼罩的市区，有时阴冷。</v>
      </c>
      <c r="Z393">
        <f>INDEX(Sheet4!H:H,MATCH($B393&amp;$D393&amp;$E393,Sheet4!$D:$D,0))</f>
        <v>340140008</v>
      </c>
      <c r="AA393" t="str">
        <f t="shared" si="115"/>
        <v>巡逻英雄碎片5-5-3</v>
      </c>
    </row>
    <row r="394" spans="1:27">
      <c r="A394">
        <f t="shared" si="107"/>
        <v>5511</v>
      </c>
      <c r="B394" s="1" t="s">
        <v>82</v>
      </c>
      <c r="C394" s="1" t="str">
        <f t="shared" si="108"/>
        <v>源核巡逻1</v>
      </c>
      <c r="D394">
        <v>5</v>
      </c>
      <c r="E394">
        <v>1</v>
      </c>
      <c r="F394">
        <v>1</v>
      </c>
      <c r="G394">
        <f t="shared" si="99"/>
        <v>1</v>
      </c>
      <c r="H394">
        <f t="shared" si="109"/>
        <v>1</v>
      </c>
      <c r="I394">
        <f t="shared" si="110"/>
        <v>24</v>
      </c>
      <c r="J394" t="str">
        <f t="shared" si="111"/>
        <v>1,24</v>
      </c>
      <c r="K394">
        <f t="shared" si="112"/>
        <v>2</v>
      </c>
      <c r="L394">
        <f t="shared" si="113"/>
        <v>14400</v>
      </c>
      <c r="M394">
        <v>0</v>
      </c>
      <c r="N394">
        <f>INDEX(Sheet3!E:E,MATCH(B394&amp;D394&amp;E394,Sheet3!D:D,0))*VLOOKUP(G394,AE:AG,3,0)+M394/2</f>
        <v>0</v>
      </c>
      <c r="O394">
        <f>INDEX(Sheet3!F:F,MATCH(B394&amp;D394&amp;E394,Sheet3!D:D,0))</f>
        <v>0</v>
      </c>
      <c r="P394">
        <f t="shared" si="114"/>
        <v>75511</v>
      </c>
      <c r="T394">
        <f t="shared" si="106"/>
        <v>0</v>
      </c>
      <c r="V394">
        <f t="shared" ref="V394:V407" si="116">VLOOKUP(H394,AK:AO,5,0)*N394/2</f>
        <v>0</v>
      </c>
      <c r="X394" t="str">
        <f>INDEX(Sheet4!E:E,MATCH($B394&amp;$D394&amp;$E394,Sheet4!$D:$D,0))</f>
        <v>通勤路</v>
      </c>
      <c r="Y394" t="str">
        <f>INDEX(Sheet4!F:F,MATCH($B394&amp;$D394&amp;$E394,Sheet4!$D:$D,0))</f>
        <v>总是堵车的路口，又似乎总是下雨。</v>
      </c>
      <c r="Z394">
        <f>INDEX(Sheet4!H:H,MATCH($B394&amp;$D394&amp;$E394,Sheet4!$D:$D,0))</f>
        <v>340140008</v>
      </c>
      <c r="AA394" t="str">
        <f t="shared" si="115"/>
        <v>巡逻源核5-1-1</v>
      </c>
    </row>
    <row r="395" spans="1:27">
      <c r="A395">
        <f t="shared" si="107"/>
        <v>5512</v>
      </c>
      <c r="B395" s="1" t="s">
        <v>82</v>
      </c>
      <c r="C395" s="1" t="str">
        <f t="shared" si="108"/>
        <v>源核巡逻1</v>
      </c>
      <c r="D395">
        <v>5</v>
      </c>
      <c r="E395">
        <v>1</v>
      </c>
      <c r="F395">
        <v>2</v>
      </c>
      <c r="G395">
        <f t="shared" si="99"/>
        <v>1</v>
      </c>
      <c r="H395">
        <f t="shared" si="109"/>
        <v>1</v>
      </c>
      <c r="I395">
        <f t="shared" si="110"/>
        <v>24</v>
      </c>
      <c r="J395" t="str">
        <f t="shared" si="111"/>
        <v>1,24</v>
      </c>
      <c r="K395">
        <f t="shared" si="112"/>
        <v>3</v>
      </c>
      <c r="L395">
        <f t="shared" si="113"/>
        <v>14400</v>
      </c>
      <c r="M395">
        <v>0</v>
      </c>
      <c r="N395">
        <f>INDEX(Sheet3!E:E,MATCH(B395&amp;D395&amp;E395,Sheet3!D:D,0))*VLOOKUP(G395,AE:AG,3,0)+M395/2</f>
        <v>0</v>
      </c>
      <c r="O395">
        <f>INDEX(Sheet3!F:F,MATCH(B395&amp;D395&amp;E395,Sheet3!D:D,0))</f>
        <v>0</v>
      </c>
      <c r="P395">
        <f t="shared" si="114"/>
        <v>75512</v>
      </c>
      <c r="T395">
        <f t="shared" si="106"/>
        <v>0</v>
      </c>
      <c r="V395">
        <f t="shared" si="116"/>
        <v>0</v>
      </c>
      <c r="X395" t="str">
        <f>INDEX(Sheet4!E:E,MATCH($B395&amp;$D395&amp;$E395,Sheet4!$D:$D,0))</f>
        <v>通勤路</v>
      </c>
      <c r="Y395" t="str">
        <f>INDEX(Sheet4!F:F,MATCH($B395&amp;$D395&amp;$E395,Sheet4!$D:$D,0))</f>
        <v>总是堵车的路口，又似乎总是下雨。</v>
      </c>
      <c r="Z395">
        <f>INDEX(Sheet4!H:H,MATCH($B395&amp;$D395&amp;$E395,Sheet4!$D:$D,0))</f>
        <v>340140008</v>
      </c>
      <c r="AA395" t="str">
        <f t="shared" si="115"/>
        <v>巡逻源核5-1-2</v>
      </c>
    </row>
    <row r="396" spans="1:27">
      <c r="A396">
        <f t="shared" si="107"/>
        <v>5521</v>
      </c>
      <c r="B396" s="1" t="s">
        <v>82</v>
      </c>
      <c r="C396" s="1" t="str">
        <f t="shared" si="108"/>
        <v>源核巡逻2</v>
      </c>
      <c r="D396">
        <v>5</v>
      </c>
      <c r="E396">
        <v>2</v>
      </c>
      <c r="F396">
        <v>1</v>
      </c>
      <c r="G396">
        <f t="shared" si="99"/>
        <v>1</v>
      </c>
      <c r="H396">
        <f t="shared" si="109"/>
        <v>25</v>
      </c>
      <c r="I396">
        <f t="shared" si="110"/>
        <v>29</v>
      </c>
      <c r="J396" t="str">
        <f t="shared" si="111"/>
        <v>25,29</v>
      </c>
      <c r="K396">
        <f t="shared" si="112"/>
        <v>2</v>
      </c>
      <c r="L396">
        <f t="shared" si="113"/>
        <v>14400</v>
      </c>
      <c r="M396">
        <v>0</v>
      </c>
      <c r="N396">
        <f>INDEX(Sheet3!E:E,MATCH(B396&amp;D396&amp;E396,Sheet3!D:D,0))*VLOOKUP(G396,AE:AG,3,0)+M396/2</f>
        <v>0</v>
      </c>
      <c r="O396">
        <f>INDEX(Sheet3!F:F,MATCH(B396&amp;D396&amp;E396,Sheet3!D:D,0))</f>
        <v>50</v>
      </c>
      <c r="P396">
        <f t="shared" si="114"/>
        <v>75521</v>
      </c>
      <c r="T396">
        <f t="shared" si="106"/>
        <v>0</v>
      </c>
      <c r="V396">
        <f t="shared" si="116"/>
        <v>0</v>
      </c>
      <c r="X396" t="str">
        <f>INDEX(Sheet4!E:E,MATCH($B396&amp;$D396&amp;$E396,Sheet4!$D:$D,0))</f>
        <v>十字路口</v>
      </c>
      <c r="Y396" t="str">
        <f>INDEX(Sheet4!F:F,MATCH($B396&amp;$D396&amp;$E396,Sheet4!$D:$D,0))</f>
        <v>路口的楼房总是门窗紧闭，人们来去匆匆，无人关心是怎么回事。</v>
      </c>
      <c r="Z396">
        <f>INDEX(Sheet4!H:H,MATCH($B396&amp;$D396&amp;$E396,Sheet4!$D:$D,0))</f>
        <v>340140008</v>
      </c>
      <c r="AA396" t="str">
        <f t="shared" si="115"/>
        <v>巡逻源核5-2-1</v>
      </c>
    </row>
    <row r="397" spans="1:27">
      <c r="A397">
        <f t="shared" si="107"/>
        <v>5522</v>
      </c>
      <c r="B397" s="1" t="s">
        <v>82</v>
      </c>
      <c r="C397" s="1" t="str">
        <f t="shared" si="108"/>
        <v>源核巡逻2</v>
      </c>
      <c r="D397">
        <v>5</v>
      </c>
      <c r="E397">
        <v>2</v>
      </c>
      <c r="F397">
        <v>2</v>
      </c>
      <c r="G397">
        <f t="shared" si="99"/>
        <v>1</v>
      </c>
      <c r="H397">
        <f t="shared" si="109"/>
        <v>25</v>
      </c>
      <c r="I397">
        <f t="shared" si="110"/>
        <v>29</v>
      </c>
      <c r="J397" t="str">
        <f t="shared" si="111"/>
        <v>25,29</v>
      </c>
      <c r="K397">
        <f t="shared" si="112"/>
        <v>3</v>
      </c>
      <c r="L397">
        <f t="shared" si="113"/>
        <v>14400</v>
      </c>
      <c r="M397">
        <v>0</v>
      </c>
      <c r="N397">
        <f>INDEX(Sheet3!E:E,MATCH(B397&amp;D397&amp;E397,Sheet3!D:D,0))*VLOOKUP(G397,AE:AG,3,0)+M397/2</f>
        <v>0</v>
      </c>
      <c r="O397">
        <f>INDEX(Sheet3!F:F,MATCH(B397&amp;D397&amp;E397,Sheet3!D:D,0))</f>
        <v>50</v>
      </c>
      <c r="P397">
        <f t="shared" si="114"/>
        <v>75522</v>
      </c>
      <c r="T397">
        <f t="shared" si="106"/>
        <v>0</v>
      </c>
      <c r="V397">
        <f t="shared" si="116"/>
        <v>0</v>
      </c>
      <c r="X397" t="str">
        <f>INDEX(Sheet4!E:E,MATCH($B397&amp;$D397&amp;$E397,Sheet4!$D:$D,0))</f>
        <v>十字路口</v>
      </c>
      <c r="Y397" t="str">
        <f>INDEX(Sheet4!F:F,MATCH($B397&amp;$D397&amp;$E397,Sheet4!$D:$D,0))</f>
        <v>路口的楼房总是门窗紧闭，人们来去匆匆，无人关心是怎么回事。</v>
      </c>
      <c r="Z397">
        <f>INDEX(Sheet4!H:H,MATCH($B397&amp;$D397&amp;$E397,Sheet4!$D:$D,0))</f>
        <v>340140008</v>
      </c>
      <c r="AA397" t="str">
        <f t="shared" si="115"/>
        <v>巡逻源核5-2-2</v>
      </c>
    </row>
    <row r="398" spans="1:27">
      <c r="A398">
        <f t="shared" si="107"/>
        <v>5523</v>
      </c>
      <c r="B398" s="1" t="s">
        <v>82</v>
      </c>
      <c r="C398" s="1" t="str">
        <f t="shared" si="108"/>
        <v>源核巡逻2</v>
      </c>
      <c r="D398">
        <v>5</v>
      </c>
      <c r="E398">
        <v>2</v>
      </c>
      <c r="F398">
        <v>3</v>
      </c>
      <c r="G398">
        <f t="shared" si="99"/>
        <v>1</v>
      </c>
      <c r="H398">
        <f t="shared" si="109"/>
        <v>25</v>
      </c>
      <c r="I398">
        <f t="shared" si="110"/>
        <v>29</v>
      </c>
      <c r="J398" t="str">
        <f t="shared" si="111"/>
        <v>25,29</v>
      </c>
      <c r="K398">
        <f t="shared" si="112"/>
        <v>3</v>
      </c>
      <c r="L398">
        <f t="shared" si="113"/>
        <v>14400</v>
      </c>
      <c r="M398">
        <v>0</v>
      </c>
      <c r="N398">
        <f>INDEX(Sheet3!E:E,MATCH(B398&amp;D398&amp;E398,Sheet3!D:D,0))*VLOOKUP(G398,AE:AG,3,0)+M398/2</f>
        <v>0</v>
      </c>
      <c r="O398">
        <f>INDEX(Sheet3!F:F,MATCH(B398&amp;D398&amp;E398,Sheet3!D:D,0))</f>
        <v>50</v>
      </c>
      <c r="P398">
        <f t="shared" si="114"/>
        <v>75523</v>
      </c>
      <c r="T398">
        <f t="shared" si="106"/>
        <v>0</v>
      </c>
      <c r="V398">
        <f t="shared" si="116"/>
        <v>0</v>
      </c>
      <c r="X398" t="str">
        <f>INDEX(Sheet4!E:E,MATCH($B398&amp;$D398&amp;$E398,Sheet4!$D:$D,0))</f>
        <v>十字路口</v>
      </c>
      <c r="Y398" t="str">
        <f>INDEX(Sheet4!F:F,MATCH($B398&amp;$D398&amp;$E398,Sheet4!$D:$D,0))</f>
        <v>路口的楼房总是门窗紧闭，人们来去匆匆，无人关心是怎么回事。</v>
      </c>
      <c r="Z398">
        <f>INDEX(Sheet4!H:H,MATCH($B398&amp;$D398&amp;$E398,Sheet4!$D:$D,0))</f>
        <v>340140008</v>
      </c>
      <c r="AA398" t="str">
        <f t="shared" si="115"/>
        <v>巡逻源核5-2-3</v>
      </c>
    </row>
    <row r="399" spans="1:27">
      <c r="A399">
        <f t="shared" si="107"/>
        <v>5531</v>
      </c>
      <c r="B399" s="1" t="s">
        <v>82</v>
      </c>
      <c r="C399" s="1" t="str">
        <f t="shared" si="108"/>
        <v>源核巡逻3</v>
      </c>
      <c r="D399">
        <v>5</v>
      </c>
      <c r="E399">
        <v>3</v>
      </c>
      <c r="F399">
        <v>1</v>
      </c>
      <c r="G399">
        <f t="shared" si="99"/>
        <v>1</v>
      </c>
      <c r="H399">
        <f t="shared" si="109"/>
        <v>30</v>
      </c>
      <c r="I399">
        <f t="shared" si="110"/>
        <v>34</v>
      </c>
      <c r="J399" t="str">
        <f t="shared" si="111"/>
        <v>30,34</v>
      </c>
      <c r="K399">
        <f t="shared" si="112"/>
        <v>3</v>
      </c>
      <c r="L399">
        <f t="shared" si="113"/>
        <v>14400</v>
      </c>
      <c r="M399">
        <v>0</v>
      </c>
      <c r="N399">
        <f>INDEX(Sheet3!E:E,MATCH(B399&amp;D399&amp;E399,Sheet3!D:D,0))*VLOOKUP(G399,AE:AG,3,0)+M399/2</f>
        <v>0</v>
      </c>
      <c r="O399">
        <f>INDEX(Sheet3!F:F,MATCH(B399&amp;D399&amp;E399,Sheet3!D:D,0))</f>
        <v>50</v>
      </c>
      <c r="P399">
        <f t="shared" si="114"/>
        <v>75531</v>
      </c>
      <c r="T399">
        <f t="shared" si="106"/>
        <v>0</v>
      </c>
      <c r="V399">
        <f t="shared" si="116"/>
        <v>0</v>
      </c>
      <c r="X399" t="str">
        <f>INDEX(Sheet4!E:E,MATCH($B399&amp;$D399&amp;$E399,Sheet4!$D:$D,0))</f>
        <v>近海街区</v>
      </c>
      <c r="Y399" t="str">
        <f>INDEX(Sheet4!F:F,MATCH($B399&amp;$D399&amp;$E399,Sheet4!$D:$D,0))</f>
        <v>被海风所笼罩的市区，有时阴冷。</v>
      </c>
      <c r="Z399">
        <f>INDEX(Sheet4!H:H,MATCH($B399&amp;$D399&amp;$E399,Sheet4!$D:$D,0))</f>
        <v>340140008</v>
      </c>
      <c r="AA399" t="str">
        <f t="shared" si="115"/>
        <v>巡逻源核5-3-1</v>
      </c>
    </row>
    <row r="400" spans="1:27">
      <c r="A400">
        <f t="shared" si="107"/>
        <v>5532</v>
      </c>
      <c r="B400" s="1" t="s">
        <v>82</v>
      </c>
      <c r="C400" s="1" t="str">
        <f t="shared" si="108"/>
        <v>源核巡逻3</v>
      </c>
      <c r="D400">
        <v>5</v>
      </c>
      <c r="E400">
        <v>3</v>
      </c>
      <c r="F400">
        <v>2</v>
      </c>
      <c r="G400">
        <f t="shared" ref="G400:G463" si="117">G386</f>
        <v>2</v>
      </c>
      <c r="H400">
        <f t="shared" si="109"/>
        <v>30</v>
      </c>
      <c r="I400">
        <f t="shared" si="110"/>
        <v>34</v>
      </c>
      <c r="J400" t="str">
        <f t="shared" si="111"/>
        <v>30,34</v>
      </c>
      <c r="K400">
        <f t="shared" si="112"/>
        <v>4</v>
      </c>
      <c r="L400">
        <f t="shared" si="113"/>
        <v>28800</v>
      </c>
      <c r="M400">
        <v>0</v>
      </c>
      <c r="N400">
        <f>INDEX(Sheet3!E:E,MATCH(B400&amp;D400&amp;E400,Sheet3!D:D,0))*VLOOKUP(G400,AE:AG,3,0)+M400/2</f>
        <v>0</v>
      </c>
      <c r="O400">
        <f>INDEX(Sheet3!F:F,MATCH(B400&amp;D400&amp;E400,Sheet3!D:D,0))</f>
        <v>50</v>
      </c>
      <c r="P400">
        <f t="shared" si="114"/>
        <v>75532</v>
      </c>
      <c r="T400">
        <f t="shared" si="106"/>
        <v>0</v>
      </c>
      <c r="V400">
        <f t="shared" si="116"/>
        <v>0</v>
      </c>
      <c r="X400" t="str">
        <f>INDEX(Sheet4!E:E,MATCH($B400&amp;$D400&amp;$E400,Sheet4!$D:$D,0))</f>
        <v>近海街区</v>
      </c>
      <c r="Y400" t="str">
        <f>INDEX(Sheet4!F:F,MATCH($B400&amp;$D400&amp;$E400,Sheet4!$D:$D,0))</f>
        <v>被海风所笼罩的市区，有时阴冷。</v>
      </c>
      <c r="Z400">
        <f>INDEX(Sheet4!H:H,MATCH($B400&amp;$D400&amp;$E400,Sheet4!$D:$D,0))</f>
        <v>340140008</v>
      </c>
      <c r="AA400" t="str">
        <f t="shared" si="115"/>
        <v>巡逻源核5-3-2</v>
      </c>
    </row>
    <row r="401" spans="1:27">
      <c r="A401">
        <f t="shared" si="107"/>
        <v>5533</v>
      </c>
      <c r="B401" s="1" t="s">
        <v>82</v>
      </c>
      <c r="C401" s="1" t="str">
        <f t="shared" si="108"/>
        <v>源核巡逻3</v>
      </c>
      <c r="D401">
        <v>5</v>
      </c>
      <c r="E401">
        <v>3</v>
      </c>
      <c r="F401">
        <v>3</v>
      </c>
      <c r="G401">
        <f t="shared" si="117"/>
        <v>3</v>
      </c>
      <c r="H401">
        <f t="shared" si="109"/>
        <v>30</v>
      </c>
      <c r="I401">
        <f t="shared" si="110"/>
        <v>34</v>
      </c>
      <c r="J401" t="str">
        <f t="shared" si="111"/>
        <v>30,34</v>
      </c>
      <c r="K401">
        <f t="shared" si="112"/>
        <v>4</v>
      </c>
      <c r="L401">
        <f t="shared" si="113"/>
        <v>43200</v>
      </c>
      <c r="M401">
        <v>0</v>
      </c>
      <c r="N401">
        <f>INDEX(Sheet3!E:E,MATCH(B401&amp;D401&amp;E401,Sheet3!D:D,0))*VLOOKUP(G401,AE:AG,3,0)+M401/2</f>
        <v>0</v>
      </c>
      <c r="O401">
        <f>INDEX(Sheet3!F:F,MATCH(B401&amp;D401&amp;E401,Sheet3!D:D,0))</f>
        <v>50</v>
      </c>
      <c r="P401">
        <f t="shared" si="114"/>
        <v>75533</v>
      </c>
      <c r="T401">
        <f t="shared" si="106"/>
        <v>0</v>
      </c>
      <c r="V401">
        <f t="shared" si="116"/>
        <v>0</v>
      </c>
      <c r="X401" t="str">
        <f>INDEX(Sheet4!E:E,MATCH($B401&amp;$D401&amp;$E401,Sheet4!$D:$D,0))</f>
        <v>近海街区</v>
      </c>
      <c r="Y401" t="str">
        <f>INDEX(Sheet4!F:F,MATCH($B401&amp;$D401&amp;$E401,Sheet4!$D:$D,0))</f>
        <v>被海风所笼罩的市区，有时阴冷。</v>
      </c>
      <c r="Z401">
        <f>INDEX(Sheet4!H:H,MATCH($B401&amp;$D401&amp;$E401,Sheet4!$D:$D,0))</f>
        <v>340140008</v>
      </c>
      <c r="AA401" t="str">
        <f t="shared" si="115"/>
        <v>巡逻源核5-3-3</v>
      </c>
    </row>
    <row r="402" spans="1:27">
      <c r="A402">
        <f t="shared" si="107"/>
        <v>5541</v>
      </c>
      <c r="B402" s="1" t="s">
        <v>82</v>
      </c>
      <c r="C402" s="1" t="str">
        <f t="shared" si="108"/>
        <v>源核巡逻4</v>
      </c>
      <c r="D402">
        <v>5</v>
      </c>
      <c r="E402">
        <v>4</v>
      </c>
      <c r="F402">
        <v>1</v>
      </c>
      <c r="G402">
        <f t="shared" si="117"/>
        <v>2</v>
      </c>
      <c r="H402">
        <f t="shared" si="109"/>
        <v>35</v>
      </c>
      <c r="I402">
        <f t="shared" si="110"/>
        <v>39</v>
      </c>
      <c r="J402" t="str">
        <f t="shared" si="111"/>
        <v>35,39</v>
      </c>
      <c r="K402">
        <f t="shared" si="112"/>
        <v>4</v>
      </c>
      <c r="L402">
        <f t="shared" si="113"/>
        <v>28800</v>
      </c>
      <c r="M402">
        <v>0</v>
      </c>
      <c r="N402">
        <f>INDEX(Sheet3!E:E,MATCH(B402&amp;D402&amp;E402,Sheet3!D:D,0))*VLOOKUP(G402,AE:AG,3,0)+M402/2</f>
        <v>1.66666666666667</v>
      </c>
      <c r="O402">
        <f>INDEX(Sheet3!F:F,MATCH(B402&amp;D402&amp;E402,Sheet3!D:D,0))</f>
        <v>50</v>
      </c>
      <c r="P402">
        <f t="shared" si="114"/>
        <v>75541</v>
      </c>
      <c r="T402">
        <f t="shared" si="106"/>
        <v>10000</v>
      </c>
      <c r="V402">
        <f t="shared" si="116"/>
        <v>694.444444444444</v>
      </c>
      <c r="X402" t="str">
        <f>INDEX(Sheet4!E:E,MATCH($B402&amp;$D402&amp;$E402,Sheet4!$D:$D,0))</f>
        <v>近海街区</v>
      </c>
      <c r="Y402" t="str">
        <f>INDEX(Sheet4!F:F,MATCH($B402&amp;$D402&amp;$E402,Sheet4!$D:$D,0))</f>
        <v>被海风所笼罩的市区，有时阴冷。</v>
      </c>
      <c r="Z402">
        <f>INDEX(Sheet4!H:H,MATCH($B402&amp;$D402&amp;$E402,Sheet4!$D:$D,0))</f>
        <v>340140008</v>
      </c>
      <c r="AA402" t="str">
        <f t="shared" si="115"/>
        <v>巡逻源核5-4-1</v>
      </c>
    </row>
    <row r="403" spans="1:27">
      <c r="A403">
        <f t="shared" si="107"/>
        <v>5542</v>
      </c>
      <c r="B403" s="1" t="s">
        <v>82</v>
      </c>
      <c r="C403" s="1" t="str">
        <f t="shared" si="108"/>
        <v>源核巡逻4</v>
      </c>
      <c r="D403">
        <v>5</v>
      </c>
      <c r="E403">
        <v>4</v>
      </c>
      <c r="F403">
        <v>2</v>
      </c>
      <c r="G403">
        <f t="shared" si="117"/>
        <v>3</v>
      </c>
      <c r="H403">
        <f t="shared" si="109"/>
        <v>35</v>
      </c>
      <c r="I403">
        <f t="shared" si="110"/>
        <v>39</v>
      </c>
      <c r="J403" t="str">
        <f t="shared" si="111"/>
        <v>35,39</v>
      </c>
      <c r="K403">
        <f t="shared" si="112"/>
        <v>5</v>
      </c>
      <c r="L403">
        <f t="shared" si="113"/>
        <v>43200</v>
      </c>
      <c r="M403">
        <v>0</v>
      </c>
      <c r="N403">
        <f>INDEX(Sheet3!E:E,MATCH(B403&amp;D403&amp;E403,Sheet3!D:D,0))*VLOOKUP(G403,AE:AG,3,0)+M403/2</f>
        <v>2.5</v>
      </c>
      <c r="O403">
        <f>INDEX(Sheet3!F:F,MATCH(B403&amp;D403&amp;E403,Sheet3!D:D,0))</f>
        <v>50</v>
      </c>
      <c r="P403">
        <f t="shared" si="114"/>
        <v>75542</v>
      </c>
      <c r="T403">
        <f t="shared" si="106"/>
        <v>15000</v>
      </c>
      <c r="V403">
        <f t="shared" si="116"/>
        <v>1041.66666666667</v>
      </c>
      <c r="X403" t="str">
        <f>INDEX(Sheet4!E:E,MATCH($B403&amp;$D403&amp;$E403,Sheet4!$D:$D,0))</f>
        <v>近海街区</v>
      </c>
      <c r="Y403" t="str">
        <f>INDEX(Sheet4!F:F,MATCH($B403&amp;$D403&amp;$E403,Sheet4!$D:$D,0))</f>
        <v>被海风所笼罩的市区，有时阴冷。</v>
      </c>
      <c r="Z403">
        <f>INDEX(Sheet4!H:H,MATCH($B403&amp;$D403&amp;$E403,Sheet4!$D:$D,0))</f>
        <v>340140008</v>
      </c>
      <c r="AA403" t="str">
        <f t="shared" si="115"/>
        <v>巡逻源核5-4-2</v>
      </c>
    </row>
    <row r="404" spans="1:27">
      <c r="A404">
        <f t="shared" si="107"/>
        <v>5543</v>
      </c>
      <c r="B404" s="1" t="s">
        <v>82</v>
      </c>
      <c r="C404" s="1" t="str">
        <f t="shared" si="108"/>
        <v>源核巡逻4</v>
      </c>
      <c r="D404">
        <v>5</v>
      </c>
      <c r="E404">
        <v>4</v>
      </c>
      <c r="F404">
        <v>3</v>
      </c>
      <c r="G404">
        <f t="shared" si="117"/>
        <v>4</v>
      </c>
      <c r="H404">
        <f t="shared" si="109"/>
        <v>35</v>
      </c>
      <c r="I404">
        <f t="shared" si="110"/>
        <v>39</v>
      </c>
      <c r="J404" t="str">
        <f t="shared" si="111"/>
        <v>35,39</v>
      </c>
      <c r="K404">
        <f t="shared" si="112"/>
        <v>5</v>
      </c>
      <c r="L404">
        <f t="shared" si="113"/>
        <v>86400</v>
      </c>
      <c r="M404">
        <v>0</v>
      </c>
      <c r="N404">
        <f>INDEX(Sheet3!E:E,MATCH(B404&amp;D404&amp;E404,Sheet3!D:D,0))*VLOOKUP(G404,AE:AG,3,0)+M404/2</f>
        <v>5</v>
      </c>
      <c r="O404">
        <f>INDEX(Sheet3!F:F,MATCH(B404&amp;D404&amp;E404,Sheet3!D:D,0))</f>
        <v>50</v>
      </c>
      <c r="P404">
        <f t="shared" si="114"/>
        <v>75543</v>
      </c>
      <c r="T404">
        <f t="shared" si="106"/>
        <v>30000</v>
      </c>
      <c r="V404">
        <f t="shared" si="116"/>
        <v>2083.33333333333</v>
      </c>
      <c r="X404" t="str">
        <f>INDEX(Sheet4!E:E,MATCH($B404&amp;$D404&amp;$E404,Sheet4!$D:$D,0))</f>
        <v>近海街区</v>
      </c>
      <c r="Y404" t="str">
        <f>INDEX(Sheet4!F:F,MATCH($B404&amp;$D404&amp;$E404,Sheet4!$D:$D,0))</f>
        <v>被海风所笼罩的市区，有时阴冷。</v>
      </c>
      <c r="Z404">
        <f>INDEX(Sheet4!H:H,MATCH($B404&amp;$D404&amp;$E404,Sheet4!$D:$D,0))</f>
        <v>340140008</v>
      </c>
      <c r="AA404" t="str">
        <f t="shared" si="115"/>
        <v>巡逻源核5-4-3</v>
      </c>
    </row>
    <row r="405" spans="1:27">
      <c r="A405">
        <f t="shared" si="107"/>
        <v>5551</v>
      </c>
      <c r="B405" s="1" t="s">
        <v>82</v>
      </c>
      <c r="C405" s="1" t="str">
        <f t="shared" si="108"/>
        <v>源核巡逻5</v>
      </c>
      <c r="D405">
        <v>5</v>
      </c>
      <c r="E405">
        <v>5</v>
      </c>
      <c r="F405">
        <v>1</v>
      </c>
      <c r="G405">
        <f t="shared" si="117"/>
        <v>2</v>
      </c>
      <c r="H405">
        <f t="shared" si="109"/>
        <v>40</v>
      </c>
      <c r="I405">
        <f t="shared" si="110"/>
        <v>80</v>
      </c>
      <c r="J405" t="str">
        <f t="shared" si="111"/>
        <v>40,80</v>
      </c>
      <c r="K405">
        <f t="shared" si="112"/>
        <v>4</v>
      </c>
      <c r="L405">
        <f t="shared" si="113"/>
        <v>28800</v>
      </c>
      <c r="M405">
        <v>0</v>
      </c>
      <c r="N405">
        <f>INDEX(Sheet3!E:E,MATCH(B405&amp;D405&amp;E405,Sheet3!D:D,0))*VLOOKUP(G405,AE:AG,3,0)+M405/2</f>
        <v>1.66666666666667</v>
      </c>
      <c r="O405">
        <f>INDEX(Sheet3!F:F,MATCH(B405&amp;D405&amp;E405,Sheet3!D:D,0))</f>
        <v>50</v>
      </c>
      <c r="P405">
        <f t="shared" si="114"/>
        <v>75551</v>
      </c>
      <c r="T405">
        <f t="shared" si="106"/>
        <v>13888</v>
      </c>
      <c r="V405">
        <f t="shared" si="116"/>
        <v>833.333333333333</v>
      </c>
      <c r="X405" t="str">
        <f>INDEX(Sheet4!E:E,MATCH($B405&amp;$D405&amp;$E405,Sheet4!$D:$D,0))</f>
        <v>近海街区</v>
      </c>
      <c r="Y405" t="str">
        <f>INDEX(Sheet4!F:F,MATCH($B405&amp;$D405&amp;$E405,Sheet4!$D:$D,0))</f>
        <v>被海风所笼罩的市区，有时阴冷。</v>
      </c>
      <c r="Z405">
        <f>INDEX(Sheet4!H:H,MATCH($B405&amp;$D405&amp;$E405,Sheet4!$D:$D,0))</f>
        <v>340140008</v>
      </c>
      <c r="AA405" t="str">
        <f t="shared" si="115"/>
        <v>巡逻源核5-5-1</v>
      </c>
    </row>
    <row r="406" spans="1:27">
      <c r="A406">
        <f t="shared" si="107"/>
        <v>5552</v>
      </c>
      <c r="B406" s="1" t="s">
        <v>82</v>
      </c>
      <c r="C406" s="1" t="str">
        <f t="shared" si="108"/>
        <v>源核巡逻5</v>
      </c>
      <c r="D406">
        <v>5</v>
      </c>
      <c r="E406">
        <v>5</v>
      </c>
      <c r="F406">
        <v>2</v>
      </c>
      <c r="G406">
        <f t="shared" si="117"/>
        <v>3</v>
      </c>
      <c r="H406">
        <f t="shared" si="109"/>
        <v>40</v>
      </c>
      <c r="I406">
        <f t="shared" si="110"/>
        <v>80</v>
      </c>
      <c r="J406" t="str">
        <f t="shared" si="111"/>
        <v>40,80</v>
      </c>
      <c r="K406">
        <f t="shared" si="112"/>
        <v>5</v>
      </c>
      <c r="L406">
        <f t="shared" si="113"/>
        <v>43200</v>
      </c>
      <c r="M406">
        <v>0</v>
      </c>
      <c r="N406">
        <f>INDEX(Sheet3!E:E,MATCH(B406&amp;D406&amp;E406,Sheet3!D:D,0))*VLOOKUP(G406,AE:AG,3,0)+M406/2</f>
        <v>2.5</v>
      </c>
      <c r="O406">
        <f>INDEX(Sheet3!F:F,MATCH(B406&amp;D406&amp;E406,Sheet3!D:D,0))</f>
        <v>50</v>
      </c>
      <c r="P406">
        <f t="shared" si="114"/>
        <v>75552</v>
      </c>
      <c r="T406">
        <f t="shared" si="106"/>
        <v>20833</v>
      </c>
      <c r="V406">
        <f t="shared" si="116"/>
        <v>1250</v>
      </c>
      <c r="X406" t="str">
        <f>INDEX(Sheet4!E:E,MATCH($B406&amp;$D406&amp;$E406,Sheet4!$D:$D,0))</f>
        <v>近海街区</v>
      </c>
      <c r="Y406" t="str">
        <f>INDEX(Sheet4!F:F,MATCH($B406&amp;$D406&amp;$E406,Sheet4!$D:$D,0))</f>
        <v>被海风所笼罩的市区，有时阴冷。</v>
      </c>
      <c r="Z406">
        <f>INDEX(Sheet4!H:H,MATCH($B406&amp;$D406&amp;$E406,Sheet4!$D:$D,0))</f>
        <v>340140008</v>
      </c>
      <c r="AA406" t="str">
        <f t="shared" si="115"/>
        <v>巡逻源核5-5-2</v>
      </c>
    </row>
    <row r="407" spans="1:27">
      <c r="A407">
        <f t="shared" si="107"/>
        <v>5553</v>
      </c>
      <c r="B407" s="1" t="s">
        <v>82</v>
      </c>
      <c r="C407" s="1" t="str">
        <f t="shared" si="108"/>
        <v>源核巡逻5</v>
      </c>
      <c r="D407">
        <v>5</v>
      </c>
      <c r="E407">
        <v>5</v>
      </c>
      <c r="F407">
        <v>3</v>
      </c>
      <c r="G407">
        <f t="shared" si="117"/>
        <v>4</v>
      </c>
      <c r="H407">
        <f t="shared" si="109"/>
        <v>40</v>
      </c>
      <c r="I407">
        <f t="shared" si="110"/>
        <v>80</v>
      </c>
      <c r="J407" t="str">
        <f t="shared" si="111"/>
        <v>40,80</v>
      </c>
      <c r="K407">
        <f t="shared" si="112"/>
        <v>5</v>
      </c>
      <c r="L407">
        <f t="shared" si="113"/>
        <v>86400</v>
      </c>
      <c r="M407">
        <v>0</v>
      </c>
      <c r="N407">
        <f>INDEX(Sheet3!E:E,MATCH(B407&amp;D407&amp;E407,Sheet3!D:D,0))*VLOOKUP(G407,AE:AG,3,0)+M407/2</f>
        <v>5</v>
      </c>
      <c r="O407">
        <f>INDEX(Sheet3!F:F,MATCH(B407&amp;D407&amp;E407,Sheet3!D:D,0))</f>
        <v>50</v>
      </c>
      <c r="P407">
        <f t="shared" si="114"/>
        <v>75553</v>
      </c>
      <c r="T407">
        <f t="shared" si="106"/>
        <v>41666</v>
      </c>
      <c r="V407">
        <f t="shared" si="116"/>
        <v>2500</v>
      </c>
      <c r="X407" t="str">
        <f>INDEX(Sheet4!E:E,MATCH($B407&amp;$D407&amp;$E407,Sheet4!$D:$D,0))</f>
        <v>近海街区</v>
      </c>
      <c r="Y407" t="str">
        <f>INDEX(Sheet4!F:F,MATCH($B407&amp;$D407&amp;$E407,Sheet4!$D:$D,0))</f>
        <v>被海风所笼罩的市区，有时阴冷。</v>
      </c>
      <c r="Z407">
        <f>INDEX(Sheet4!H:H,MATCH($B407&amp;$D407&amp;$E407,Sheet4!$D:$D,0))</f>
        <v>340140008</v>
      </c>
      <c r="AA407" t="str">
        <f t="shared" si="115"/>
        <v>巡逻源核5-5-3</v>
      </c>
    </row>
    <row r="408" spans="1:27">
      <c r="A408">
        <f t="shared" si="107"/>
        <v>5611</v>
      </c>
      <c r="B408" s="1" t="s">
        <v>80</v>
      </c>
      <c r="C408" s="1" t="str">
        <f t="shared" si="108"/>
        <v>钻石巡逻1</v>
      </c>
      <c r="D408">
        <v>5</v>
      </c>
      <c r="E408">
        <v>1</v>
      </c>
      <c r="F408">
        <v>1</v>
      </c>
      <c r="G408">
        <f t="shared" si="117"/>
        <v>1</v>
      </c>
      <c r="H408">
        <f t="shared" si="109"/>
        <v>1</v>
      </c>
      <c r="I408">
        <f t="shared" si="110"/>
        <v>24</v>
      </c>
      <c r="J408" t="str">
        <f t="shared" si="111"/>
        <v>1,24</v>
      </c>
      <c r="K408">
        <f t="shared" si="112"/>
        <v>2</v>
      </c>
      <c r="L408">
        <f t="shared" si="113"/>
        <v>14400</v>
      </c>
      <c r="M408">
        <v>0</v>
      </c>
      <c r="N408">
        <f>INDEX(Sheet3!E:E,MATCH(B408&amp;D408&amp;E408,Sheet3!D:D,0))*VLOOKUP(G408,AE:AG,3,0)+M408/2</f>
        <v>0</v>
      </c>
      <c r="O408">
        <f>INDEX(Sheet3!F:F,MATCH(B408&amp;D408&amp;E408,Sheet3!D:D,0))</f>
        <v>10</v>
      </c>
      <c r="P408">
        <f t="shared" si="114"/>
        <v>75611</v>
      </c>
      <c r="T408">
        <f t="shared" si="106"/>
        <v>0</v>
      </c>
      <c r="W408">
        <f t="shared" ref="W408:W421" si="118">ROUNDUP(N408*3/4,0)</f>
        <v>0</v>
      </c>
      <c r="X408" t="str">
        <f>INDEX(Sheet4!E:E,MATCH($B408&amp;$D408&amp;$E408,Sheet4!$D:$D,0))</f>
        <v>通勤路</v>
      </c>
      <c r="Y408" t="str">
        <f>INDEX(Sheet4!F:F,MATCH($B408&amp;$D408&amp;$E408,Sheet4!$D:$D,0))</f>
        <v>总是堵车的路口，又似乎总是下雨。</v>
      </c>
      <c r="Z408">
        <f>INDEX(Sheet4!H:H,MATCH($B408&amp;$D408&amp;$E408,Sheet4!$D:$D,0))</f>
        <v>340140008</v>
      </c>
      <c r="AA408" t="str">
        <f t="shared" si="115"/>
        <v>巡逻钻石5-1-1</v>
      </c>
    </row>
    <row r="409" spans="1:27">
      <c r="A409">
        <f t="shared" si="107"/>
        <v>5612</v>
      </c>
      <c r="B409" s="1" t="s">
        <v>80</v>
      </c>
      <c r="C409" s="1" t="str">
        <f t="shared" si="108"/>
        <v>钻石巡逻1</v>
      </c>
      <c r="D409">
        <v>5</v>
      </c>
      <c r="E409">
        <v>1</v>
      </c>
      <c r="F409">
        <v>2</v>
      </c>
      <c r="G409">
        <f t="shared" si="117"/>
        <v>1</v>
      </c>
      <c r="H409">
        <f t="shared" si="109"/>
        <v>1</v>
      </c>
      <c r="I409">
        <f t="shared" si="110"/>
        <v>24</v>
      </c>
      <c r="J409" t="str">
        <f t="shared" si="111"/>
        <v>1,24</v>
      </c>
      <c r="K409">
        <f t="shared" si="112"/>
        <v>3</v>
      </c>
      <c r="L409">
        <f t="shared" si="113"/>
        <v>14400</v>
      </c>
      <c r="M409">
        <v>0</v>
      </c>
      <c r="N409">
        <f>INDEX(Sheet3!E:E,MATCH(B409&amp;D409&amp;E409,Sheet3!D:D,0))*VLOOKUP(G409,AE:AG,3,0)+M409/2</f>
        <v>0</v>
      </c>
      <c r="O409">
        <f>INDEX(Sheet3!F:F,MATCH(B409&amp;D409&amp;E409,Sheet3!D:D,0))</f>
        <v>10</v>
      </c>
      <c r="P409">
        <f t="shared" si="114"/>
        <v>75612</v>
      </c>
      <c r="T409">
        <f t="shared" si="106"/>
        <v>0</v>
      </c>
      <c r="W409">
        <f t="shared" si="118"/>
        <v>0</v>
      </c>
      <c r="X409" t="str">
        <f>INDEX(Sheet4!E:E,MATCH($B409&amp;$D409&amp;$E409,Sheet4!$D:$D,0))</f>
        <v>通勤路</v>
      </c>
      <c r="Y409" t="str">
        <f>INDEX(Sheet4!F:F,MATCH($B409&amp;$D409&amp;$E409,Sheet4!$D:$D,0))</f>
        <v>总是堵车的路口，又似乎总是下雨。</v>
      </c>
      <c r="Z409">
        <f>INDEX(Sheet4!H:H,MATCH($B409&amp;$D409&amp;$E409,Sheet4!$D:$D,0))</f>
        <v>340140008</v>
      </c>
      <c r="AA409" t="str">
        <f t="shared" si="115"/>
        <v>巡逻钻石5-1-2</v>
      </c>
    </row>
    <row r="410" spans="1:27">
      <c r="A410">
        <f t="shared" si="107"/>
        <v>5621</v>
      </c>
      <c r="B410" s="1" t="s">
        <v>80</v>
      </c>
      <c r="C410" s="1" t="str">
        <f t="shared" si="108"/>
        <v>钻石巡逻2</v>
      </c>
      <c r="D410">
        <v>5</v>
      </c>
      <c r="E410">
        <v>2</v>
      </c>
      <c r="F410">
        <v>1</v>
      </c>
      <c r="G410">
        <f t="shared" si="117"/>
        <v>1</v>
      </c>
      <c r="H410">
        <f t="shared" si="109"/>
        <v>25</v>
      </c>
      <c r="I410">
        <f t="shared" si="110"/>
        <v>29</v>
      </c>
      <c r="J410" t="str">
        <f t="shared" si="111"/>
        <v>25,29</v>
      </c>
      <c r="K410">
        <f t="shared" si="112"/>
        <v>2</v>
      </c>
      <c r="L410">
        <f t="shared" si="113"/>
        <v>14400</v>
      </c>
      <c r="M410">
        <v>0</v>
      </c>
      <c r="N410">
        <f>INDEX(Sheet3!E:E,MATCH(B410&amp;D410&amp;E410,Sheet3!D:D,0))*VLOOKUP(G410,AE:AG,3,0)+M410/2</f>
        <v>0</v>
      </c>
      <c r="O410">
        <f>INDEX(Sheet3!F:F,MATCH(B410&amp;D410&amp;E410,Sheet3!D:D,0))</f>
        <v>10</v>
      </c>
      <c r="P410">
        <f t="shared" si="114"/>
        <v>75621</v>
      </c>
      <c r="T410">
        <f t="shared" si="106"/>
        <v>0</v>
      </c>
      <c r="W410">
        <f t="shared" si="118"/>
        <v>0</v>
      </c>
      <c r="X410" t="str">
        <f>INDEX(Sheet4!E:E,MATCH($B410&amp;$D410&amp;$E410,Sheet4!$D:$D,0))</f>
        <v>十字路口</v>
      </c>
      <c r="Y410" t="str">
        <f>INDEX(Sheet4!F:F,MATCH($B410&amp;$D410&amp;$E410,Sheet4!$D:$D,0))</f>
        <v>路口的楼房总是门窗紧闭，人们来去匆匆，无人关心是怎么回事。</v>
      </c>
      <c r="Z410">
        <f>INDEX(Sheet4!H:H,MATCH($B410&amp;$D410&amp;$E410,Sheet4!$D:$D,0))</f>
        <v>340140008</v>
      </c>
      <c r="AA410" t="str">
        <f t="shared" si="115"/>
        <v>巡逻钻石5-2-1</v>
      </c>
    </row>
    <row r="411" spans="1:27">
      <c r="A411">
        <f t="shared" si="107"/>
        <v>5622</v>
      </c>
      <c r="B411" s="1" t="s">
        <v>80</v>
      </c>
      <c r="C411" s="1" t="str">
        <f t="shared" si="108"/>
        <v>钻石巡逻2</v>
      </c>
      <c r="D411">
        <v>5</v>
      </c>
      <c r="E411">
        <v>2</v>
      </c>
      <c r="F411">
        <v>2</v>
      </c>
      <c r="G411">
        <f t="shared" si="117"/>
        <v>1</v>
      </c>
      <c r="H411">
        <f t="shared" si="109"/>
        <v>25</v>
      </c>
      <c r="I411">
        <f t="shared" si="110"/>
        <v>29</v>
      </c>
      <c r="J411" t="str">
        <f t="shared" si="111"/>
        <v>25,29</v>
      </c>
      <c r="K411">
        <f t="shared" si="112"/>
        <v>3</v>
      </c>
      <c r="L411">
        <f t="shared" si="113"/>
        <v>14400</v>
      </c>
      <c r="M411">
        <v>0</v>
      </c>
      <c r="N411">
        <f>INDEX(Sheet3!E:E,MATCH(B411&amp;D411&amp;E411,Sheet3!D:D,0))*VLOOKUP(G411,AE:AG,3,0)+M411/2</f>
        <v>0</v>
      </c>
      <c r="O411">
        <f>INDEX(Sheet3!F:F,MATCH(B411&amp;D411&amp;E411,Sheet3!D:D,0))</f>
        <v>10</v>
      </c>
      <c r="P411">
        <f t="shared" si="114"/>
        <v>75622</v>
      </c>
      <c r="T411">
        <f t="shared" si="106"/>
        <v>0</v>
      </c>
      <c r="W411">
        <f t="shared" si="118"/>
        <v>0</v>
      </c>
      <c r="X411" t="str">
        <f>INDEX(Sheet4!E:E,MATCH($B411&amp;$D411&amp;$E411,Sheet4!$D:$D,0))</f>
        <v>十字路口</v>
      </c>
      <c r="Y411" t="str">
        <f>INDEX(Sheet4!F:F,MATCH($B411&amp;$D411&amp;$E411,Sheet4!$D:$D,0))</f>
        <v>路口的楼房总是门窗紧闭，人们来去匆匆，无人关心是怎么回事。</v>
      </c>
      <c r="Z411">
        <f>INDEX(Sheet4!H:H,MATCH($B411&amp;$D411&amp;$E411,Sheet4!$D:$D,0))</f>
        <v>340140008</v>
      </c>
      <c r="AA411" t="str">
        <f t="shared" si="115"/>
        <v>巡逻钻石5-2-2</v>
      </c>
    </row>
    <row r="412" spans="1:27">
      <c r="A412">
        <f t="shared" si="107"/>
        <v>5623</v>
      </c>
      <c r="B412" s="1" t="s">
        <v>80</v>
      </c>
      <c r="C412" s="1" t="str">
        <f t="shared" si="108"/>
        <v>钻石巡逻2</v>
      </c>
      <c r="D412">
        <v>5</v>
      </c>
      <c r="E412">
        <v>2</v>
      </c>
      <c r="F412">
        <v>3</v>
      </c>
      <c r="G412">
        <f t="shared" si="117"/>
        <v>1</v>
      </c>
      <c r="H412">
        <f t="shared" si="109"/>
        <v>25</v>
      </c>
      <c r="I412">
        <f t="shared" si="110"/>
        <v>29</v>
      </c>
      <c r="J412" t="str">
        <f t="shared" si="111"/>
        <v>25,29</v>
      </c>
      <c r="K412">
        <f t="shared" si="112"/>
        <v>3</v>
      </c>
      <c r="L412">
        <f t="shared" si="113"/>
        <v>14400</v>
      </c>
      <c r="M412">
        <v>0</v>
      </c>
      <c r="N412">
        <f>INDEX(Sheet3!E:E,MATCH(B412&amp;D412&amp;E412,Sheet3!D:D,0))*VLOOKUP(G412,AE:AG,3,0)+M412/2</f>
        <v>0</v>
      </c>
      <c r="O412">
        <f>INDEX(Sheet3!F:F,MATCH(B412&amp;D412&amp;E412,Sheet3!D:D,0))</f>
        <v>10</v>
      </c>
      <c r="P412">
        <f t="shared" si="114"/>
        <v>75623</v>
      </c>
      <c r="T412">
        <f t="shared" si="106"/>
        <v>0</v>
      </c>
      <c r="W412">
        <f t="shared" si="118"/>
        <v>0</v>
      </c>
      <c r="X412" t="str">
        <f>INDEX(Sheet4!E:E,MATCH($B412&amp;$D412&amp;$E412,Sheet4!$D:$D,0))</f>
        <v>十字路口</v>
      </c>
      <c r="Y412" t="str">
        <f>INDEX(Sheet4!F:F,MATCH($B412&amp;$D412&amp;$E412,Sheet4!$D:$D,0))</f>
        <v>路口的楼房总是门窗紧闭，人们来去匆匆，无人关心是怎么回事。</v>
      </c>
      <c r="Z412">
        <f>INDEX(Sheet4!H:H,MATCH($B412&amp;$D412&amp;$E412,Sheet4!$D:$D,0))</f>
        <v>340140008</v>
      </c>
      <c r="AA412" t="str">
        <f t="shared" si="115"/>
        <v>巡逻钻石5-2-3</v>
      </c>
    </row>
    <row r="413" spans="1:27">
      <c r="A413">
        <f t="shared" si="107"/>
        <v>5631</v>
      </c>
      <c r="B413" s="1" t="s">
        <v>80</v>
      </c>
      <c r="C413" s="1" t="str">
        <f t="shared" si="108"/>
        <v>钻石巡逻3</v>
      </c>
      <c r="D413">
        <v>5</v>
      </c>
      <c r="E413">
        <v>3</v>
      </c>
      <c r="F413">
        <v>1</v>
      </c>
      <c r="G413">
        <f t="shared" si="117"/>
        <v>1</v>
      </c>
      <c r="H413">
        <f t="shared" si="109"/>
        <v>30</v>
      </c>
      <c r="I413">
        <f t="shared" si="110"/>
        <v>34</v>
      </c>
      <c r="J413" t="str">
        <f t="shared" si="111"/>
        <v>30,34</v>
      </c>
      <c r="K413">
        <f t="shared" si="112"/>
        <v>3</v>
      </c>
      <c r="L413">
        <f t="shared" si="113"/>
        <v>14400</v>
      </c>
      <c r="M413">
        <v>0</v>
      </c>
      <c r="N413">
        <f>INDEX(Sheet3!E:E,MATCH(B413&amp;D413&amp;E413,Sheet3!D:D,0))*VLOOKUP(G413,AE:AG,3,0)+M413/2</f>
        <v>0</v>
      </c>
      <c r="O413">
        <f>INDEX(Sheet3!F:F,MATCH(B413&amp;D413&amp;E413,Sheet3!D:D,0))</f>
        <v>10</v>
      </c>
      <c r="P413">
        <f t="shared" si="114"/>
        <v>75631</v>
      </c>
      <c r="T413">
        <f t="shared" si="106"/>
        <v>0</v>
      </c>
      <c r="W413">
        <f t="shared" si="118"/>
        <v>0</v>
      </c>
      <c r="X413" t="str">
        <f>INDEX(Sheet4!E:E,MATCH($B413&amp;$D413&amp;$E413,Sheet4!$D:$D,0))</f>
        <v>近海街区</v>
      </c>
      <c r="Y413" t="str">
        <f>INDEX(Sheet4!F:F,MATCH($B413&amp;$D413&amp;$E413,Sheet4!$D:$D,0))</f>
        <v>被海风所笼罩的市区，有时阴冷。</v>
      </c>
      <c r="Z413">
        <f>INDEX(Sheet4!H:H,MATCH($B413&amp;$D413&amp;$E413,Sheet4!$D:$D,0))</f>
        <v>340140008</v>
      </c>
      <c r="AA413" t="str">
        <f t="shared" si="115"/>
        <v>巡逻钻石5-3-1</v>
      </c>
    </row>
    <row r="414" spans="1:27">
      <c r="A414">
        <f t="shared" si="107"/>
        <v>5632</v>
      </c>
      <c r="B414" s="1" t="s">
        <v>80</v>
      </c>
      <c r="C414" s="1" t="str">
        <f t="shared" si="108"/>
        <v>钻石巡逻3</v>
      </c>
      <c r="D414">
        <v>5</v>
      </c>
      <c r="E414">
        <v>3</v>
      </c>
      <c r="F414">
        <v>2</v>
      </c>
      <c r="G414">
        <f t="shared" si="117"/>
        <v>2</v>
      </c>
      <c r="H414">
        <f t="shared" si="109"/>
        <v>30</v>
      </c>
      <c r="I414">
        <f t="shared" si="110"/>
        <v>34</v>
      </c>
      <c r="J414" t="str">
        <f t="shared" si="111"/>
        <v>30,34</v>
      </c>
      <c r="K414">
        <f t="shared" si="112"/>
        <v>4</v>
      </c>
      <c r="L414">
        <f t="shared" si="113"/>
        <v>28800</v>
      </c>
      <c r="M414">
        <v>0</v>
      </c>
      <c r="N414">
        <f>INDEX(Sheet3!E:E,MATCH(B414&amp;D414&amp;E414,Sheet3!D:D,0))*VLOOKUP(G414,AE:AG,3,0)+M414/2</f>
        <v>0</v>
      </c>
      <c r="O414">
        <f>INDEX(Sheet3!F:F,MATCH(B414&amp;D414&amp;E414,Sheet3!D:D,0))</f>
        <v>10</v>
      </c>
      <c r="P414">
        <f t="shared" si="114"/>
        <v>75632</v>
      </c>
      <c r="T414">
        <f t="shared" si="106"/>
        <v>0</v>
      </c>
      <c r="W414">
        <f t="shared" si="118"/>
        <v>0</v>
      </c>
      <c r="X414" t="str">
        <f>INDEX(Sheet4!E:E,MATCH($B414&amp;$D414&amp;$E414,Sheet4!$D:$D,0))</f>
        <v>近海街区</v>
      </c>
      <c r="Y414" t="str">
        <f>INDEX(Sheet4!F:F,MATCH($B414&amp;$D414&amp;$E414,Sheet4!$D:$D,0))</f>
        <v>被海风所笼罩的市区，有时阴冷。</v>
      </c>
      <c r="Z414">
        <f>INDEX(Sheet4!H:H,MATCH($B414&amp;$D414&amp;$E414,Sheet4!$D:$D,0))</f>
        <v>340140008</v>
      </c>
      <c r="AA414" t="str">
        <f t="shared" si="115"/>
        <v>巡逻钻石5-3-2</v>
      </c>
    </row>
    <row r="415" spans="1:27">
      <c r="A415">
        <f t="shared" si="107"/>
        <v>5633</v>
      </c>
      <c r="B415" s="1" t="s">
        <v>80</v>
      </c>
      <c r="C415" s="1" t="str">
        <f t="shared" si="108"/>
        <v>钻石巡逻3</v>
      </c>
      <c r="D415">
        <v>5</v>
      </c>
      <c r="E415">
        <v>3</v>
      </c>
      <c r="F415">
        <v>3</v>
      </c>
      <c r="G415">
        <f t="shared" si="117"/>
        <v>3</v>
      </c>
      <c r="H415">
        <f t="shared" si="109"/>
        <v>30</v>
      </c>
      <c r="I415">
        <f t="shared" si="110"/>
        <v>34</v>
      </c>
      <c r="J415" t="str">
        <f t="shared" si="111"/>
        <v>30,34</v>
      </c>
      <c r="K415">
        <f t="shared" si="112"/>
        <v>4</v>
      </c>
      <c r="L415">
        <f t="shared" si="113"/>
        <v>43200</v>
      </c>
      <c r="M415">
        <v>0</v>
      </c>
      <c r="N415">
        <f>INDEX(Sheet3!E:E,MATCH(B415&amp;D415&amp;E415,Sheet3!D:D,0))*VLOOKUP(G415,AE:AG,3,0)+M415/2</f>
        <v>0</v>
      </c>
      <c r="O415">
        <f>INDEX(Sheet3!F:F,MATCH(B415&amp;D415&amp;E415,Sheet3!D:D,0))</f>
        <v>10</v>
      </c>
      <c r="P415">
        <f t="shared" si="114"/>
        <v>75633</v>
      </c>
      <c r="T415">
        <f t="shared" si="106"/>
        <v>0</v>
      </c>
      <c r="W415">
        <f t="shared" si="118"/>
        <v>0</v>
      </c>
      <c r="X415" t="str">
        <f>INDEX(Sheet4!E:E,MATCH($B415&amp;$D415&amp;$E415,Sheet4!$D:$D,0))</f>
        <v>近海街区</v>
      </c>
      <c r="Y415" t="str">
        <f>INDEX(Sheet4!F:F,MATCH($B415&amp;$D415&amp;$E415,Sheet4!$D:$D,0))</f>
        <v>被海风所笼罩的市区，有时阴冷。</v>
      </c>
      <c r="Z415">
        <f>INDEX(Sheet4!H:H,MATCH($B415&amp;$D415&amp;$E415,Sheet4!$D:$D,0))</f>
        <v>340140008</v>
      </c>
      <c r="AA415" t="str">
        <f t="shared" si="115"/>
        <v>巡逻钻石5-3-3</v>
      </c>
    </row>
    <row r="416" spans="1:27">
      <c r="A416">
        <f t="shared" si="107"/>
        <v>5641</v>
      </c>
      <c r="B416" s="1" t="s">
        <v>80</v>
      </c>
      <c r="C416" s="1" t="str">
        <f t="shared" si="108"/>
        <v>钻石巡逻4</v>
      </c>
      <c r="D416">
        <v>5</v>
      </c>
      <c r="E416">
        <v>4</v>
      </c>
      <c r="F416">
        <v>1</v>
      </c>
      <c r="G416">
        <f t="shared" si="117"/>
        <v>2</v>
      </c>
      <c r="H416">
        <f t="shared" si="109"/>
        <v>35</v>
      </c>
      <c r="I416">
        <f t="shared" si="110"/>
        <v>39</v>
      </c>
      <c r="J416" t="str">
        <f t="shared" si="111"/>
        <v>35,39</v>
      </c>
      <c r="K416">
        <f t="shared" si="112"/>
        <v>4</v>
      </c>
      <c r="L416">
        <f t="shared" si="113"/>
        <v>28800</v>
      </c>
      <c r="M416">
        <v>0</v>
      </c>
      <c r="N416">
        <f>INDEX(Sheet3!E:E,MATCH(B416&amp;D416&amp;E416,Sheet3!D:D,0))*VLOOKUP(G416,AE:AG,3,0)+M416/2</f>
        <v>10</v>
      </c>
      <c r="O416">
        <f>INDEX(Sheet3!F:F,MATCH(B416&amp;D416&amp;E416,Sheet3!D:D,0))</f>
        <v>10</v>
      </c>
      <c r="P416">
        <f t="shared" si="114"/>
        <v>75641</v>
      </c>
      <c r="T416">
        <f t="shared" ref="T416:T421" si="119">INT(VLOOKUP(H416,AK:AP,6,0)*N416/2)</f>
        <v>60000</v>
      </c>
      <c r="W416">
        <f t="shared" si="118"/>
        <v>8</v>
      </c>
      <c r="X416" t="str">
        <f>INDEX(Sheet4!E:E,MATCH($B416&amp;$D416&amp;$E416,Sheet4!$D:$D,0))</f>
        <v>近海街区</v>
      </c>
      <c r="Y416" t="str">
        <f>INDEX(Sheet4!F:F,MATCH($B416&amp;$D416&amp;$E416,Sheet4!$D:$D,0))</f>
        <v>被海风所笼罩的市区，有时阴冷。</v>
      </c>
      <c r="Z416">
        <f>INDEX(Sheet4!H:H,MATCH($B416&amp;$D416&amp;$E416,Sheet4!$D:$D,0))</f>
        <v>340140008</v>
      </c>
      <c r="AA416" t="str">
        <f t="shared" si="115"/>
        <v>巡逻钻石5-4-1</v>
      </c>
    </row>
    <row r="417" spans="1:27">
      <c r="A417">
        <f t="shared" si="107"/>
        <v>5642</v>
      </c>
      <c r="B417" s="1" t="s">
        <v>80</v>
      </c>
      <c r="C417" s="1" t="str">
        <f t="shared" si="108"/>
        <v>钻石巡逻4</v>
      </c>
      <c r="D417">
        <v>5</v>
      </c>
      <c r="E417">
        <v>4</v>
      </c>
      <c r="F417">
        <v>2</v>
      </c>
      <c r="G417">
        <f t="shared" si="117"/>
        <v>3</v>
      </c>
      <c r="H417">
        <f t="shared" si="109"/>
        <v>35</v>
      </c>
      <c r="I417">
        <f t="shared" si="110"/>
        <v>39</v>
      </c>
      <c r="J417" t="str">
        <f t="shared" si="111"/>
        <v>35,39</v>
      </c>
      <c r="K417">
        <f t="shared" si="112"/>
        <v>5</v>
      </c>
      <c r="L417">
        <f t="shared" si="113"/>
        <v>43200</v>
      </c>
      <c r="M417">
        <v>0</v>
      </c>
      <c r="N417">
        <f>INDEX(Sheet3!E:E,MATCH(B417&amp;D417&amp;E417,Sheet3!D:D,0))*VLOOKUP(G417,AE:AG,3,0)+M417/2</f>
        <v>15</v>
      </c>
      <c r="O417">
        <f>INDEX(Sheet3!F:F,MATCH(B417&amp;D417&amp;E417,Sheet3!D:D,0))</f>
        <v>10</v>
      </c>
      <c r="P417">
        <f t="shared" si="114"/>
        <v>75642</v>
      </c>
      <c r="T417">
        <f t="shared" si="119"/>
        <v>90000</v>
      </c>
      <c r="W417">
        <f t="shared" si="118"/>
        <v>12</v>
      </c>
      <c r="X417" t="str">
        <f>INDEX(Sheet4!E:E,MATCH($B417&amp;$D417&amp;$E417,Sheet4!$D:$D,0))</f>
        <v>近海街区</v>
      </c>
      <c r="Y417" t="str">
        <f>INDEX(Sheet4!F:F,MATCH($B417&amp;$D417&amp;$E417,Sheet4!$D:$D,0))</f>
        <v>被海风所笼罩的市区，有时阴冷。</v>
      </c>
      <c r="Z417">
        <f>INDEX(Sheet4!H:H,MATCH($B417&amp;$D417&amp;$E417,Sheet4!$D:$D,0))</f>
        <v>340140008</v>
      </c>
      <c r="AA417" t="str">
        <f t="shared" si="115"/>
        <v>巡逻钻石5-4-2</v>
      </c>
    </row>
    <row r="418" spans="1:27">
      <c r="A418">
        <f t="shared" si="107"/>
        <v>5643</v>
      </c>
      <c r="B418" s="1" t="s">
        <v>80</v>
      </c>
      <c r="C418" s="1" t="str">
        <f t="shared" si="108"/>
        <v>钻石巡逻4</v>
      </c>
      <c r="D418">
        <v>5</v>
      </c>
      <c r="E418">
        <v>4</v>
      </c>
      <c r="F418">
        <v>3</v>
      </c>
      <c r="G418">
        <f t="shared" si="117"/>
        <v>4</v>
      </c>
      <c r="H418">
        <f t="shared" si="109"/>
        <v>35</v>
      </c>
      <c r="I418">
        <f t="shared" si="110"/>
        <v>39</v>
      </c>
      <c r="J418" t="str">
        <f t="shared" si="111"/>
        <v>35,39</v>
      </c>
      <c r="K418">
        <f t="shared" si="112"/>
        <v>5</v>
      </c>
      <c r="L418">
        <f t="shared" si="113"/>
        <v>86400</v>
      </c>
      <c r="M418">
        <v>0</v>
      </c>
      <c r="N418">
        <f>INDEX(Sheet3!E:E,MATCH(B418&amp;D418&amp;E418,Sheet3!D:D,0))*VLOOKUP(G418,AE:AG,3,0)+M418/2</f>
        <v>30</v>
      </c>
      <c r="O418">
        <f>INDEX(Sheet3!F:F,MATCH(B418&amp;D418&amp;E418,Sheet3!D:D,0))</f>
        <v>10</v>
      </c>
      <c r="P418">
        <f t="shared" si="114"/>
        <v>75643</v>
      </c>
      <c r="T418">
        <f t="shared" si="119"/>
        <v>180000</v>
      </c>
      <c r="W418">
        <f t="shared" si="118"/>
        <v>23</v>
      </c>
      <c r="X418" t="str">
        <f>INDEX(Sheet4!E:E,MATCH($B418&amp;$D418&amp;$E418,Sheet4!$D:$D,0))</f>
        <v>近海街区</v>
      </c>
      <c r="Y418" t="str">
        <f>INDEX(Sheet4!F:F,MATCH($B418&amp;$D418&amp;$E418,Sheet4!$D:$D,0))</f>
        <v>被海风所笼罩的市区，有时阴冷。</v>
      </c>
      <c r="Z418">
        <f>INDEX(Sheet4!H:H,MATCH($B418&amp;$D418&amp;$E418,Sheet4!$D:$D,0))</f>
        <v>340140008</v>
      </c>
      <c r="AA418" t="str">
        <f t="shared" si="115"/>
        <v>巡逻钻石5-4-3</v>
      </c>
    </row>
    <row r="419" spans="1:27">
      <c r="A419">
        <f t="shared" si="107"/>
        <v>5651</v>
      </c>
      <c r="B419" s="1" t="s">
        <v>80</v>
      </c>
      <c r="C419" s="1" t="str">
        <f t="shared" si="108"/>
        <v>钻石巡逻5</v>
      </c>
      <c r="D419">
        <v>5</v>
      </c>
      <c r="E419">
        <v>5</v>
      </c>
      <c r="F419">
        <v>1</v>
      </c>
      <c r="G419">
        <f t="shared" si="117"/>
        <v>2</v>
      </c>
      <c r="H419">
        <f t="shared" si="109"/>
        <v>40</v>
      </c>
      <c r="I419">
        <f t="shared" si="110"/>
        <v>80</v>
      </c>
      <c r="J419" t="str">
        <f t="shared" si="111"/>
        <v>40,80</v>
      </c>
      <c r="K419">
        <f t="shared" si="112"/>
        <v>4</v>
      </c>
      <c r="L419">
        <f t="shared" si="113"/>
        <v>28800</v>
      </c>
      <c r="M419">
        <v>0</v>
      </c>
      <c r="N419">
        <f>INDEX(Sheet3!E:E,MATCH(B419&amp;D419&amp;E419,Sheet3!D:D,0))*VLOOKUP(G419,AE:AG,3,0)+M419/2</f>
        <v>10</v>
      </c>
      <c r="O419">
        <f>INDEX(Sheet3!F:F,MATCH(B419&amp;D419&amp;E419,Sheet3!D:D,0))</f>
        <v>10</v>
      </c>
      <c r="P419">
        <f t="shared" si="114"/>
        <v>75651</v>
      </c>
      <c r="T419">
        <f t="shared" si="119"/>
        <v>83333</v>
      </c>
      <c r="W419">
        <f t="shared" si="118"/>
        <v>8</v>
      </c>
      <c r="X419" t="str">
        <f>INDEX(Sheet4!E:E,MATCH($B419&amp;$D419&amp;$E419,Sheet4!$D:$D,0))</f>
        <v>近海街区</v>
      </c>
      <c r="Y419" t="str">
        <f>INDEX(Sheet4!F:F,MATCH($B419&amp;$D419&amp;$E419,Sheet4!$D:$D,0))</f>
        <v>被海风所笼罩的市区，有时阴冷。</v>
      </c>
      <c r="Z419">
        <f>INDEX(Sheet4!H:H,MATCH($B419&amp;$D419&amp;$E419,Sheet4!$D:$D,0))</f>
        <v>340140008</v>
      </c>
      <c r="AA419" t="str">
        <f t="shared" si="115"/>
        <v>巡逻钻石5-5-1</v>
      </c>
    </row>
    <row r="420" spans="1:27">
      <c r="A420">
        <f t="shared" si="107"/>
        <v>5652</v>
      </c>
      <c r="B420" s="1" t="s">
        <v>80</v>
      </c>
      <c r="C420" s="1" t="str">
        <f t="shared" si="108"/>
        <v>钻石巡逻5</v>
      </c>
      <c r="D420">
        <v>5</v>
      </c>
      <c r="E420">
        <v>5</v>
      </c>
      <c r="F420">
        <v>2</v>
      </c>
      <c r="G420">
        <f t="shared" si="117"/>
        <v>3</v>
      </c>
      <c r="H420">
        <f t="shared" si="109"/>
        <v>40</v>
      </c>
      <c r="I420">
        <f t="shared" si="110"/>
        <v>80</v>
      </c>
      <c r="J420" t="str">
        <f t="shared" si="111"/>
        <v>40,80</v>
      </c>
      <c r="K420">
        <f t="shared" si="112"/>
        <v>5</v>
      </c>
      <c r="L420">
        <f t="shared" si="113"/>
        <v>43200</v>
      </c>
      <c r="M420">
        <v>0</v>
      </c>
      <c r="N420">
        <f>INDEX(Sheet3!E:E,MATCH(B420&amp;D420&amp;E420,Sheet3!D:D,0))*VLOOKUP(G420,AE:AG,3,0)+M420/2</f>
        <v>15</v>
      </c>
      <c r="O420">
        <f>INDEX(Sheet3!F:F,MATCH(B420&amp;D420&amp;E420,Sheet3!D:D,0))</f>
        <v>10</v>
      </c>
      <c r="P420">
        <f t="shared" si="114"/>
        <v>75652</v>
      </c>
      <c r="T420">
        <f t="shared" si="119"/>
        <v>125000</v>
      </c>
      <c r="W420">
        <f t="shared" si="118"/>
        <v>12</v>
      </c>
      <c r="X420" t="str">
        <f>INDEX(Sheet4!E:E,MATCH($B420&amp;$D420&amp;$E420,Sheet4!$D:$D,0))</f>
        <v>近海街区</v>
      </c>
      <c r="Y420" t="str">
        <f>INDEX(Sheet4!F:F,MATCH($B420&amp;$D420&amp;$E420,Sheet4!$D:$D,0))</f>
        <v>被海风所笼罩的市区，有时阴冷。</v>
      </c>
      <c r="Z420">
        <f>INDEX(Sheet4!H:H,MATCH($B420&amp;$D420&amp;$E420,Sheet4!$D:$D,0))</f>
        <v>340140008</v>
      </c>
      <c r="AA420" t="str">
        <f t="shared" si="115"/>
        <v>巡逻钻石5-5-2</v>
      </c>
    </row>
    <row r="421" spans="1:27">
      <c r="A421">
        <f t="shared" si="107"/>
        <v>5653</v>
      </c>
      <c r="B421" s="1" t="s">
        <v>80</v>
      </c>
      <c r="C421" s="1" t="str">
        <f t="shared" si="108"/>
        <v>钻石巡逻5</v>
      </c>
      <c r="D421">
        <v>5</v>
      </c>
      <c r="E421">
        <v>5</v>
      </c>
      <c r="F421">
        <v>3</v>
      </c>
      <c r="G421">
        <f t="shared" si="117"/>
        <v>4</v>
      </c>
      <c r="H421">
        <f t="shared" si="109"/>
        <v>40</v>
      </c>
      <c r="I421">
        <f t="shared" si="110"/>
        <v>80</v>
      </c>
      <c r="J421" t="str">
        <f t="shared" si="111"/>
        <v>40,80</v>
      </c>
      <c r="K421">
        <f t="shared" si="112"/>
        <v>5</v>
      </c>
      <c r="L421">
        <f t="shared" si="113"/>
        <v>86400</v>
      </c>
      <c r="M421">
        <v>0</v>
      </c>
      <c r="N421">
        <f>INDEX(Sheet3!E:E,MATCH(B421&amp;D421&amp;E421,Sheet3!D:D,0))*VLOOKUP(G421,AE:AG,3,0)+M421/2</f>
        <v>30</v>
      </c>
      <c r="O421">
        <f>INDEX(Sheet3!F:F,MATCH(B421&amp;D421&amp;E421,Sheet3!D:D,0))</f>
        <v>10</v>
      </c>
      <c r="P421">
        <f t="shared" si="114"/>
        <v>75653</v>
      </c>
      <c r="T421">
        <f t="shared" si="119"/>
        <v>250000</v>
      </c>
      <c r="W421">
        <f t="shared" si="118"/>
        <v>23</v>
      </c>
      <c r="X421" t="str">
        <f>INDEX(Sheet4!E:E,MATCH($B421&amp;$D421&amp;$E421,Sheet4!$D:$D,0))</f>
        <v>近海街区</v>
      </c>
      <c r="Y421" t="str">
        <f>INDEX(Sheet4!F:F,MATCH($B421&amp;$D421&amp;$E421,Sheet4!$D:$D,0))</f>
        <v>被海风所笼罩的市区，有时阴冷。</v>
      </c>
      <c r="Z421">
        <f>INDEX(Sheet4!H:H,MATCH($B421&amp;$D421&amp;$E421,Sheet4!$D:$D,0))</f>
        <v>340140008</v>
      </c>
      <c r="AA421" t="str">
        <f t="shared" si="115"/>
        <v>巡逻钻石5-5-3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N151"/>
  <sheetViews>
    <sheetView topLeftCell="A22" workbookViewId="0">
      <selection activeCell="I121" sqref="I121"/>
    </sheetView>
  </sheetViews>
  <sheetFormatPr defaultColWidth="9" defaultRowHeight="14.25"/>
  <sheetData>
    <row r="1" spans="1:40">
      <c r="A1" s="1" t="s">
        <v>61</v>
      </c>
      <c r="B1" s="1" t="s">
        <v>63</v>
      </c>
      <c r="C1" s="1" t="s">
        <v>64</v>
      </c>
      <c r="D1" s="1"/>
      <c r="E1" s="1" t="s">
        <v>72</v>
      </c>
      <c r="F1" s="1" t="s">
        <v>73</v>
      </c>
      <c r="K1" s="1" t="s">
        <v>61</v>
      </c>
      <c r="L1" s="1" t="s">
        <v>63</v>
      </c>
      <c r="M1" s="1" t="s">
        <v>64</v>
      </c>
      <c r="T1" s="1" t="s">
        <v>64</v>
      </c>
      <c r="U1" s="1" t="s">
        <v>72</v>
      </c>
      <c r="W1" s="1" t="s">
        <v>74</v>
      </c>
      <c r="X1" s="1" t="s">
        <v>75</v>
      </c>
      <c r="Y1" s="1" t="s">
        <v>76</v>
      </c>
      <c r="Z1" s="1" t="s">
        <v>81</v>
      </c>
      <c r="AA1" s="1" t="s">
        <v>82</v>
      </c>
      <c r="AB1" s="1" t="s">
        <v>80</v>
      </c>
      <c r="AC1" s="1" t="s">
        <v>74</v>
      </c>
      <c r="AD1" s="1" t="s">
        <v>75</v>
      </c>
      <c r="AE1" s="1" t="s">
        <v>76</v>
      </c>
      <c r="AF1" s="1" t="s">
        <v>81</v>
      </c>
      <c r="AG1" s="1" t="s">
        <v>82</v>
      </c>
      <c r="AH1" s="1" t="s">
        <v>80</v>
      </c>
      <c r="AI1" s="1" t="s">
        <v>74</v>
      </c>
      <c r="AJ1" s="1" t="s">
        <v>75</v>
      </c>
      <c r="AK1" s="1" t="s">
        <v>76</v>
      </c>
      <c r="AL1" s="1" t="s">
        <v>81</v>
      </c>
      <c r="AM1" s="1" t="s">
        <v>82</v>
      </c>
      <c r="AN1" s="1" t="s">
        <v>80</v>
      </c>
    </row>
    <row r="2" spans="1:40">
      <c r="A2" s="1" t="s">
        <v>74</v>
      </c>
      <c r="B2">
        <v>1</v>
      </c>
      <c r="C2">
        <v>1</v>
      </c>
      <c r="D2" t="str">
        <f t="shared" ref="D2:D33" si="0">A2&amp;B2&amp;C2</f>
        <v>经验11</v>
      </c>
      <c r="E2">
        <v>10</v>
      </c>
      <c r="F2">
        <v>50</v>
      </c>
      <c r="K2" s="1" t="s">
        <v>74</v>
      </c>
      <c r="L2" s="1">
        <v>1</v>
      </c>
      <c r="M2">
        <v>1</v>
      </c>
      <c r="N2">
        <f t="shared" ref="N2:N33" si="1">SUMIFS(F:F,C:C,"="&amp;M2,A:A,"="&amp;K2,B:B,"="&amp;L2)/SUMIFS(F:F,C:C,"="&amp;M2,B:B,"="&amp;L2)</f>
        <v>0.217391304347826</v>
      </c>
      <c r="O2">
        <f t="shared" ref="O2:O33" si="2">INDEX(E:E,MATCH(K2&amp;L2&amp;M2,D:D,0))</f>
        <v>10</v>
      </c>
      <c r="P2">
        <f t="shared" ref="P2:P33" si="3">N2*O2</f>
        <v>2.17391304347826</v>
      </c>
      <c r="T2">
        <v>1</v>
      </c>
      <c r="U2">
        <f>SUMIFS(Q:Q,M:M,"="&amp;T2)</f>
        <v>20</v>
      </c>
      <c r="V2">
        <v>20</v>
      </c>
      <c r="W2">
        <f t="shared" ref="W2:AB6" si="4">SUMIFS($P:$P,$K:$K,"="&amp;W$1,$M:$M,"="&amp;$T2)</f>
        <v>4.34782608695652</v>
      </c>
      <c r="X2">
        <f t="shared" si="4"/>
        <v>4.34782608695652</v>
      </c>
      <c r="Y2">
        <f t="shared" si="4"/>
        <v>4.34782608695652</v>
      </c>
      <c r="Z2">
        <f t="shared" si="4"/>
        <v>4.34782608695652</v>
      </c>
      <c r="AA2">
        <f t="shared" si="4"/>
        <v>0</v>
      </c>
      <c r="AB2">
        <f t="shared" si="4"/>
        <v>2.60869565217391</v>
      </c>
      <c r="AC2">
        <v>1150</v>
      </c>
      <c r="AD2">
        <v>4.5</v>
      </c>
      <c r="AE2">
        <v>4.5</v>
      </c>
      <c r="AH2">
        <v>1</v>
      </c>
      <c r="AI2">
        <f t="shared" ref="AI2:AN3" si="5">AC2*W2</f>
        <v>5000</v>
      </c>
      <c r="AJ2">
        <f t="shared" si="5"/>
        <v>19.5652173913043</v>
      </c>
      <c r="AK2">
        <f t="shared" si="5"/>
        <v>19.5652173913043</v>
      </c>
      <c r="AL2">
        <f t="shared" si="5"/>
        <v>0</v>
      </c>
      <c r="AM2">
        <f t="shared" si="5"/>
        <v>0</v>
      </c>
      <c r="AN2">
        <f t="shared" si="5"/>
        <v>2.60869565217391</v>
      </c>
    </row>
    <row r="3" spans="1:40">
      <c r="A3" s="1" t="s">
        <v>74</v>
      </c>
      <c r="B3">
        <v>1</v>
      </c>
      <c r="C3">
        <v>2</v>
      </c>
      <c r="D3" t="str">
        <f t="shared" si="0"/>
        <v>经验12</v>
      </c>
      <c r="E3">
        <v>7</v>
      </c>
      <c r="F3">
        <v>50</v>
      </c>
      <c r="K3" s="1" t="s">
        <v>75</v>
      </c>
      <c r="L3" s="1">
        <v>1</v>
      </c>
      <c r="M3">
        <v>1</v>
      </c>
      <c r="N3">
        <f t="shared" si="1"/>
        <v>0.217391304347826</v>
      </c>
      <c r="O3">
        <f t="shared" si="2"/>
        <v>10</v>
      </c>
      <c r="P3">
        <f t="shared" si="3"/>
        <v>2.17391304347826</v>
      </c>
      <c r="T3">
        <v>2</v>
      </c>
      <c r="U3">
        <f>SUMIFS(Q:Q,M:M,"="&amp;T3)</f>
        <v>25.1923076923077</v>
      </c>
      <c r="V3">
        <v>20</v>
      </c>
      <c r="W3">
        <f t="shared" si="4"/>
        <v>4.03846153846154</v>
      </c>
      <c r="X3">
        <f t="shared" si="4"/>
        <v>4.03846153846154</v>
      </c>
      <c r="Y3">
        <f t="shared" si="4"/>
        <v>4.03846153846154</v>
      </c>
      <c r="Z3">
        <f t="shared" si="4"/>
        <v>6.15384615384615</v>
      </c>
      <c r="AA3">
        <f t="shared" si="4"/>
        <v>4.03846153846154</v>
      </c>
      <c r="AB3">
        <f t="shared" si="4"/>
        <v>2.88461538461538</v>
      </c>
      <c r="AC3">
        <v>1500</v>
      </c>
      <c r="AD3">
        <v>6</v>
      </c>
      <c r="AE3">
        <v>6</v>
      </c>
      <c r="AG3">
        <v>120</v>
      </c>
      <c r="AH3">
        <v>1</v>
      </c>
      <c r="AI3">
        <f t="shared" si="5"/>
        <v>6057.69230769231</v>
      </c>
      <c r="AJ3">
        <f t="shared" si="5"/>
        <v>24.2307692307692</v>
      </c>
      <c r="AK3">
        <f t="shared" si="5"/>
        <v>24.2307692307692</v>
      </c>
      <c r="AL3">
        <f t="shared" si="5"/>
        <v>0</v>
      </c>
      <c r="AM3">
        <f t="shared" si="5"/>
        <v>484.615384615385</v>
      </c>
      <c r="AN3">
        <f t="shared" si="5"/>
        <v>2.88461538461538</v>
      </c>
    </row>
    <row r="4" spans="1:28">
      <c r="A4" s="1" t="s">
        <v>74</v>
      </c>
      <c r="B4">
        <v>1</v>
      </c>
      <c r="C4">
        <v>3</v>
      </c>
      <c r="D4" t="str">
        <f t="shared" si="0"/>
        <v>经验13</v>
      </c>
      <c r="E4">
        <v>6</v>
      </c>
      <c r="F4">
        <v>50</v>
      </c>
      <c r="K4" s="1" t="s">
        <v>76</v>
      </c>
      <c r="L4" s="1">
        <v>1</v>
      </c>
      <c r="M4">
        <v>1</v>
      </c>
      <c r="N4">
        <f t="shared" si="1"/>
        <v>0.217391304347826</v>
      </c>
      <c r="O4">
        <f t="shared" si="2"/>
        <v>10</v>
      </c>
      <c r="P4">
        <f t="shared" si="3"/>
        <v>2.17391304347826</v>
      </c>
      <c r="T4">
        <v>3</v>
      </c>
      <c r="U4">
        <f>SUMIFS(Q:Q,M:M,"="&amp;T4)</f>
        <v>30.6163993453355</v>
      </c>
      <c r="V4">
        <v>25</v>
      </c>
      <c r="W4">
        <f t="shared" si="4"/>
        <v>4.90703764320786</v>
      </c>
      <c r="X4">
        <f t="shared" si="4"/>
        <v>4.90703764320786</v>
      </c>
      <c r="Y4">
        <f t="shared" si="4"/>
        <v>4.90703764320786</v>
      </c>
      <c r="Z4">
        <f t="shared" si="4"/>
        <v>7.35780687397709</v>
      </c>
      <c r="AA4">
        <f t="shared" si="4"/>
        <v>4.90703764320786</v>
      </c>
      <c r="AB4">
        <f t="shared" si="4"/>
        <v>3.630441898527</v>
      </c>
    </row>
    <row r="5" spans="1:28">
      <c r="A5" s="1" t="s">
        <v>74</v>
      </c>
      <c r="B5">
        <v>1</v>
      </c>
      <c r="C5">
        <v>4</v>
      </c>
      <c r="D5" t="str">
        <f t="shared" si="0"/>
        <v>经验14</v>
      </c>
      <c r="E5">
        <v>5</v>
      </c>
      <c r="F5">
        <v>50</v>
      </c>
      <c r="K5" s="1" t="s">
        <v>81</v>
      </c>
      <c r="L5" s="1">
        <v>1</v>
      </c>
      <c r="M5">
        <v>1</v>
      </c>
      <c r="N5">
        <f t="shared" si="1"/>
        <v>0.217391304347826</v>
      </c>
      <c r="O5">
        <f t="shared" si="2"/>
        <v>10</v>
      </c>
      <c r="P5">
        <f t="shared" si="3"/>
        <v>2.17391304347826</v>
      </c>
      <c r="T5">
        <v>4</v>
      </c>
      <c r="U5">
        <f>SUMIFS(Q:Q,M:M,"="&amp;T5)</f>
        <v>33.991798720178</v>
      </c>
      <c r="V5">
        <v>30</v>
      </c>
      <c r="W5">
        <f t="shared" si="4"/>
        <v>5.18563755270994</v>
      </c>
      <c r="X5">
        <f t="shared" si="4"/>
        <v>5.18563755270994</v>
      </c>
      <c r="Y5">
        <f t="shared" si="4"/>
        <v>5.18563755270994</v>
      </c>
      <c r="Z5">
        <f t="shared" si="4"/>
        <v>9.52213641579433</v>
      </c>
      <c r="AA5">
        <f t="shared" si="4"/>
        <v>5.18563755270994</v>
      </c>
      <c r="AB5">
        <f t="shared" si="4"/>
        <v>3.72711209354387</v>
      </c>
    </row>
    <row r="6" spans="1:28">
      <c r="A6" s="1" t="s">
        <v>74</v>
      </c>
      <c r="B6">
        <v>1</v>
      </c>
      <c r="C6">
        <v>5</v>
      </c>
      <c r="D6" t="str">
        <f t="shared" si="0"/>
        <v>经验15</v>
      </c>
      <c r="E6">
        <v>5</v>
      </c>
      <c r="F6">
        <v>50</v>
      </c>
      <c r="K6" s="1" t="s">
        <v>82</v>
      </c>
      <c r="L6" s="1">
        <v>1</v>
      </c>
      <c r="M6">
        <v>1</v>
      </c>
      <c r="N6">
        <f t="shared" si="1"/>
        <v>0</v>
      </c>
      <c r="O6">
        <f t="shared" si="2"/>
        <v>10</v>
      </c>
      <c r="P6">
        <f t="shared" si="3"/>
        <v>0</v>
      </c>
      <c r="T6">
        <v>5</v>
      </c>
      <c r="U6">
        <f>SUMIFS(Q:Q,M:M,"="&amp;T6)</f>
        <v>33.991798720178</v>
      </c>
      <c r="V6">
        <v>30</v>
      </c>
      <c r="W6">
        <f t="shared" si="4"/>
        <v>5.18563755270994</v>
      </c>
      <c r="X6">
        <f t="shared" si="4"/>
        <v>5.18563755270994</v>
      </c>
      <c r="Y6">
        <f t="shared" si="4"/>
        <v>5.18563755270994</v>
      </c>
      <c r="Z6">
        <f t="shared" si="4"/>
        <v>9.52213641579433</v>
      </c>
      <c r="AA6">
        <f t="shared" si="4"/>
        <v>5.18563755270994</v>
      </c>
      <c r="AB6">
        <f t="shared" si="4"/>
        <v>3.72711209354387</v>
      </c>
    </row>
    <row r="7" spans="1:17">
      <c r="A7" s="1" t="s">
        <v>75</v>
      </c>
      <c r="B7">
        <v>1</v>
      </c>
      <c r="C7">
        <v>1</v>
      </c>
      <c r="D7" t="str">
        <f t="shared" si="0"/>
        <v>星点11</v>
      </c>
      <c r="E7">
        <f t="shared" ref="E7:E16" si="6">E2</f>
        <v>10</v>
      </c>
      <c r="F7">
        <v>50</v>
      </c>
      <c r="K7" s="1" t="s">
        <v>80</v>
      </c>
      <c r="L7" s="1">
        <v>1</v>
      </c>
      <c r="M7">
        <v>1</v>
      </c>
      <c r="N7">
        <f t="shared" si="1"/>
        <v>0.130434782608696</v>
      </c>
      <c r="O7">
        <f t="shared" si="2"/>
        <v>10</v>
      </c>
      <c r="P7">
        <f t="shared" si="3"/>
        <v>1.30434782608696</v>
      </c>
      <c r="Q7">
        <f>SUM(P2:P7)</f>
        <v>10</v>
      </c>
    </row>
    <row r="8" spans="1:16">
      <c r="A8" s="1" t="s">
        <v>75</v>
      </c>
      <c r="B8">
        <v>1</v>
      </c>
      <c r="C8">
        <v>2</v>
      </c>
      <c r="D8" t="str">
        <f t="shared" si="0"/>
        <v>星点12</v>
      </c>
      <c r="E8">
        <f t="shared" si="6"/>
        <v>7</v>
      </c>
      <c r="F8">
        <v>50</v>
      </c>
      <c r="K8" s="1" t="s">
        <v>74</v>
      </c>
      <c r="L8" s="1">
        <v>1</v>
      </c>
      <c r="M8">
        <v>2</v>
      </c>
      <c r="N8">
        <f t="shared" si="1"/>
        <v>0.192307692307692</v>
      </c>
      <c r="O8">
        <f t="shared" si="2"/>
        <v>7</v>
      </c>
      <c r="P8">
        <f t="shared" si="3"/>
        <v>1.34615384615385</v>
      </c>
    </row>
    <row r="9" spans="1:16">
      <c r="A9" s="1" t="s">
        <v>75</v>
      </c>
      <c r="B9">
        <v>1</v>
      </c>
      <c r="C9">
        <v>3</v>
      </c>
      <c r="D9" t="str">
        <f t="shared" si="0"/>
        <v>星点13</v>
      </c>
      <c r="E9">
        <f t="shared" si="6"/>
        <v>6</v>
      </c>
      <c r="F9">
        <v>50</v>
      </c>
      <c r="K9" s="1" t="s">
        <v>75</v>
      </c>
      <c r="L9" s="1">
        <v>1</v>
      </c>
      <c r="M9">
        <v>2</v>
      </c>
      <c r="N9">
        <f t="shared" si="1"/>
        <v>0.192307692307692</v>
      </c>
      <c r="O9">
        <f t="shared" si="2"/>
        <v>7</v>
      </c>
      <c r="P9">
        <f t="shared" si="3"/>
        <v>1.34615384615385</v>
      </c>
    </row>
    <row r="10" spans="1:16">
      <c r="A10" s="1" t="s">
        <v>75</v>
      </c>
      <c r="B10">
        <v>1</v>
      </c>
      <c r="C10">
        <v>4</v>
      </c>
      <c r="D10" t="str">
        <f t="shared" si="0"/>
        <v>星点14</v>
      </c>
      <c r="E10">
        <f t="shared" si="6"/>
        <v>5</v>
      </c>
      <c r="F10">
        <v>50</v>
      </c>
      <c r="K10" s="1" t="s">
        <v>76</v>
      </c>
      <c r="L10" s="1">
        <v>1</v>
      </c>
      <c r="M10">
        <v>2</v>
      </c>
      <c r="N10">
        <f t="shared" si="1"/>
        <v>0.192307692307692</v>
      </c>
      <c r="O10">
        <f t="shared" si="2"/>
        <v>7</v>
      </c>
      <c r="P10">
        <f t="shared" si="3"/>
        <v>1.34615384615385</v>
      </c>
    </row>
    <row r="11" spans="1:16">
      <c r="A11" s="1" t="s">
        <v>75</v>
      </c>
      <c r="B11">
        <v>1</v>
      </c>
      <c r="C11">
        <v>5</v>
      </c>
      <c r="D11" t="str">
        <f t="shared" si="0"/>
        <v>星点15</v>
      </c>
      <c r="E11">
        <f t="shared" si="6"/>
        <v>5</v>
      </c>
      <c r="F11">
        <v>50</v>
      </c>
      <c r="K11" s="1" t="s">
        <v>81</v>
      </c>
      <c r="L11" s="1">
        <v>1</v>
      </c>
      <c r="M11">
        <v>2</v>
      </c>
      <c r="N11">
        <f t="shared" si="1"/>
        <v>0.192307692307692</v>
      </c>
      <c r="O11">
        <f t="shared" si="2"/>
        <v>10</v>
      </c>
      <c r="P11">
        <f t="shared" si="3"/>
        <v>1.92307692307692</v>
      </c>
    </row>
    <row r="12" spans="1:16">
      <c r="A12" s="1" t="s">
        <v>76</v>
      </c>
      <c r="B12">
        <v>1</v>
      </c>
      <c r="C12">
        <v>1</v>
      </c>
      <c r="D12" t="str">
        <f t="shared" si="0"/>
        <v>觉醒11</v>
      </c>
      <c r="E12">
        <f t="shared" si="6"/>
        <v>10</v>
      </c>
      <c r="F12">
        <v>50</v>
      </c>
      <c r="K12" s="1" t="s">
        <v>82</v>
      </c>
      <c r="L12" s="1">
        <v>1</v>
      </c>
      <c r="M12">
        <v>2</v>
      </c>
      <c r="N12">
        <f t="shared" si="1"/>
        <v>0.192307692307692</v>
      </c>
      <c r="O12">
        <f t="shared" si="2"/>
        <v>7</v>
      </c>
      <c r="P12">
        <f t="shared" si="3"/>
        <v>1.34615384615385</v>
      </c>
    </row>
    <row r="13" spans="1:17">
      <c r="A13" s="1" t="s">
        <v>76</v>
      </c>
      <c r="B13">
        <v>1</v>
      </c>
      <c r="C13">
        <v>2</v>
      </c>
      <c r="D13" t="str">
        <f t="shared" si="0"/>
        <v>觉醒12</v>
      </c>
      <c r="E13">
        <f t="shared" si="6"/>
        <v>7</v>
      </c>
      <c r="F13">
        <v>50</v>
      </c>
      <c r="K13" s="1" t="s">
        <v>80</v>
      </c>
      <c r="L13" s="1">
        <v>1</v>
      </c>
      <c r="M13">
        <v>2</v>
      </c>
      <c r="N13">
        <f t="shared" si="1"/>
        <v>0.0384615384615385</v>
      </c>
      <c r="O13">
        <f t="shared" si="2"/>
        <v>25</v>
      </c>
      <c r="P13">
        <f t="shared" si="3"/>
        <v>0.961538461538462</v>
      </c>
      <c r="Q13">
        <f>SUM(P8:P13)</f>
        <v>8.26923076923077</v>
      </c>
    </row>
    <row r="14" spans="1:16">
      <c r="A14" s="1" t="s">
        <v>76</v>
      </c>
      <c r="B14">
        <v>1</v>
      </c>
      <c r="C14">
        <v>3</v>
      </c>
      <c r="D14" t="str">
        <f t="shared" si="0"/>
        <v>觉醒13</v>
      </c>
      <c r="E14">
        <f t="shared" si="6"/>
        <v>6</v>
      </c>
      <c r="F14">
        <v>50</v>
      </c>
      <c r="K14" s="1" t="s">
        <v>74</v>
      </c>
      <c r="L14" s="1">
        <v>1</v>
      </c>
      <c r="M14">
        <v>3</v>
      </c>
      <c r="N14">
        <f t="shared" si="1"/>
        <v>0.212765957446809</v>
      </c>
      <c r="O14">
        <f t="shared" si="2"/>
        <v>6</v>
      </c>
      <c r="P14">
        <f t="shared" si="3"/>
        <v>1.27659574468085</v>
      </c>
    </row>
    <row r="15" spans="1:16">
      <c r="A15" s="1" t="s">
        <v>76</v>
      </c>
      <c r="B15">
        <v>1</v>
      </c>
      <c r="C15">
        <v>4</v>
      </c>
      <c r="D15" t="str">
        <f t="shared" si="0"/>
        <v>觉醒14</v>
      </c>
      <c r="E15">
        <f t="shared" si="6"/>
        <v>5</v>
      </c>
      <c r="F15">
        <v>50</v>
      </c>
      <c r="K15" s="1" t="s">
        <v>75</v>
      </c>
      <c r="L15" s="1">
        <v>1</v>
      </c>
      <c r="M15">
        <v>3</v>
      </c>
      <c r="N15">
        <f t="shared" si="1"/>
        <v>0.212765957446809</v>
      </c>
      <c r="O15">
        <f t="shared" si="2"/>
        <v>6</v>
      </c>
      <c r="P15">
        <f t="shared" si="3"/>
        <v>1.27659574468085</v>
      </c>
    </row>
    <row r="16" spans="1:16">
      <c r="A16" s="1" t="s">
        <v>76</v>
      </c>
      <c r="B16">
        <v>1</v>
      </c>
      <c r="C16">
        <v>5</v>
      </c>
      <c r="D16" t="str">
        <f t="shared" si="0"/>
        <v>觉醒15</v>
      </c>
      <c r="E16">
        <f t="shared" si="6"/>
        <v>5</v>
      </c>
      <c r="F16">
        <v>50</v>
      </c>
      <c r="K16" s="1" t="s">
        <v>76</v>
      </c>
      <c r="L16" s="1">
        <v>1</v>
      </c>
      <c r="M16">
        <v>3</v>
      </c>
      <c r="N16">
        <f t="shared" si="1"/>
        <v>0.212765957446809</v>
      </c>
      <c r="O16">
        <f t="shared" si="2"/>
        <v>6</v>
      </c>
      <c r="P16">
        <f t="shared" si="3"/>
        <v>1.27659574468085</v>
      </c>
    </row>
    <row r="17" spans="1:16">
      <c r="A17" s="1" t="s">
        <v>81</v>
      </c>
      <c r="B17">
        <v>1</v>
      </c>
      <c r="C17">
        <v>1</v>
      </c>
      <c r="D17" t="str">
        <f t="shared" si="0"/>
        <v>英雄碎片11</v>
      </c>
      <c r="E17">
        <v>10</v>
      </c>
      <c r="F17">
        <v>50</v>
      </c>
      <c r="K17" s="1" t="s">
        <v>81</v>
      </c>
      <c r="L17" s="1">
        <v>1</v>
      </c>
      <c r="M17">
        <v>3</v>
      </c>
      <c r="N17">
        <f t="shared" si="1"/>
        <v>0.127659574468085</v>
      </c>
      <c r="O17">
        <f t="shared" si="2"/>
        <v>10</v>
      </c>
      <c r="P17">
        <f t="shared" si="3"/>
        <v>1.27659574468085</v>
      </c>
    </row>
    <row r="18" spans="1:16">
      <c r="A18" s="1" t="s">
        <v>81</v>
      </c>
      <c r="B18">
        <v>1</v>
      </c>
      <c r="C18">
        <v>2</v>
      </c>
      <c r="D18" t="str">
        <f t="shared" si="0"/>
        <v>英雄碎片12</v>
      </c>
      <c r="E18">
        <v>10</v>
      </c>
      <c r="F18">
        <v>50</v>
      </c>
      <c r="K18" s="1" t="s">
        <v>82</v>
      </c>
      <c r="L18" s="1">
        <v>1</v>
      </c>
      <c r="M18">
        <v>3</v>
      </c>
      <c r="N18">
        <f t="shared" si="1"/>
        <v>0.212765957446809</v>
      </c>
      <c r="O18">
        <f t="shared" si="2"/>
        <v>6</v>
      </c>
      <c r="P18">
        <f t="shared" si="3"/>
        <v>1.27659574468085</v>
      </c>
    </row>
    <row r="19" spans="1:17">
      <c r="A19" s="1" t="s">
        <v>81</v>
      </c>
      <c r="B19">
        <v>1</v>
      </c>
      <c r="C19">
        <v>3</v>
      </c>
      <c r="D19" t="str">
        <f t="shared" si="0"/>
        <v>英雄碎片13</v>
      </c>
      <c r="E19">
        <v>10</v>
      </c>
      <c r="F19">
        <v>30</v>
      </c>
      <c r="K19" s="1" t="s">
        <v>80</v>
      </c>
      <c r="L19" s="1">
        <v>1</v>
      </c>
      <c r="M19">
        <v>3</v>
      </c>
      <c r="N19">
        <f t="shared" si="1"/>
        <v>0.0212765957446809</v>
      </c>
      <c r="O19">
        <f t="shared" si="2"/>
        <v>30</v>
      </c>
      <c r="P19">
        <f t="shared" si="3"/>
        <v>0.638297872340426</v>
      </c>
      <c r="Q19">
        <f>SUM(P14:P19)</f>
        <v>7.02127659574468</v>
      </c>
    </row>
    <row r="20" spans="1:16">
      <c r="A20" s="1" t="s">
        <v>81</v>
      </c>
      <c r="B20">
        <v>1</v>
      </c>
      <c r="C20">
        <v>4</v>
      </c>
      <c r="D20" t="str">
        <f t="shared" si="0"/>
        <v>英雄碎片14</v>
      </c>
      <c r="E20">
        <v>10</v>
      </c>
      <c r="F20">
        <v>20</v>
      </c>
      <c r="K20" s="1" t="s">
        <v>74</v>
      </c>
      <c r="L20" s="1">
        <v>1</v>
      </c>
      <c r="M20">
        <v>4</v>
      </c>
      <c r="N20">
        <f t="shared" si="1"/>
        <v>0.224215246636771</v>
      </c>
      <c r="O20">
        <f t="shared" si="2"/>
        <v>5</v>
      </c>
      <c r="P20">
        <f t="shared" si="3"/>
        <v>1.12107623318386</v>
      </c>
    </row>
    <row r="21" spans="1:16">
      <c r="A21" s="1" t="s">
        <v>81</v>
      </c>
      <c r="B21">
        <v>1</v>
      </c>
      <c r="C21">
        <v>5</v>
      </c>
      <c r="D21" t="str">
        <f t="shared" si="0"/>
        <v>英雄碎片15</v>
      </c>
      <c r="E21">
        <v>10</v>
      </c>
      <c r="F21">
        <v>20</v>
      </c>
      <c r="K21" s="1" t="s">
        <v>75</v>
      </c>
      <c r="L21" s="1">
        <v>1</v>
      </c>
      <c r="M21">
        <v>4</v>
      </c>
      <c r="N21">
        <f t="shared" si="1"/>
        <v>0.224215246636771</v>
      </c>
      <c r="O21">
        <f t="shared" si="2"/>
        <v>5</v>
      </c>
      <c r="P21">
        <f t="shared" si="3"/>
        <v>1.12107623318386</v>
      </c>
    </row>
    <row r="22" spans="1:16">
      <c r="A22" s="1" t="s">
        <v>82</v>
      </c>
      <c r="B22">
        <v>1</v>
      </c>
      <c r="C22">
        <v>1</v>
      </c>
      <c r="D22" t="str">
        <f t="shared" si="0"/>
        <v>源核11</v>
      </c>
      <c r="E22">
        <f>E12</f>
        <v>10</v>
      </c>
      <c r="F22">
        <v>0</v>
      </c>
      <c r="K22" s="1" t="s">
        <v>76</v>
      </c>
      <c r="L22" s="1">
        <v>1</v>
      </c>
      <c r="M22">
        <v>4</v>
      </c>
      <c r="N22">
        <f t="shared" si="1"/>
        <v>0.224215246636771</v>
      </c>
      <c r="O22">
        <f t="shared" si="2"/>
        <v>5</v>
      </c>
      <c r="P22">
        <f t="shared" si="3"/>
        <v>1.12107623318386</v>
      </c>
    </row>
    <row r="23" spans="1:16">
      <c r="A23" s="1" t="s">
        <v>82</v>
      </c>
      <c r="B23">
        <v>1</v>
      </c>
      <c r="C23">
        <v>2</v>
      </c>
      <c r="D23" t="str">
        <f t="shared" si="0"/>
        <v>源核12</v>
      </c>
      <c r="E23">
        <f>E13</f>
        <v>7</v>
      </c>
      <c r="F23">
        <v>50</v>
      </c>
      <c r="K23" s="1" t="s">
        <v>81</v>
      </c>
      <c r="L23" s="1">
        <v>1</v>
      </c>
      <c r="M23">
        <v>4</v>
      </c>
      <c r="N23">
        <f t="shared" si="1"/>
        <v>0.0896860986547085</v>
      </c>
      <c r="O23">
        <f t="shared" si="2"/>
        <v>10</v>
      </c>
      <c r="P23">
        <f t="shared" si="3"/>
        <v>0.896860986547085</v>
      </c>
    </row>
    <row r="24" spans="1:16">
      <c r="A24" s="1" t="s">
        <v>82</v>
      </c>
      <c r="B24">
        <v>1</v>
      </c>
      <c r="C24">
        <v>3</v>
      </c>
      <c r="D24" t="str">
        <f t="shared" si="0"/>
        <v>源核13</v>
      </c>
      <c r="E24">
        <f>E14</f>
        <v>6</v>
      </c>
      <c r="F24">
        <v>50</v>
      </c>
      <c r="K24" s="1" t="s">
        <v>82</v>
      </c>
      <c r="L24" s="1">
        <v>1</v>
      </c>
      <c r="M24">
        <v>4</v>
      </c>
      <c r="N24">
        <f t="shared" si="1"/>
        <v>0.224215246636771</v>
      </c>
      <c r="O24">
        <f t="shared" si="2"/>
        <v>5</v>
      </c>
      <c r="P24">
        <f t="shared" si="3"/>
        <v>1.12107623318386</v>
      </c>
    </row>
    <row r="25" spans="1:17">
      <c r="A25" s="1" t="s">
        <v>82</v>
      </c>
      <c r="B25">
        <v>1</v>
      </c>
      <c r="C25">
        <v>4</v>
      </c>
      <c r="D25" t="str">
        <f t="shared" si="0"/>
        <v>源核14</v>
      </c>
      <c r="E25">
        <f>E15</f>
        <v>5</v>
      </c>
      <c r="F25">
        <v>50</v>
      </c>
      <c r="K25" s="1" t="s">
        <v>80</v>
      </c>
      <c r="L25" s="1">
        <v>1</v>
      </c>
      <c r="M25">
        <v>4</v>
      </c>
      <c r="N25">
        <f t="shared" si="1"/>
        <v>0.0134529147982063</v>
      </c>
      <c r="O25">
        <f t="shared" si="2"/>
        <v>30</v>
      </c>
      <c r="P25">
        <f t="shared" si="3"/>
        <v>0.403587443946188</v>
      </c>
      <c r="Q25">
        <f>SUM(P20:P25)</f>
        <v>5.7847533632287</v>
      </c>
    </row>
    <row r="26" spans="1:16">
      <c r="A26" s="1" t="s">
        <v>82</v>
      </c>
      <c r="B26">
        <v>1</v>
      </c>
      <c r="C26">
        <v>5</v>
      </c>
      <c r="D26" t="str">
        <f t="shared" si="0"/>
        <v>源核15</v>
      </c>
      <c r="E26">
        <f>E16</f>
        <v>5</v>
      </c>
      <c r="F26">
        <v>50</v>
      </c>
      <c r="K26" s="1" t="s">
        <v>74</v>
      </c>
      <c r="L26" s="1">
        <v>1</v>
      </c>
      <c r="M26">
        <v>5</v>
      </c>
      <c r="N26">
        <f t="shared" si="1"/>
        <v>0.224215246636771</v>
      </c>
      <c r="O26">
        <f t="shared" si="2"/>
        <v>5</v>
      </c>
      <c r="P26">
        <f t="shared" si="3"/>
        <v>1.12107623318386</v>
      </c>
    </row>
    <row r="27" spans="1:16">
      <c r="A27" s="1" t="s">
        <v>80</v>
      </c>
      <c r="B27">
        <v>1</v>
      </c>
      <c r="C27">
        <v>1</v>
      </c>
      <c r="D27" t="str">
        <f t="shared" si="0"/>
        <v>钻石11</v>
      </c>
      <c r="E27">
        <v>10</v>
      </c>
      <c r="F27">
        <v>30</v>
      </c>
      <c r="K27" s="1" t="s">
        <v>75</v>
      </c>
      <c r="L27" s="1">
        <v>1</v>
      </c>
      <c r="M27">
        <v>5</v>
      </c>
      <c r="N27">
        <f t="shared" si="1"/>
        <v>0.224215246636771</v>
      </c>
      <c r="O27">
        <f t="shared" si="2"/>
        <v>5</v>
      </c>
      <c r="P27">
        <f t="shared" si="3"/>
        <v>1.12107623318386</v>
      </c>
    </row>
    <row r="28" spans="1:16">
      <c r="A28" s="1" t="s">
        <v>80</v>
      </c>
      <c r="B28">
        <v>1</v>
      </c>
      <c r="C28">
        <v>2</v>
      </c>
      <c r="D28" t="str">
        <f t="shared" si="0"/>
        <v>钻石12</v>
      </c>
      <c r="E28">
        <v>25</v>
      </c>
      <c r="F28">
        <v>10</v>
      </c>
      <c r="K28" s="1" t="s">
        <v>76</v>
      </c>
      <c r="L28" s="1">
        <v>1</v>
      </c>
      <c r="M28">
        <v>5</v>
      </c>
      <c r="N28">
        <f t="shared" si="1"/>
        <v>0.224215246636771</v>
      </c>
      <c r="O28">
        <f t="shared" si="2"/>
        <v>5</v>
      </c>
      <c r="P28">
        <f t="shared" si="3"/>
        <v>1.12107623318386</v>
      </c>
    </row>
    <row r="29" spans="1:16">
      <c r="A29" s="1" t="s">
        <v>80</v>
      </c>
      <c r="B29">
        <v>1</v>
      </c>
      <c r="C29">
        <v>3</v>
      </c>
      <c r="D29" t="str">
        <f t="shared" si="0"/>
        <v>钻石13</v>
      </c>
      <c r="E29">
        <v>30</v>
      </c>
      <c r="F29">
        <v>5</v>
      </c>
      <c r="K29" s="1" t="s">
        <v>81</v>
      </c>
      <c r="L29" s="1">
        <v>1</v>
      </c>
      <c r="M29">
        <v>5</v>
      </c>
      <c r="N29">
        <f t="shared" si="1"/>
        <v>0.0896860986547085</v>
      </c>
      <c r="O29">
        <f t="shared" si="2"/>
        <v>10</v>
      </c>
      <c r="P29">
        <f t="shared" si="3"/>
        <v>0.896860986547085</v>
      </c>
    </row>
    <row r="30" spans="1:16">
      <c r="A30" s="1" t="s">
        <v>80</v>
      </c>
      <c r="B30">
        <v>1</v>
      </c>
      <c r="C30">
        <v>4</v>
      </c>
      <c r="D30" t="str">
        <f t="shared" si="0"/>
        <v>钻石14</v>
      </c>
      <c r="E30">
        <v>30</v>
      </c>
      <c r="F30">
        <v>3</v>
      </c>
      <c r="K30" s="1" t="s">
        <v>82</v>
      </c>
      <c r="L30" s="1">
        <v>1</v>
      </c>
      <c r="M30">
        <v>5</v>
      </c>
      <c r="N30">
        <f t="shared" si="1"/>
        <v>0.224215246636771</v>
      </c>
      <c r="O30">
        <f t="shared" si="2"/>
        <v>5</v>
      </c>
      <c r="P30">
        <f t="shared" si="3"/>
        <v>1.12107623318386</v>
      </c>
    </row>
    <row r="31" spans="1:17">
      <c r="A31" s="1" t="s">
        <v>80</v>
      </c>
      <c r="B31">
        <v>1</v>
      </c>
      <c r="C31">
        <v>5</v>
      </c>
      <c r="D31" t="str">
        <f t="shared" si="0"/>
        <v>钻石15</v>
      </c>
      <c r="E31">
        <v>30</v>
      </c>
      <c r="F31">
        <v>3</v>
      </c>
      <c r="K31" s="1" t="s">
        <v>80</v>
      </c>
      <c r="L31" s="1">
        <v>1</v>
      </c>
      <c r="M31">
        <v>5</v>
      </c>
      <c r="N31">
        <f t="shared" si="1"/>
        <v>0.0134529147982063</v>
      </c>
      <c r="O31">
        <f t="shared" si="2"/>
        <v>30</v>
      </c>
      <c r="P31">
        <f t="shared" si="3"/>
        <v>0.403587443946188</v>
      </c>
      <c r="Q31">
        <f>SUM(P26:P31)</f>
        <v>5.7847533632287</v>
      </c>
    </row>
    <row r="32" spans="1:16">
      <c r="A32" s="1" t="s">
        <v>74</v>
      </c>
      <c r="B32">
        <v>2</v>
      </c>
      <c r="C32">
        <v>1</v>
      </c>
      <c r="D32" t="str">
        <f t="shared" si="0"/>
        <v>经验21</v>
      </c>
      <c r="E32">
        <f>E22</f>
        <v>10</v>
      </c>
      <c r="F32">
        <v>50</v>
      </c>
      <c r="K32" s="1" t="s">
        <v>74</v>
      </c>
      <c r="L32" s="1">
        <v>2</v>
      </c>
      <c r="M32">
        <v>1</v>
      </c>
      <c r="N32">
        <f t="shared" si="1"/>
        <v>0.217391304347826</v>
      </c>
      <c r="O32">
        <f t="shared" si="2"/>
        <v>10</v>
      </c>
      <c r="P32">
        <f t="shared" si="3"/>
        <v>2.17391304347826</v>
      </c>
    </row>
    <row r="33" spans="1:16">
      <c r="A33" s="1" t="s">
        <v>74</v>
      </c>
      <c r="B33">
        <v>2</v>
      </c>
      <c r="C33">
        <v>2</v>
      </c>
      <c r="D33" t="str">
        <f t="shared" si="0"/>
        <v>经验22</v>
      </c>
      <c r="E33">
        <v>7</v>
      </c>
      <c r="F33">
        <v>50</v>
      </c>
      <c r="K33" s="1" t="s">
        <v>75</v>
      </c>
      <c r="L33" s="1">
        <v>2</v>
      </c>
      <c r="M33">
        <v>1</v>
      </c>
      <c r="N33">
        <f t="shared" si="1"/>
        <v>0.217391304347826</v>
      </c>
      <c r="O33">
        <f t="shared" si="2"/>
        <v>10</v>
      </c>
      <c r="P33">
        <f t="shared" si="3"/>
        <v>2.17391304347826</v>
      </c>
    </row>
    <row r="34" spans="1:16">
      <c r="A34" s="1" t="s">
        <v>74</v>
      </c>
      <c r="B34">
        <v>2</v>
      </c>
      <c r="C34">
        <v>3</v>
      </c>
      <c r="D34" t="str">
        <f t="shared" ref="D34:D65" si="7">A34&amp;B34&amp;C34</f>
        <v>经验23</v>
      </c>
      <c r="E34">
        <v>6</v>
      </c>
      <c r="F34">
        <v>50</v>
      </c>
      <c r="K34" s="1" t="s">
        <v>76</v>
      </c>
      <c r="L34" s="1">
        <v>2</v>
      </c>
      <c r="M34">
        <v>1</v>
      </c>
      <c r="N34">
        <f t="shared" ref="N34:N65" si="8">SUMIFS(F:F,C:C,"="&amp;M34,A:A,"="&amp;K34,B:B,"="&amp;L34)/SUMIFS(F:F,C:C,"="&amp;M34,B:B,"="&amp;L34)</f>
        <v>0.217391304347826</v>
      </c>
      <c r="O34">
        <f t="shared" ref="O34:O65" si="9">INDEX(E:E,MATCH(K34&amp;L34&amp;M34,D:D,0))</f>
        <v>10</v>
      </c>
      <c r="P34">
        <f t="shared" ref="P34:P65" si="10">N34*O34</f>
        <v>2.17391304347826</v>
      </c>
    </row>
    <row r="35" spans="1:16">
      <c r="A35" s="1" t="s">
        <v>74</v>
      </c>
      <c r="B35">
        <v>2</v>
      </c>
      <c r="C35">
        <v>4</v>
      </c>
      <c r="D35" t="str">
        <f t="shared" si="7"/>
        <v>经验24</v>
      </c>
      <c r="E35">
        <v>5</v>
      </c>
      <c r="F35">
        <v>50</v>
      </c>
      <c r="K35" s="1" t="s">
        <v>81</v>
      </c>
      <c r="L35" s="1">
        <v>2</v>
      </c>
      <c r="M35">
        <v>1</v>
      </c>
      <c r="N35">
        <f t="shared" si="8"/>
        <v>0.217391304347826</v>
      </c>
      <c r="O35">
        <f t="shared" si="9"/>
        <v>10</v>
      </c>
      <c r="P35">
        <f t="shared" si="10"/>
        <v>2.17391304347826</v>
      </c>
    </row>
    <row r="36" spans="1:16">
      <c r="A36" s="1" t="s">
        <v>74</v>
      </c>
      <c r="B36">
        <v>2</v>
      </c>
      <c r="C36">
        <v>5</v>
      </c>
      <c r="D36" t="str">
        <f t="shared" si="7"/>
        <v>经验25</v>
      </c>
      <c r="E36">
        <v>5</v>
      </c>
      <c r="F36">
        <v>50</v>
      </c>
      <c r="K36" s="1" t="s">
        <v>82</v>
      </c>
      <c r="L36" s="1">
        <v>2</v>
      </c>
      <c r="M36">
        <v>1</v>
      </c>
      <c r="N36">
        <f t="shared" si="8"/>
        <v>0</v>
      </c>
      <c r="O36">
        <f t="shared" si="9"/>
        <v>10</v>
      </c>
      <c r="P36">
        <f t="shared" si="10"/>
        <v>0</v>
      </c>
    </row>
    <row r="37" spans="1:17">
      <c r="A37" s="1" t="s">
        <v>75</v>
      </c>
      <c r="B37">
        <v>2</v>
      </c>
      <c r="C37">
        <v>1</v>
      </c>
      <c r="D37" t="str">
        <f t="shared" si="7"/>
        <v>星点21</v>
      </c>
      <c r="E37">
        <f t="shared" ref="E37:E46" si="11">E32</f>
        <v>10</v>
      </c>
      <c r="F37">
        <v>50</v>
      </c>
      <c r="K37" s="1" t="s">
        <v>80</v>
      </c>
      <c r="L37" s="1">
        <v>2</v>
      </c>
      <c r="M37">
        <v>1</v>
      </c>
      <c r="N37">
        <f t="shared" si="8"/>
        <v>0.130434782608696</v>
      </c>
      <c r="O37">
        <f t="shared" si="9"/>
        <v>10</v>
      </c>
      <c r="P37">
        <f t="shared" si="10"/>
        <v>1.30434782608696</v>
      </c>
      <c r="Q37">
        <f>SUM(P32:P37)</f>
        <v>10</v>
      </c>
    </row>
    <row r="38" spans="1:16">
      <c r="A38" s="1" t="s">
        <v>75</v>
      </c>
      <c r="B38">
        <v>2</v>
      </c>
      <c r="C38">
        <v>2</v>
      </c>
      <c r="D38" t="str">
        <f t="shared" si="7"/>
        <v>星点22</v>
      </c>
      <c r="E38">
        <f t="shared" si="11"/>
        <v>7</v>
      </c>
      <c r="F38">
        <v>50</v>
      </c>
      <c r="K38" s="1" t="s">
        <v>74</v>
      </c>
      <c r="L38" s="1">
        <v>2</v>
      </c>
      <c r="M38">
        <v>2</v>
      </c>
      <c r="N38">
        <f t="shared" si="8"/>
        <v>0.192307692307692</v>
      </c>
      <c r="O38">
        <f t="shared" si="9"/>
        <v>7</v>
      </c>
      <c r="P38">
        <f t="shared" si="10"/>
        <v>1.34615384615385</v>
      </c>
    </row>
    <row r="39" spans="1:16">
      <c r="A39" s="1" t="s">
        <v>75</v>
      </c>
      <c r="B39">
        <v>2</v>
      </c>
      <c r="C39">
        <v>3</v>
      </c>
      <c r="D39" t="str">
        <f t="shared" si="7"/>
        <v>星点23</v>
      </c>
      <c r="E39">
        <f t="shared" si="11"/>
        <v>6</v>
      </c>
      <c r="F39">
        <v>50</v>
      </c>
      <c r="K39" s="1" t="s">
        <v>75</v>
      </c>
      <c r="L39" s="1">
        <v>2</v>
      </c>
      <c r="M39">
        <v>2</v>
      </c>
      <c r="N39">
        <f t="shared" si="8"/>
        <v>0.192307692307692</v>
      </c>
      <c r="O39">
        <f t="shared" si="9"/>
        <v>7</v>
      </c>
      <c r="P39">
        <f t="shared" si="10"/>
        <v>1.34615384615385</v>
      </c>
    </row>
    <row r="40" spans="1:16">
      <c r="A40" s="1" t="s">
        <v>75</v>
      </c>
      <c r="B40">
        <v>2</v>
      </c>
      <c r="C40">
        <v>4</v>
      </c>
      <c r="D40" t="str">
        <f t="shared" si="7"/>
        <v>星点24</v>
      </c>
      <c r="E40">
        <f t="shared" si="11"/>
        <v>5</v>
      </c>
      <c r="F40">
        <v>50</v>
      </c>
      <c r="K40" s="1" t="s">
        <v>76</v>
      </c>
      <c r="L40" s="1">
        <v>2</v>
      </c>
      <c r="M40">
        <v>2</v>
      </c>
      <c r="N40">
        <f t="shared" si="8"/>
        <v>0.192307692307692</v>
      </c>
      <c r="O40">
        <f t="shared" si="9"/>
        <v>7</v>
      </c>
      <c r="P40">
        <f t="shared" si="10"/>
        <v>1.34615384615385</v>
      </c>
    </row>
    <row r="41" spans="1:16">
      <c r="A41" s="1" t="s">
        <v>75</v>
      </c>
      <c r="B41">
        <v>2</v>
      </c>
      <c r="C41">
        <v>5</v>
      </c>
      <c r="D41" t="str">
        <f t="shared" si="7"/>
        <v>星点25</v>
      </c>
      <c r="E41">
        <f t="shared" si="11"/>
        <v>5</v>
      </c>
      <c r="F41">
        <v>50</v>
      </c>
      <c r="K41" s="1" t="s">
        <v>81</v>
      </c>
      <c r="L41" s="1">
        <v>2</v>
      </c>
      <c r="M41">
        <v>2</v>
      </c>
      <c r="N41">
        <f t="shared" si="8"/>
        <v>0.192307692307692</v>
      </c>
      <c r="O41">
        <f t="shared" si="9"/>
        <v>10</v>
      </c>
      <c r="P41">
        <f t="shared" si="10"/>
        <v>1.92307692307692</v>
      </c>
    </row>
    <row r="42" spans="1:16">
      <c r="A42" s="1" t="s">
        <v>76</v>
      </c>
      <c r="B42">
        <v>2</v>
      </c>
      <c r="C42">
        <v>1</v>
      </c>
      <c r="D42" t="str">
        <f t="shared" si="7"/>
        <v>觉醒21</v>
      </c>
      <c r="E42">
        <f t="shared" si="11"/>
        <v>10</v>
      </c>
      <c r="F42">
        <v>50</v>
      </c>
      <c r="K42" s="1" t="s">
        <v>82</v>
      </c>
      <c r="L42" s="1">
        <v>2</v>
      </c>
      <c r="M42">
        <v>2</v>
      </c>
      <c r="N42">
        <f t="shared" si="8"/>
        <v>0.192307692307692</v>
      </c>
      <c r="O42">
        <f t="shared" si="9"/>
        <v>7</v>
      </c>
      <c r="P42">
        <f t="shared" si="10"/>
        <v>1.34615384615385</v>
      </c>
    </row>
    <row r="43" spans="1:17">
      <c r="A43" s="1" t="s">
        <v>76</v>
      </c>
      <c r="B43">
        <v>2</v>
      </c>
      <c r="C43">
        <v>2</v>
      </c>
      <c r="D43" t="str">
        <f t="shared" si="7"/>
        <v>觉醒22</v>
      </c>
      <c r="E43">
        <f t="shared" si="11"/>
        <v>7</v>
      </c>
      <c r="F43">
        <v>50</v>
      </c>
      <c r="K43" s="1" t="s">
        <v>80</v>
      </c>
      <c r="L43" s="1">
        <v>2</v>
      </c>
      <c r="M43">
        <v>2</v>
      </c>
      <c r="N43">
        <f t="shared" si="8"/>
        <v>0.0384615384615385</v>
      </c>
      <c r="O43">
        <f t="shared" si="9"/>
        <v>25</v>
      </c>
      <c r="P43">
        <f t="shared" si="10"/>
        <v>0.961538461538462</v>
      </c>
      <c r="Q43">
        <f>SUM(P38:P43)</f>
        <v>8.26923076923077</v>
      </c>
    </row>
    <row r="44" spans="1:16">
      <c r="A44" s="1" t="s">
        <v>76</v>
      </c>
      <c r="B44">
        <v>2</v>
      </c>
      <c r="C44">
        <v>3</v>
      </c>
      <c r="D44" t="str">
        <f t="shared" si="7"/>
        <v>觉醒23</v>
      </c>
      <c r="E44">
        <f t="shared" si="11"/>
        <v>6</v>
      </c>
      <c r="F44">
        <v>50</v>
      </c>
      <c r="K44" s="1" t="s">
        <v>74</v>
      </c>
      <c r="L44" s="1">
        <v>2</v>
      </c>
      <c r="M44">
        <v>3</v>
      </c>
      <c r="N44">
        <f t="shared" si="8"/>
        <v>0.212765957446809</v>
      </c>
      <c r="O44">
        <f t="shared" si="9"/>
        <v>6</v>
      </c>
      <c r="P44">
        <f t="shared" si="10"/>
        <v>1.27659574468085</v>
      </c>
    </row>
    <row r="45" spans="1:16">
      <c r="A45" s="1" t="s">
        <v>76</v>
      </c>
      <c r="B45">
        <v>2</v>
      </c>
      <c r="C45">
        <v>4</v>
      </c>
      <c r="D45" t="str">
        <f t="shared" si="7"/>
        <v>觉醒24</v>
      </c>
      <c r="E45">
        <f t="shared" si="11"/>
        <v>5</v>
      </c>
      <c r="F45">
        <v>50</v>
      </c>
      <c r="K45" s="1" t="s">
        <v>75</v>
      </c>
      <c r="L45" s="1">
        <v>2</v>
      </c>
      <c r="M45">
        <v>3</v>
      </c>
      <c r="N45">
        <f t="shared" si="8"/>
        <v>0.212765957446809</v>
      </c>
      <c r="O45">
        <f t="shared" si="9"/>
        <v>6</v>
      </c>
      <c r="P45">
        <f t="shared" si="10"/>
        <v>1.27659574468085</v>
      </c>
    </row>
    <row r="46" spans="1:16">
      <c r="A46" s="1" t="s">
        <v>76</v>
      </c>
      <c r="B46">
        <v>2</v>
      </c>
      <c r="C46">
        <v>5</v>
      </c>
      <c r="D46" t="str">
        <f t="shared" si="7"/>
        <v>觉醒25</v>
      </c>
      <c r="E46">
        <f t="shared" si="11"/>
        <v>5</v>
      </c>
      <c r="F46">
        <v>50</v>
      </c>
      <c r="K46" s="1" t="s">
        <v>76</v>
      </c>
      <c r="L46" s="1">
        <v>2</v>
      </c>
      <c r="M46">
        <v>3</v>
      </c>
      <c r="N46">
        <f t="shared" si="8"/>
        <v>0.212765957446809</v>
      </c>
      <c r="O46">
        <f t="shared" si="9"/>
        <v>6</v>
      </c>
      <c r="P46">
        <f t="shared" si="10"/>
        <v>1.27659574468085</v>
      </c>
    </row>
    <row r="47" spans="1:16">
      <c r="A47" s="1" t="s">
        <v>81</v>
      </c>
      <c r="B47">
        <v>2</v>
      </c>
      <c r="C47">
        <v>1</v>
      </c>
      <c r="D47" t="str">
        <f t="shared" si="7"/>
        <v>英雄碎片21</v>
      </c>
      <c r="E47">
        <v>10</v>
      </c>
      <c r="F47">
        <v>50</v>
      </c>
      <c r="K47" s="1" t="s">
        <v>81</v>
      </c>
      <c r="L47" s="1">
        <v>2</v>
      </c>
      <c r="M47">
        <v>3</v>
      </c>
      <c r="N47">
        <f t="shared" si="8"/>
        <v>0.127659574468085</v>
      </c>
      <c r="O47">
        <f t="shared" si="9"/>
        <v>10</v>
      </c>
      <c r="P47">
        <f t="shared" si="10"/>
        <v>1.27659574468085</v>
      </c>
    </row>
    <row r="48" spans="1:16">
      <c r="A48" s="1" t="s">
        <v>81</v>
      </c>
      <c r="B48">
        <v>2</v>
      </c>
      <c r="C48">
        <v>2</v>
      </c>
      <c r="D48" t="str">
        <f t="shared" si="7"/>
        <v>英雄碎片22</v>
      </c>
      <c r="E48">
        <v>10</v>
      </c>
      <c r="F48">
        <v>50</v>
      </c>
      <c r="K48" s="1" t="s">
        <v>82</v>
      </c>
      <c r="L48" s="1">
        <v>2</v>
      </c>
      <c r="M48">
        <v>3</v>
      </c>
      <c r="N48">
        <f t="shared" si="8"/>
        <v>0.212765957446809</v>
      </c>
      <c r="O48">
        <f t="shared" si="9"/>
        <v>6</v>
      </c>
      <c r="P48">
        <f t="shared" si="10"/>
        <v>1.27659574468085</v>
      </c>
    </row>
    <row r="49" spans="1:17">
      <c r="A49" s="1" t="s">
        <v>81</v>
      </c>
      <c r="B49">
        <v>2</v>
      </c>
      <c r="C49">
        <v>3</v>
      </c>
      <c r="D49" t="str">
        <f t="shared" si="7"/>
        <v>英雄碎片23</v>
      </c>
      <c r="E49">
        <v>10</v>
      </c>
      <c r="F49">
        <v>30</v>
      </c>
      <c r="K49" s="1" t="s">
        <v>80</v>
      </c>
      <c r="L49" s="1">
        <v>2</v>
      </c>
      <c r="M49">
        <v>3</v>
      </c>
      <c r="N49">
        <f t="shared" si="8"/>
        <v>0.0212765957446809</v>
      </c>
      <c r="O49">
        <f t="shared" si="9"/>
        <v>30</v>
      </c>
      <c r="P49">
        <f t="shared" si="10"/>
        <v>0.638297872340426</v>
      </c>
      <c r="Q49">
        <f>SUM(P44:P49)</f>
        <v>7.02127659574468</v>
      </c>
    </row>
    <row r="50" spans="1:16">
      <c r="A50" s="1" t="s">
        <v>81</v>
      </c>
      <c r="B50">
        <v>2</v>
      </c>
      <c r="C50">
        <v>4</v>
      </c>
      <c r="D50" t="str">
        <f t="shared" si="7"/>
        <v>英雄碎片24</v>
      </c>
      <c r="E50">
        <v>10</v>
      </c>
      <c r="F50">
        <v>20</v>
      </c>
      <c r="K50" s="1" t="s">
        <v>74</v>
      </c>
      <c r="L50" s="1">
        <v>2</v>
      </c>
      <c r="M50">
        <v>4</v>
      </c>
      <c r="N50">
        <f t="shared" si="8"/>
        <v>0.224215246636771</v>
      </c>
      <c r="O50">
        <f t="shared" si="9"/>
        <v>5</v>
      </c>
      <c r="P50">
        <f t="shared" si="10"/>
        <v>1.12107623318386</v>
      </c>
    </row>
    <row r="51" spans="1:16">
      <c r="A51" s="1" t="s">
        <v>81</v>
      </c>
      <c r="B51">
        <v>2</v>
      </c>
      <c r="C51">
        <v>5</v>
      </c>
      <c r="D51" t="str">
        <f t="shared" si="7"/>
        <v>英雄碎片25</v>
      </c>
      <c r="E51">
        <v>10</v>
      </c>
      <c r="F51">
        <v>20</v>
      </c>
      <c r="K51" s="1" t="s">
        <v>75</v>
      </c>
      <c r="L51" s="1">
        <v>2</v>
      </c>
      <c r="M51">
        <v>4</v>
      </c>
      <c r="N51">
        <f t="shared" si="8"/>
        <v>0.224215246636771</v>
      </c>
      <c r="O51">
        <f t="shared" si="9"/>
        <v>5</v>
      </c>
      <c r="P51">
        <f t="shared" si="10"/>
        <v>1.12107623318386</v>
      </c>
    </row>
    <row r="52" spans="1:16">
      <c r="A52" s="1" t="s">
        <v>82</v>
      </c>
      <c r="B52">
        <v>2</v>
      </c>
      <c r="C52">
        <v>1</v>
      </c>
      <c r="D52" t="str">
        <f t="shared" si="7"/>
        <v>源核21</v>
      </c>
      <c r="E52">
        <f>E42</f>
        <v>10</v>
      </c>
      <c r="F52">
        <v>0</v>
      </c>
      <c r="K52" s="1" t="s">
        <v>76</v>
      </c>
      <c r="L52" s="1">
        <v>2</v>
      </c>
      <c r="M52">
        <v>4</v>
      </c>
      <c r="N52">
        <f t="shared" si="8"/>
        <v>0.224215246636771</v>
      </c>
      <c r="O52">
        <f t="shared" si="9"/>
        <v>5</v>
      </c>
      <c r="P52">
        <f t="shared" si="10"/>
        <v>1.12107623318386</v>
      </c>
    </row>
    <row r="53" spans="1:16">
      <c r="A53" s="1" t="s">
        <v>82</v>
      </c>
      <c r="B53">
        <v>2</v>
      </c>
      <c r="C53">
        <v>2</v>
      </c>
      <c r="D53" t="str">
        <f t="shared" si="7"/>
        <v>源核22</v>
      </c>
      <c r="E53">
        <f>E43</f>
        <v>7</v>
      </c>
      <c r="F53">
        <v>50</v>
      </c>
      <c r="K53" s="1" t="s">
        <v>81</v>
      </c>
      <c r="L53" s="1">
        <v>2</v>
      </c>
      <c r="M53">
        <v>4</v>
      </c>
      <c r="N53">
        <f t="shared" si="8"/>
        <v>0.0896860986547085</v>
      </c>
      <c r="O53">
        <f t="shared" si="9"/>
        <v>10</v>
      </c>
      <c r="P53">
        <f t="shared" si="10"/>
        <v>0.896860986547085</v>
      </c>
    </row>
    <row r="54" spans="1:16">
      <c r="A54" s="1" t="s">
        <v>82</v>
      </c>
      <c r="B54">
        <v>2</v>
      </c>
      <c r="C54">
        <v>3</v>
      </c>
      <c r="D54" t="str">
        <f t="shared" si="7"/>
        <v>源核23</v>
      </c>
      <c r="E54">
        <f>E44</f>
        <v>6</v>
      </c>
      <c r="F54">
        <v>50</v>
      </c>
      <c r="K54" s="1" t="s">
        <v>82</v>
      </c>
      <c r="L54" s="1">
        <v>2</v>
      </c>
      <c r="M54">
        <v>4</v>
      </c>
      <c r="N54">
        <f t="shared" si="8"/>
        <v>0.224215246636771</v>
      </c>
      <c r="O54">
        <f t="shared" si="9"/>
        <v>5</v>
      </c>
      <c r="P54">
        <f t="shared" si="10"/>
        <v>1.12107623318386</v>
      </c>
    </row>
    <row r="55" spans="1:17">
      <c r="A55" s="1" t="s">
        <v>82</v>
      </c>
      <c r="B55">
        <v>2</v>
      </c>
      <c r="C55">
        <v>4</v>
      </c>
      <c r="D55" t="str">
        <f t="shared" si="7"/>
        <v>源核24</v>
      </c>
      <c r="E55">
        <f>E45</f>
        <v>5</v>
      </c>
      <c r="F55">
        <v>50</v>
      </c>
      <c r="K55" s="1" t="s">
        <v>80</v>
      </c>
      <c r="L55" s="1">
        <v>2</v>
      </c>
      <c r="M55">
        <v>4</v>
      </c>
      <c r="N55">
        <f t="shared" si="8"/>
        <v>0.0134529147982063</v>
      </c>
      <c r="O55">
        <f t="shared" si="9"/>
        <v>30</v>
      </c>
      <c r="P55">
        <f t="shared" si="10"/>
        <v>0.403587443946188</v>
      </c>
      <c r="Q55">
        <f>SUM(P50:P55)</f>
        <v>5.7847533632287</v>
      </c>
    </row>
    <row r="56" spans="1:16">
      <c r="A56" s="1" t="s">
        <v>82</v>
      </c>
      <c r="B56">
        <v>2</v>
      </c>
      <c r="C56">
        <v>5</v>
      </c>
      <c r="D56" t="str">
        <f t="shared" si="7"/>
        <v>源核25</v>
      </c>
      <c r="E56">
        <f>E46</f>
        <v>5</v>
      </c>
      <c r="F56">
        <v>50</v>
      </c>
      <c r="K56" s="1" t="s">
        <v>74</v>
      </c>
      <c r="L56" s="1">
        <v>2</v>
      </c>
      <c r="M56">
        <v>5</v>
      </c>
      <c r="N56">
        <f t="shared" si="8"/>
        <v>0.224215246636771</v>
      </c>
      <c r="O56">
        <f t="shared" si="9"/>
        <v>5</v>
      </c>
      <c r="P56">
        <f t="shared" si="10"/>
        <v>1.12107623318386</v>
      </c>
    </row>
    <row r="57" spans="1:16">
      <c r="A57" s="1" t="s">
        <v>80</v>
      </c>
      <c r="B57">
        <v>2</v>
      </c>
      <c r="C57">
        <v>1</v>
      </c>
      <c r="D57" t="str">
        <f t="shared" si="7"/>
        <v>钻石21</v>
      </c>
      <c r="E57">
        <v>10</v>
      </c>
      <c r="F57">
        <v>30</v>
      </c>
      <c r="K57" s="1" t="s">
        <v>75</v>
      </c>
      <c r="L57" s="1">
        <v>2</v>
      </c>
      <c r="M57">
        <v>5</v>
      </c>
      <c r="N57">
        <f t="shared" si="8"/>
        <v>0.224215246636771</v>
      </c>
      <c r="O57">
        <f t="shared" si="9"/>
        <v>5</v>
      </c>
      <c r="P57">
        <f t="shared" si="10"/>
        <v>1.12107623318386</v>
      </c>
    </row>
    <row r="58" spans="1:16">
      <c r="A58" s="1" t="s">
        <v>80</v>
      </c>
      <c r="B58">
        <v>2</v>
      </c>
      <c r="C58">
        <v>2</v>
      </c>
      <c r="D58" t="str">
        <f t="shared" si="7"/>
        <v>钻石22</v>
      </c>
      <c r="E58">
        <v>25</v>
      </c>
      <c r="F58">
        <v>10</v>
      </c>
      <c r="K58" s="1" t="s">
        <v>76</v>
      </c>
      <c r="L58" s="1">
        <v>2</v>
      </c>
      <c r="M58">
        <v>5</v>
      </c>
      <c r="N58">
        <f t="shared" si="8"/>
        <v>0.224215246636771</v>
      </c>
      <c r="O58">
        <f t="shared" si="9"/>
        <v>5</v>
      </c>
      <c r="P58">
        <f t="shared" si="10"/>
        <v>1.12107623318386</v>
      </c>
    </row>
    <row r="59" spans="1:16">
      <c r="A59" s="1" t="s">
        <v>80</v>
      </c>
      <c r="B59">
        <v>2</v>
      </c>
      <c r="C59">
        <v>3</v>
      </c>
      <c r="D59" t="str">
        <f t="shared" si="7"/>
        <v>钻石23</v>
      </c>
      <c r="E59">
        <v>30</v>
      </c>
      <c r="F59">
        <v>5</v>
      </c>
      <c r="K59" s="1" t="s">
        <v>81</v>
      </c>
      <c r="L59" s="1">
        <v>2</v>
      </c>
      <c r="M59">
        <v>5</v>
      </c>
      <c r="N59">
        <f t="shared" si="8"/>
        <v>0.0896860986547085</v>
      </c>
      <c r="O59">
        <f t="shared" si="9"/>
        <v>10</v>
      </c>
      <c r="P59">
        <f t="shared" si="10"/>
        <v>0.896860986547085</v>
      </c>
    </row>
    <row r="60" spans="1:16">
      <c r="A60" s="1" t="s">
        <v>80</v>
      </c>
      <c r="B60">
        <v>2</v>
      </c>
      <c r="C60">
        <v>4</v>
      </c>
      <c r="D60" t="str">
        <f t="shared" si="7"/>
        <v>钻石24</v>
      </c>
      <c r="E60">
        <v>30</v>
      </c>
      <c r="F60">
        <v>3</v>
      </c>
      <c r="K60" s="1" t="s">
        <v>82</v>
      </c>
      <c r="L60" s="1">
        <v>2</v>
      </c>
      <c r="M60">
        <v>5</v>
      </c>
      <c r="N60">
        <f t="shared" si="8"/>
        <v>0.224215246636771</v>
      </c>
      <c r="O60">
        <f t="shared" si="9"/>
        <v>5</v>
      </c>
      <c r="P60">
        <f t="shared" si="10"/>
        <v>1.12107623318386</v>
      </c>
    </row>
    <row r="61" spans="1:17">
      <c r="A61" s="1" t="s">
        <v>80</v>
      </c>
      <c r="B61">
        <v>2</v>
      </c>
      <c r="C61">
        <v>5</v>
      </c>
      <c r="D61" t="str">
        <f t="shared" si="7"/>
        <v>钻石25</v>
      </c>
      <c r="E61">
        <v>30</v>
      </c>
      <c r="F61">
        <v>3</v>
      </c>
      <c r="K61" s="1" t="s">
        <v>80</v>
      </c>
      <c r="L61" s="1">
        <v>2</v>
      </c>
      <c r="M61">
        <v>5</v>
      </c>
      <c r="N61">
        <f t="shared" si="8"/>
        <v>0.0134529147982063</v>
      </c>
      <c r="O61">
        <f t="shared" si="9"/>
        <v>30</v>
      </c>
      <c r="P61">
        <f t="shared" si="10"/>
        <v>0.403587443946188</v>
      </c>
      <c r="Q61">
        <f>SUM(P56:P61)</f>
        <v>5.7847533632287</v>
      </c>
    </row>
    <row r="62" spans="1:16">
      <c r="A62" s="1" t="s">
        <v>74</v>
      </c>
      <c r="B62">
        <v>3</v>
      </c>
      <c r="C62">
        <v>1</v>
      </c>
      <c r="D62" t="str">
        <f t="shared" si="7"/>
        <v>经验31</v>
      </c>
      <c r="E62">
        <v>0</v>
      </c>
      <c r="F62">
        <v>50</v>
      </c>
      <c r="K62" s="1" t="s">
        <v>74</v>
      </c>
      <c r="L62" s="1">
        <v>3</v>
      </c>
      <c r="M62">
        <v>1</v>
      </c>
      <c r="N62">
        <f t="shared" si="8"/>
        <v>0.238095238095238</v>
      </c>
      <c r="O62">
        <f t="shared" si="9"/>
        <v>0</v>
      </c>
      <c r="P62">
        <f t="shared" si="10"/>
        <v>0</v>
      </c>
    </row>
    <row r="63" spans="1:16">
      <c r="A63" s="1" t="s">
        <v>74</v>
      </c>
      <c r="B63">
        <v>3</v>
      </c>
      <c r="C63">
        <v>2</v>
      </c>
      <c r="D63" t="str">
        <f t="shared" si="7"/>
        <v>经验32</v>
      </c>
      <c r="E63">
        <v>7</v>
      </c>
      <c r="F63">
        <v>50</v>
      </c>
      <c r="K63" s="1" t="s">
        <v>75</v>
      </c>
      <c r="L63" s="1">
        <v>3</v>
      </c>
      <c r="M63">
        <v>1</v>
      </c>
      <c r="N63">
        <f t="shared" si="8"/>
        <v>0.238095238095238</v>
      </c>
      <c r="O63">
        <f t="shared" si="9"/>
        <v>0</v>
      </c>
      <c r="P63">
        <f t="shared" si="10"/>
        <v>0</v>
      </c>
    </row>
    <row r="64" spans="1:16">
      <c r="A64" s="1" t="s">
        <v>74</v>
      </c>
      <c r="B64">
        <v>3</v>
      </c>
      <c r="C64">
        <v>3</v>
      </c>
      <c r="D64" t="str">
        <f t="shared" si="7"/>
        <v>经验33</v>
      </c>
      <c r="E64">
        <v>6</v>
      </c>
      <c r="F64">
        <v>50</v>
      </c>
      <c r="K64" s="1" t="s">
        <v>76</v>
      </c>
      <c r="L64" s="1">
        <v>3</v>
      </c>
      <c r="M64">
        <v>1</v>
      </c>
      <c r="N64">
        <f t="shared" si="8"/>
        <v>0.238095238095238</v>
      </c>
      <c r="O64">
        <f t="shared" si="9"/>
        <v>0</v>
      </c>
      <c r="P64">
        <f t="shared" si="10"/>
        <v>0</v>
      </c>
    </row>
    <row r="65" spans="1:16">
      <c r="A65" s="1" t="s">
        <v>74</v>
      </c>
      <c r="B65">
        <v>3</v>
      </c>
      <c r="C65">
        <v>4</v>
      </c>
      <c r="D65" t="str">
        <f t="shared" si="7"/>
        <v>经验34</v>
      </c>
      <c r="E65">
        <v>5</v>
      </c>
      <c r="F65">
        <v>50</v>
      </c>
      <c r="K65" s="1" t="s">
        <v>81</v>
      </c>
      <c r="L65" s="1">
        <v>3</v>
      </c>
      <c r="M65">
        <v>1</v>
      </c>
      <c r="N65">
        <f t="shared" si="8"/>
        <v>0.238095238095238</v>
      </c>
      <c r="O65">
        <f t="shared" si="9"/>
        <v>0</v>
      </c>
      <c r="P65">
        <f t="shared" si="10"/>
        <v>0</v>
      </c>
    </row>
    <row r="66" spans="1:16">
      <c r="A66" s="1" t="s">
        <v>74</v>
      </c>
      <c r="B66">
        <v>3</v>
      </c>
      <c r="C66">
        <v>5</v>
      </c>
      <c r="D66" t="str">
        <f t="shared" ref="D66:D97" si="12">A66&amp;B66&amp;C66</f>
        <v>经验35</v>
      </c>
      <c r="E66">
        <v>5</v>
      </c>
      <c r="F66">
        <v>50</v>
      </c>
      <c r="K66" s="1" t="s">
        <v>82</v>
      </c>
      <c r="L66" s="1">
        <v>3</v>
      </c>
      <c r="M66">
        <v>1</v>
      </c>
      <c r="N66">
        <f t="shared" ref="N66:N97" si="13">SUMIFS(F:F,C:C,"="&amp;M66,A:A,"="&amp;K66,B:B,"="&amp;L66)/SUMIFS(F:F,C:C,"="&amp;M66,B:B,"="&amp;L66)</f>
        <v>0</v>
      </c>
      <c r="O66">
        <f t="shared" ref="O66:O97" si="14">INDEX(E:E,MATCH(K66&amp;L66&amp;M66,D:D,0))</f>
        <v>0</v>
      </c>
      <c r="P66">
        <f t="shared" ref="P66:P97" si="15">N66*O66</f>
        <v>0</v>
      </c>
    </row>
    <row r="67" spans="1:17">
      <c r="A67" s="1" t="s">
        <v>75</v>
      </c>
      <c r="B67">
        <v>3</v>
      </c>
      <c r="C67">
        <v>1</v>
      </c>
      <c r="D67" t="str">
        <f t="shared" si="12"/>
        <v>星点31</v>
      </c>
      <c r="E67">
        <f t="shared" ref="E67:E76" si="16">E62</f>
        <v>0</v>
      </c>
      <c r="F67">
        <v>50</v>
      </c>
      <c r="K67" s="1" t="s">
        <v>80</v>
      </c>
      <c r="L67" s="1">
        <v>3</v>
      </c>
      <c r="M67">
        <v>1</v>
      </c>
      <c r="N67">
        <f t="shared" si="13"/>
        <v>0.0476190476190476</v>
      </c>
      <c r="O67">
        <f t="shared" si="14"/>
        <v>0</v>
      </c>
      <c r="P67">
        <f t="shared" si="15"/>
        <v>0</v>
      </c>
      <c r="Q67">
        <f>SUM(P62:P67)</f>
        <v>0</v>
      </c>
    </row>
    <row r="68" spans="1:16">
      <c r="A68" s="1" t="s">
        <v>75</v>
      </c>
      <c r="B68">
        <v>3</v>
      </c>
      <c r="C68">
        <v>2</v>
      </c>
      <c r="D68" t="str">
        <f t="shared" si="12"/>
        <v>星点32</v>
      </c>
      <c r="E68">
        <f t="shared" si="16"/>
        <v>7</v>
      </c>
      <c r="F68">
        <v>50</v>
      </c>
      <c r="K68" s="1" t="s">
        <v>74</v>
      </c>
      <c r="L68" s="1">
        <v>3</v>
      </c>
      <c r="M68">
        <v>2</v>
      </c>
      <c r="N68">
        <f t="shared" si="13"/>
        <v>0.192307692307692</v>
      </c>
      <c r="O68">
        <f t="shared" si="14"/>
        <v>7</v>
      </c>
      <c r="P68">
        <f t="shared" si="15"/>
        <v>1.34615384615385</v>
      </c>
    </row>
    <row r="69" spans="1:16">
      <c r="A69" s="1" t="s">
        <v>75</v>
      </c>
      <c r="B69">
        <v>3</v>
      </c>
      <c r="C69">
        <v>3</v>
      </c>
      <c r="D69" t="str">
        <f t="shared" si="12"/>
        <v>星点33</v>
      </c>
      <c r="E69">
        <f t="shared" si="16"/>
        <v>6</v>
      </c>
      <c r="F69">
        <v>50</v>
      </c>
      <c r="K69" s="1" t="s">
        <v>75</v>
      </c>
      <c r="L69" s="1">
        <v>3</v>
      </c>
      <c r="M69">
        <v>2</v>
      </c>
      <c r="N69">
        <f t="shared" si="13"/>
        <v>0.192307692307692</v>
      </c>
      <c r="O69">
        <f t="shared" si="14"/>
        <v>7</v>
      </c>
      <c r="P69">
        <f t="shared" si="15"/>
        <v>1.34615384615385</v>
      </c>
    </row>
    <row r="70" spans="1:16">
      <c r="A70" s="1" t="s">
        <v>75</v>
      </c>
      <c r="B70">
        <v>3</v>
      </c>
      <c r="C70">
        <v>4</v>
      </c>
      <c r="D70" t="str">
        <f t="shared" si="12"/>
        <v>星点34</v>
      </c>
      <c r="E70">
        <f t="shared" si="16"/>
        <v>5</v>
      </c>
      <c r="F70">
        <v>50</v>
      </c>
      <c r="K70" s="1" t="s">
        <v>76</v>
      </c>
      <c r="L70" s="1">
        <v>3</v>
      </c>
      <c r="M70">
        <v>2</v>
      </c>
      <c r="N70">
        <f t="shared" si="13"/>
        <v>0.192307692307692</v>
      </c>
      <c r="O70">
        <f t="shared" si="14"/>
        <v>7</v>
      </c>
      <c r="P70">
        <f t="shared" si="15"/>
        <v>1.34615384615385</v>
      </c>
    </row>
    <row r="71" spans="1:16">
      <c r="A71" s="1" t="s">
        <v>75</v>
      </c>
      <c r="B71">
        <v>3</v>
      </c>
      <c r="C71">
        <v>5</v>
      </c>
      <c r="D71" t="str">
        <f t="shared" si="12"/>
        <v>星点35</v>
      </c>
      <c r="E71">
        <f t="shared" si="16"/>
        <v>5</v>
      </c>
      <c r="F71">
        <v>50</v>
      </c>
      <c r="K71" s="1" t="s">
        <v>81</v>
      </c>
      <c r="L71" s="1">
        <v>3</v>
      </c>
      <c r="M71">
        <v>2</v>
      </c>
      <c r="N71">
        <f t="shared" si="13"/>
        <v>0.192307692307692</v>
      </c>
      <c r="O71">
        <f t="shared" si="14"/>
        <v>12</v>
      </c>
      <c r="P71">
        <f t="shared" si="15"/>
        <v>2.30769230769231</v>
      </c>
    </row>
    <row r="72" spans="1:16">
      <c r="A72" s="1" t="s">
        <v>76</v>
      </c>
      <c r="B72">
        <v>3</v>
      </c>
      <c r="C72">
        <v>1</v>
      </c>
      <c r="D72" t="str">
        <f t="shared" si="12"/>
        <v>觉醒31</v>
      </c>
      <c r="E72">
        <f t="shared" si="16"/>
        <v>0</v>
      </c>
      <c r="F72">
        <v>50</v>
      </c>
      <c r="K72" s="1" t="s">
        <v>82</v>
      </c>
      <c r="L72" s="1">
        <v>3</v>
      </c>
      <c r="M72">
        <v>2</v>
      </c>
      <c r="N72">
        <f t="shared" si="13"/>
        <v>0.192307692307692</v>
      </c>
      <c r="O72">
        <f t="shared" si="14"/>
        <v>7</v>
      </c>
      <c r="P72">
        <f t="shared" si="15"/>
        <v>1.34615384615385</v>
      </c>
    </row>
    <row r="73" spans="1:17">
      <c r="A73" s="1" t="s">
        <v>76</v>
      </c>
      <c r="B73">
        <v>3</v>
      </c>
      <c r="C73">
        <v>2</v>
      </c>
      <c r="D73" t="str">
        <f t="shared" si="12"/>
        <v>觉醒32</v>
      </c>
      <c r="E73">
        <f t="shared" si="16"/>
        <v>7</v>
      </c>
      <c r="F73">
        <v>50</v>
      </c>
      <c r="K73" s="1" t="s">
        <v>80</v>
      </c>
      <c r="L73" s="1">
        <v>3</v>
      </c>
      <c r="M73">
        <v>2</v>
      </c>
      <c r="N73">
        <f t="shared" si="13"/>
        <v>0.0384615384615385</v>
      </c>
      <c r="O73">
        <f t="shared" si="14"/>
        <v>25</v>
      </c>
      <c r="P73">
        <f t="shared" si="15"/>
        <v>0.961538461538462</v>
      </c>
      <c r="Q73">
        <f>SUM(P68:P73)</f>
        <v>8.65384615384616</v>
      </c>
    </row>
    <row r="74" spans="1:16">
      <c r="A74" s="1" t="s">
        <v>76</v>
      </c>
      <c r="B74">
        <v>3</v>
      </c>
      <c r="C74">
        <v>3</v>
      </c>
      <c r="D74" t="str">
        <f t="shared" si="12"/>
        <v>觉醒33</v>
      </c>
      <c r="E74">
        <f t="shared" si="16"/>
        <v>6</v>
      </c>
      <c r="F74">
        <v>50</v>
      </c>
      <c r="K74" s="1" t="s">
        <v>74</v>
      </c>
      <c r="L74" s="1">
        <v>3</v>
      </c>
      <c r="M74">
        <v>3</v>
      </c>
      <c r="N74">
        <f t="shared" si="13"/>
        <v>0.2</v>
      </c>
      <c r="O74">
        <f t="shared" si="14"/>
        <v>6</v>
      </c>
      <c r="P74">
        <f t="shared" si="15"/>
        <v>1.2</v>
      </c>
    </row>
    <row r="75" spans="1:16">
      <c r="A75" s="1" t="s">
        <v>76</v>
      </c>
      <c r="B75">
        <v>3</v>
      </c>
      <c r="C75">
        <v>4</v>
      </c>
      <c r="D75" t="str">
        <f t="shared" si="12"/>
        <v>觉醒34</v>
      </c>
      <c r="E75">
        <f t="shared" si="16"/>
        <v>5</v>
      </c>
      <c r="F75">
        <v>50</v>
      </c>
      <c r="K75" s="1" t="s">
        <v>75</v>
      </c>
      <c r="L75" s="1">
        <v>3</v>
      </c>
      <c r="M75">
        <v>3</v>
      </c>
      <c r="N75">
        <f t="shared" si="13"/>
        <v>0.2</v>
      </c>
      <c r="O75">
        <f t="shared" si="14"/>
        <v>6</v>
      </c>
      <c r="P75">
        <f t="shared" si="15"/>
        <v>1.2</v>
      </c>
    </row>
    <row r="76" spans="1:16">
      <c r="A76" s="1" t="s">
        <v>76</v>
      </c>
      <c r="B76">
        <v>3</v>
      </c>
      <c r="C76">
        <v>5</v>
      </c>
      <c r="D76" t="str">
        <f t="shared" si="12"/>
        <v>觉醒35</v>
      </c>
      <c r="E76">
        <f t="shared" si="16"/>
        <v>5</v>
      </c>
      <c r="F76">
        <v>50</v>
      </c>
      <c r="K76" s="1" t="s">
        <v>76</v>
      </c>
      <c r="L76" s="1">
        <v>3</v>
      </c>
      <c r="M76">
        <v>3</v>
      </c>
      <c r="N76">
        <f t="shared" si="13"/>
        <v>0.2</v>
      </c>
      <c r="O76">
        <f t="shared" si="14"/>
        <v>6</v>
      </c>
      <c r="P76">
        <f t="shared" si="15"/>
        <v>1.2</v>
      </c>
    </row>
    <row r="77" spans="1:16">
      <c r="A77" s="1" t="s">
        <v>81</v>
      </c>
      <c r="B77">
        <v>3</v>
      </c>
      <c r="C77">
        <v>1</v>
      </c>
      <c r="D77" t="str">
        <f t="shared" si="12"/>
        <v>英雄碎片31</v>
      </c>
      <c r="E77">
        <v>0</v>
      </c>
      <c r="F77">
        <v>50</v>
      </c>
      <c r="K77" s="1" t="s">
        <v>81</v>
      </c>
      <c r="L77" s="1">
        <v>3</v>
      </c>
      <c r="M77">
        <v>3</v>
      </c>
      <c r="N77">
        <f t="shared" si="13"/>
        <v>0.16</v>
      </c>
      <c r="O77">
        <f t="shared" si="14"/>
        <v>12</v>
      </c>
      <c r="P77">
        <f t="shared" si="15"/>
        <v>1.92</v>
      </c>
    </row>
    <row r="78" spans="1:16">
      <c r="A78" s="1" t="s">
        <v>81</v>
      </c>
      <c r="B78">
        <v>3</v>
      </c>
      <c r="C78">
        <v>2</v>
      </c>
      <c r="D78" t="str">
        <f t="shared" si="12"/>
        <v>英雄碎片32</v>
      </c>
      <c r="E78">
        <v>12</v>
      </c>
      <c r="F78">
        <v>50</v>
      </c>
      <c r="K78" s="1" t="s">
        <v>82</v>
      </c>
      <c r="L78" s="1">
        <v>3</v>
      </c>
      <c r="M78">
        <v>3</v>
      </c>
      <c r="N78">
        <f t="shared" si="13"/>
        <v>0.2</v>
      </c>
      <c r="O78">
        <f t="shared" si="14"/>
        <v>6</v>
      </c>
      <c r="P78">
        <f t="shared" si="15"/>
        <v>1.2</v>
      </c>
    </row>
    <row r="79" spans="1:17">
      <c r="A79" s="1" t="s">
        <v>81</v>
      </c>
      <c r="B79">
        <v>3</v>
      </c>
      <c r="C79">
        <v>3</v>
      </c>
      <c r="D79" t="str">
        <f t="shared" si="12"/>
        <v>英雄碎片33</v>
      </c>
      <c r="E79">
        <v>12</v>
      </c>
      <c r="F79">
        <v>40</v>
      </c>
      <c r="K79" s="1" t="s">
        <v>80</v>
      </c>
      <c r="L79" s="1">
        <v>3</v>
      </c>
      <c r="M79">
        <v>3</v>
      </c>
      <c r="N79">
        <f t="shared" si="13"/>
        <v>0.04</v>
      </c>
      <c r="O79">
        <f t="shared" si="14"/>
        <v>30</v>
      </c>
      <c r="P79">
        <f t="shared" si="15"/>
        <v>1.2</v>
      </c>
      <c r="Q79">
        <f>SUM(P74:P79)</f>
        <v>7.92</v>
      </c>
    </row>
    <row r="80" spans="1:16">
      <c r="A80" s="1" t="s">
        <v>81</v>
      </c>
      <c r="B80">
        <v>3</v>
      </c>
      <c r="C80">
        <v>4</v>
      </c>
      <c r="D80" t="str">
        <f t="shared" si="12"/>
        <v>英雄碎片34</v>
      </c>
      <c r="E80">
        <v>12</v>
      </c>
      <c r="F80">
        <v>40</v>
      </c>
      <c r="K80" s="1" t="s">
        <v>74</v>
      </c>
      <c r="L80" s="1">
        <v>3</v>
      </c>
      <c r="M80">
        <v>4</v>
      </c>
      <c r="N80">
        <f t="shared" si="13"/>
        <v>0.204081632653061</v>
      </c>
      <c r="O80">
        <f t="shared" si="14"/>
        <v>5</v>
      </c>
      <c r="P80">
        <f t="shared" si="15"/>
        <v>1.02040816326531</v>
      </c>
    </row>
    <row r="81" spans="1:16">
      <c r="A81" s="1" t="s">
        <v>81</v>
      </c>
      <c r="B81">
        <v>3</v>
      </c>
      <c r="C81">
        <v>5</v>
      </c>
      <c r="D81" t="str">
        <f t="shared" si="12"/>
        <v>英雄碎片35</v>
      </c>
      <c r="E81">
        <v>12</v>
      </c>
      <c r="F81">
        <v>40</v>
      </c>
      <c r="K81" s="1" t="s">
        <v>75</v>
      </c>
      <c r="L81" s="1">
        <v>3</v>
      </c>
      <c r="M81">
        <v>4</v>
      </c>
      <c r="N81">
        <f t="shared" si="13"/>
        <v>0.204081632653061</v>
      </c>
      <c r="O81">
        <f t="shared" si="14"/>
        <v>5</v>
      </c>
      <c r="P81">
        <f t="shared" si="15"/>
        <v>1.02040816326531</v>
      </c>
    </row>
    <row r="82" spans="1:16">
      <c r="A82" s="1" t="s">
        <v>82</v>
      </c>
      <c r="B82">
        <v>3</v>
      </c>
      <c r="C82">
        <v>1</v>
      </c>
      <c r="D82" t="str">
        <f t="shared" si="12"/>
        <v>源核31</v>
      </c>
      <c r="E82">
        <f>E72</f>
        <v>0</v>
      </c>
      <c r="F82">
        <v>0</v>
      </c>
      <c r="K82" s="1" t="s">
        <v>76</v>
      </c>
      <c r="L82" s="1">
        <v>3</v>
      </c>
      <c r="M82">
        <v>4</v>
      </c>
      <c r="N82">
        <f t="shared" si="13"/>
        <v>0.204081632653061</v>
      </c>
      <c r="O82">
        <f t="shared" si="14"/>
        <v>5</v>
      </c>
      <c r="P82">
        <f t="shared" si="15"/>
        <v>1.02040816326531</v>
      </c>
    </row>
    <row r="83" spans="1:16">
      <c r="A83" s="1" t="s">
        <v>82</v>
      </c>
      <c r="B83">
        <v>3</v>
      </c>
      <c r="C83">
        <v>2</v>
      </c>
      <c r="D83" t="str">
        <f t="shared" si="12"/>
        <v>源核32</v>
      </c>
      <c r="E83">
        <f>E73</f>
        <v>7</v>
      </c>
      <c r="F83">
        <v>50</v>
      </c>
      <c r="K83" s="1" t="s">
        <v>81</v>
      </c>
      <c r="L83" s="1">
        <v>3</v>
      </c>
      <c r="M83">
        <v>4</v>
      </c>
      <c r="N83">
        <f t="shared" si="13"/>
        <v>0.163265306122449</v>
      </c>
      <c r="O83">
        <f t="shared" si="14"/>
        <v>12</v>
      </c>
      <c r="P83">
        <f t="shared" si="15"/>
        <v>1.95918367346939</v>
      </c>
    </row>
    <row r="84" spans="1:16">
      <c r="A84" s="1" t="s">
        <v>82</v>
      </c>
      <c r="B84">
        <v>3</v>
      </c>
      <c r="C84">
        <v>3</v>
      </c>
      <c r="D84" t="str">
        <f t="shared" si="12"/>
        <v>源核33</v>
      </c>
      <c r="E84">
        <f>E74</f>
        <v>6</v>
      </c>
      <c r="F84">
        <v>50</v>
      </c>
      <c r="K84" s="1" t="s">
        <v>82</v>
      </c>
      <c r="L84" s="1">
        <v>3</v>
      </c>
      <c r="M84">
        <v>4</v>
      </c>
      <c r="N84">
        <f t="shared" si="13"/>
        <v>0.204081632653061</v>
      </c>
      <c r="O84">
        <f t="shared" si="14"/>
        <v>5</v>
      </c>
      <c r="P84">
        <f t="shared" si="15"/>
        <v>1.02040816326531</v>
      </c>
    </row>
    <row r="85" spans="1:17">
      <c r="A85" s="1" t="s">
        <v>82</v>
      </c>
      <c r="B85">
        <v>3</v>
      </c>
      <c r="C85">
        <v>4</v>
      </c>
      <c r="D85" t="str">
        <f t="shared" si="12"/>
        <v>源核34</v>
      </c>
      <c r="E85">
        <f>E75</f>
        <v>5</v>
      </c>
      <c r="F85">
        <v>50</v>
      </c>
      <c r="K85" s="1" t="s">
        <v>80</v>
      </c>
      <c r="L85" s="1">
        <v>3</v>
      </c>
      <c r="M85">
        <v>4</v>
      </c>
      <c r="N85">
        <f t="shared" si="13"/>
        <v>0.0204081632653061</v>
      </c>
      <c r="O85">
        <f t="shared" si="14"/>
        <v>30</v>
      </c>
      <c r="P85">
        <f t="shared" si="15"/>
        <v>0.612244897959184</v>
      </c>
      <c r="Q85">
        <f>SUM(P80:P85)</f>
        <v>6.6530612244898</v>
      </c>
    </row>
    <row r="86" spans="1:16">
      <c r="A86" s="1" t="s">
        <v>82</v>
      </c>
      <c r="B86">
        <v>3</v>
      </c>
      <c r="C86">
        <v>5</v>
      </c>
      <c r="D86" t="str">
        <f t="shared" si="12"/>
        <v>源核35</v>
      </c>
      <c r="E86">
        <f>E76</f>
        <v>5</v>
      </c>
      <c r="F86">
        <v>50</v>
      </c>
      <c r="K86" s="1" t="s">
        <v>74</v>
      </c>
      <c r="L86" s="1">
        <v>3</v>
      </c>
      <c r="M86">
        <v>5</v>
      </c>
      <c r="N86">
        <f t="shared" si="13"/>
        <v>0.204081632653061</v>
      </c>
      <c r="O86">
        <f t="shared" si="14"/>
        <v>5</v>
      </c>
      <c r="P86">
        <f t="shared" si="15"/>
        <v>1.02040816326531</v>
      </c>
    </row>
    <row r="87" spans="1:16">
      <c r="A87" s="1" t="s">
        <v>80</v>
      </c>
      <c r="B87">
        <v>3</v>
      </c>
      <c r="C87">
        <v>1</v>
      </c>
      <c r="D87" t="str">
        <f t="shared" si="12"/>
        <v>钻石31</v>
      </c>
      <c r="E87">
        <v>0</v>
      </c>
      <c r="F87">
        <v>10</v>
      </c>
      <c r="K87" s="1" t="s">
        <v>75</v>
      </c>
      <c r="L87" s="1">
        <v>3</v>
      </c>
      <c r="M87">
        <v>5</v>
      </c>
      <c r="N87">
        <f t="shared" si="13"/>
        <v>0.204081632653061</v>
      </c>
      <c r="O87">
        <f t="shared" si="14"/>
        <v>5</v>
      </c>
      <c r="P87">
        <f t="shared" si="15"/>
        <v>1.02040816326531</v>
      </c>
    </row>
    <row r="88" spans="1:16">
      <c r="A88" s="1" t="s">
        <v>80</v>
      </c>
      <c r="B88">
        <v>3</v>
      </c>
      <c r="C88">
        <v>2</v>
      </c>
      <c r="D88" t="str">
        <f t="shared" si="12"/>
        <v>钻石32</v>
      </c>
      <c r="E88">
        <v>25</v>
      </c>
      <c r="F88">
        <v>10</v>
      </c>
      <c r="K88" s="1" t="s">
        <v>76</v>
      </c>
      <c r="L88" s="1">
        <v>3</v>
      </c>
      <c r="M88">
        <v>5</v>
      </c>
      <c r="N88">
        <f t="shared" si="13"/>
        <v>0.204081632653061</v>
      </c>
      <c r="O88">
        <f t="shared" si="14"/>
        <v>5</v>
      </c>
      <c r="P88">
        <f t="shared" si="15"/>
        <v>1.02040816326531</v>
      </c>
    </row>
    <row r="89" spans="1:16">
      <c r="A89" s="1" t="s">
        <v>80</v>
      </c>
      <c r="B89">
        <v>3</v>
      </c>
      <c r="C89">
        <v>3</v>
      </c>
      <c r="D89" t="str">
        <f t="shared" si="12"/>
        <v>钻石33</v>
      </c>
      <c r="E89">
        <v>30</v>
      </c>
      <c r="F89">
        <v>10</v>
      </c>
      <c r="K89" s="1" t="s">
        <v>81</v>
      </c>
      <c r="L89" s="1">
        <v>3</v>
      </c>
      <c r="M89">
        <v>5</v>
      </c>
      <c r="N89">
        <f t="shared" si="13"/>
        <v>0.163265306122449</v>
      </c>
      <c r="O89">
        <f t="shared" si="14"/>
        <v>12</v>
      </c>
      <c r="P89">
        <f t="shared" si="15"/>
        <v>1.95918367346939</v>
      </c>
    </row>
    <row r="90" spans="1:16">
      <c r="A90" s="1" t="s">
        <v>80</v>
      </c>
      <c r="B90">
        <v>3</v>
      </c>
      <c r="C90">
        <v>4</v>
      </c>
      <c r="D90" t="str">
        <f t="shared" si="12"/>
        <v>钻石34</v>
      </c>
      <c r="E90">
        <v>30</v>
      </c>
      <c r="F90">
        <v>5</v>
      </c>
      <c r="K90" s="1" t="s">
        <v>82</v>
      </c>
      <c r="L90" s="1">
        <v>3</v>
      </c>
      <c r="M90">
        <v>5</v>
      </c>
      <c r="N90">
        <f t="shared" si="13"/>
        <v>0.204081632653061</v>
      </c>
      <c r="O90">
        <f t="shared" si="14"/>
        <v>5</v>
      </c>
      <c r="P90">
        <f t="shared" si="15"/>
        <v>1.02040816326531</v>
      </c>
    </row>
    <row r="91" spans="1:17">
      <c r="A91" s="1" t="s">
        <v>80</v>
      </c>
      <c r="B91">
        <v>3</v>
      </c>
      <c r="C91">
        <v>5</v>
      </c>
      <c r="D91" t="str">
        <f t="shared" si="12"/>
        <v>钻石35</v>
      </c>
      <c r="E91">
        <v>30</v>
      </c>
      <c r="F91">
        <v>5</v>
      </c>
      <c r="K91" s="1" t="s">
        <v>80</v>
      </c>
      <c r="L91" s="1">
        <v>3</v>
      </c>
      <c r="M91">
        <v>5</v>
      </c>
      <c r="N91">
        <f t="shared" si="13"/>
        <v>0.0204081632653061</v>
      </c>
      <c r="O91">
        <f t="shared" si="14"/>
        <v>30</v>
      </c>
      <c r="P91">
        <f t="shared" si="15"/>
        <v>0.612244897959184</v>
      </c>
      <c r="Q91">
        <f>SUM(P86:P91)</f>
        <v>6.6530612244898</v>
      </c>
    </row>
    <row r="92" spans="1:16">
      <c r="A92" s="1" t="s">
        <v>74</v>
      </c>
      <c r="B92">
        <v>4</v>
      </c>
      <c r="C92">
        <v>1</v>
      </c>
      <c r="D92" t="str">
        <f t="shared" si="12"/>
        <v>经验41</v>
      </c>
      <c r="E92">
        <v>0</v>
      </c>
      <c r="F92">
        <v>50</v>
      </c>
      <c r="K92" s="1" t="s">
        <v>74</v>
      </c>
      <c r="L92" s="1">
        <v>4</v>
      </c>
      <c r="M92">
        <v>1</v>
      </c>
      <c r="N92">
        <f t="shared" si="13"/>
        <v>0.238095238095238</v>
      </c>
      <c r="O92">
        <f t="shared" si="14"/>
        <v>0</v>
      </c>
      <c r="P92">
        <f t="shared" si="15"/>
        <v>0</v>
      </c>
    </row>
    <row r="93" spans="1:16">
      <c r="A93" s="1" t="s">
        <v>74</v>
      </c>
      <c r="B93">
        <v>4</v>
      </c>
      <c r="C93">
        <v>2</v>
      </c>
      <c r="D93" t="str">
        <f t="shared" si="12"/>
        <v>经验42</v>
      </c>
      <c r="E93">
        <v>0</v>
      </c>
      <c r="F93">
        <v>50</v>
      </c>
      <c r="K93" s="1" t="s">
        <v>75</v>
      </c>
      <c r="L93" s="1">
        <v>4</v>
      </c>
      <c r="M93">
        <v>1</v>
      </c>
      <c r="N93">
        <f t="shared" si="13"/>
        <v>0.238095238095238</v>
      </c>
      <c r="O93">
        <f t="shared" si="14"/>
        <v>0</v>
      </c>
      <c r="P93">
        <f t="shared" si="15"/>
        <v>0</v>
      </c>
    </row>
    <row r="94" spans="1:16">
      <c r="A94" s="1" t="s">
        <v>74</v>
      </c>
      <c r="B94">
        <v>4</v>
      </c>
      <c r="C94">
        <v>3</v>
      </c>
      <c r="D94" t="str">
        <f t="shared" si="12"/>
        <v>经验43</v>
      </c>
      <c r="E94">
        <v>6</v>
      </c>
      <c r="F94">
        <v>50</v>
      </c>
      <c r="K94" s="1" t="s">
        <v>76</v>
      </c>
      <c r="L94" s="1">
        <v>4</v>
      </c>
      <c r="M94">
        <v>1</v>
      </c>
      <c r="N94">
        <f t="shared" si="13"/>
        <v>0.238095238095238</v>
      </c>
      <c r="O94">
        <f t="shared" si="14"/>
        <v>0</v>
      </c>
      <c r="P94">
        <f t="shared" si="15"/>
        <v>0</v>
      </c>
    </row>
    <row r="95" spans="1:16">
      <c r="A95" s="1" t="s">
        <v>74</v>
      </c>
      <c r="B95">
        <v>4</v>
      </c>
      <c r="C95">
        <v>4</v>
      </c>
      <c r="D95" t="str">
        <f t="shared" si="12"/>
        <v>经验44</v>
      </c>
      <c r="E95">
        <v>5</v>
      </c>
      <c r="F95">
        <v>50</v>
      </c>
      <c r="K95" s="1" t="s">
        <v>81</v>
      </c>
      <c r="L95" s="1">
        <v>4</v>
      </c>
      <c r="M95">
        <v>1</v>
      </c>
      <c r="N95">
        <f t="shared" si="13"/>
        <v>0.238095238095238</v>
      </c>
      <c r="O95">
        <f t="shared" si="14"/>
        <v>0</v>
      </c>
      <c r="P95">
        <f t="shared" si="15"/>
        <v>0</v>
      </c>
    </row>
    <row r="96" spans="1:16">
      <c r="A96" s="1" t="s">
        <v>74</v>
      </c>
      <c r="B96">
        <v>4</v>
      </c>
      <c r="C96">
        <v>5</v>
      </c>
      <c r="D96" t="str">
        <f t="shared" si="12"/>
        <v>经验45</v>
      </c>
      <c r="E96">
        <v>5</v>
      </c>
      <c r="F96">
        <v>50</v>
      </c>
      <c r="K96" s="1" t="s">
        <v>82</v>
      </c>
      <c r="L96" s="1">
        <v>4</v>
      </c>
      <c r="M96">
        <v>1</v>
      </c>
      <c r="N96">
        <f t="shared" si="13"/>
        <v>0</v>
      </c>
      <c r="O96">
        <f t="shared" si="14"/>
        <v>0</v>
      </c>
      <c r="P96">
        <f t="shared" si="15"/>
        <v>0</v>
      </c>
    </row>
    <row r="97" spans="1:17">
      <c r="A97" s="1" t="s">
        <v>75</v>
      </c>
      <c r="B97">
        <v>4</v>
      </c>
      <c r="C97">
        <v>1</v>
      </c>
      <c r="D97" t="str">
        <f t="shared" si="12"/>
        <v>星点41</v>
      </c>
      <c r="E97">
        <f t="shared" ref="E97:E106" si="17">E92</f>
        <v>0</v>
      </c>
      <c r="F97">
        <v>50</v>
      </c>
      <c r="K97" s="1" t="s">
        <v>80</v>
      </c>
      <c r="L97" s="1">
        <v>4</v>
      </c>
      <c r="M97">
        <v>1</v>
      </c>
      <c r="N97">
        <f t="shared" si="13"/>
        <v>0.0476190476190476</v>
      </c>
      <c r="O97">
        <f t="shared" si="14"/>
        <v>0</v>
      </c>
      <c r="P97">
        <f t="shared" si="15"/>
        <v>0</v>
      </c>
      <c r="Q97">
        <f>SUM(P92:P97)</f>
        <v>0</v>
      </c>
    </row>
    <row r="98" spans="1:16">
      <c r="A98" s="1" t="s">
        <v>75</v>
      </c>
      <c r="B98">
        <v>4</v>
      </c>
      <c r="C98">
        <v>2</v>
      </c>
      <c r="D98" t="str">
        <f t="shared" ref="D98:D129" si="18">A98&amp;B98&amp;C98</f>
        <v>星点42</v>
      </c>
      <c r="E98">
        <f t="shared" si="17"/>
        <v>0</v>
      </c>
      <c r="F98">
        <v>50</v>
      </c>
      <c r="K98" s="1" t="s">
        <v>74</v>
      </c>
      <c r="L98" s="1">
        <v>4</v>
      </c>
      <c r="M98">
        <v>2</v>
      </c>
      <c r="N98">
        <f t="shared" ref="N98:N129" si="19">SUMIFS(F:F,C:C,"="&amp;M98,A:A,"="&amp;K98,B:B,"="&amp;L98)/SUMIFS(F:F,C:C,"="&amp;M98,B:B,"="&amp;L98)</f>
        <v>0.192307692307692</v>
      </c>
      <c r="O98">
        <f t="shared" ref="O98:O129" si="20">INDEX(E:E,MATCH(K98&amp;L98&amp;M98,D:D,0))</f>
        <v>0</v>
      </c>
      <c r="P98">
        <f t="shared" ref="P98:P129" si="21">N98*O98</f>
        <v>0</v>
      </c>
    </row>
    <row r="99" spans="1:16">
      <c r="A99" s="1" t="s">
        <v>75</v>
      </c>
      <c r="B99">
        <v>4</v>
      </c>
      <c r="C99">
        <v>3</v>
      </c>
      <c r="D99" t="str">
        <f t="shared" si="18"/>
        <v>星点43</v>
      </c>
      <c r="E99">
        <f t="shared" si="17"/>
        <v>6</v>
      </c>
      <c r="F99">
        <v>50</v>
      </c>
      <c r="K99" s="1" t="s">
        <v>75</v>
      </c>
      <c r="L99" s="1">
        <v>4</v>
      </c>
      <c r="M99">
        <v>2</v>
      </c>
      <c r="N99">
        <f t="shared" si="19"/>
        <v>0.192307692307692</v>
      </c>
      <c r="O99">
        <f t="shared" si="20"/>
        <v>0</v>
      </c>
      <c r="P99">
        <f t="shared" si="21"/>
        <v>0</v>
      </c>
    </row>
    <row r="100" spans="1:16">
      <c r="A100" s="1" t="s">
        <v>75</v>
      </c>
      <c r="B100">
        <v>4</v>
      </c>
      <c r="C100">
        <v>4</v>
      </c>
      <c r="D100" t="str">
        <f t="shared" si="18"/>
        <v>星点44</v>
      </c>
      <c r="E100">
        <f t="shared" si="17"/>
        <v>5</v>
      </c>
      <c r="F100">
        <v>50</v>
      </c>
      <c r="K100" s="1" t="s">
        <v>76</v>
      </c>
      <c r="L100" s="1">
        <v>4</v>
      </c>
      <c r="M100">
        <v>2</v>
      </c>
      <c r="N100">
        <f t="shared" si="19"/>
        <v>0.192307692307692</v>
      </c>
      <c r="O100">
        <f t="shared" si="20"/>
        <v>0</v>
      </c>
      <c r="P100">
        <f t="shared" si="21"/>
        <v>0</v>
      </c>
    </row>
    <row r="101" spans="1:16">
      <c r="A101" s="1" t="s">
        <v>75</v>
      </c>
      <c r="B101">
        <v>4</v>
      </c>
      <c r="C101">
        <v>5</v>
      </c>
      <c r="D101" t="str">
        <f t="shared" si="18"/>
        <v>星点45</v>
      </c>
      <c r="E101">
        <f t="shared" si="17"/>
        <v>5</v>
      </c>
      <c r="F101">
        <v>50</v>
      </c>
      <c r="K101" s="1" t="s">
        <v>81</v>
      </c>
      <c r="L101" s="1">
        <v>4</v>
      </c>
      <c r="M101">
        <v>2</v>
      </c>
      <c r="N101">
        <f t="shared" si="19"/>
        <v>0.192307692307692</v>
      </c>
      <c r="O101">
        <f t="shared" si="20"/>
        <v>0</v>
      </c>
      <c r="P101">
        <f t="shared" si="21"/>
        <v>0</v>
      </c>
    </row>
    <row r="102" spans="1:16">
      <c r="A102" s="1" t="s">
        <v>76</v>
      </c>
      <c r="B102">
        <v>4</v>
      </c>
      <c r="C102">
        <v>1</v>
      </c>
      <c r="D102" t="str">
        <f t="shared" si="18"/>
        <v>觉醒41</v>
      </c>
      <c r="E102">
        <f t="shared" si="17"/>
        <v>0</v>
      </c>
      <c r="F102">
        <v>50</v>
      </c>
      <c r="K102" s="1" t="s">
        <v>82</v>
      </c>
      <c r="L102" s="1">
        <v>4</v>
      </c>
      <c r="M102">
        <v>2</v>
      </c>
      <c r="N102">
        <f t="shared" si="19"/>
        <v>0.192307692307692</v>
      </c>
      <c r="O102">
        <f t="shared" si="20"/>
        <v>0</v>
      </c>
      <c r="P102">
        <f t="shared" si="21"/>
        <v>0</v>
      </c>
    </row>
    <row r="103" spans="1:17">
      <c r="A103" s="1" t="s">
        <v>76</v>
      </c>
      <c r="B103">
        <v>4</v>
      </c>
      <c r="C103">
        <v>2</v>
      </c>
      <c r="D103" t="str">
        <f t="shared" si="18"/>
        <v>觉醒42</v>
      </c>
      <c r="E103">
        <f t="shared" si="17"/>
        <v>0</v>
      </c>
      <c r="F103">
        <v>50</v>
      </c>
      <c r="K103" s="1" t="s">
        <v>80</v>
      </c>
      <c r="L103" s="1">
        <v>4</v>
      </c>
      <c r="M103">
        <v>2</v>
      </c>
      <c r="N103">
        <f t="shared" si="19"/>
        <v>0.0384615384615385</v>
      </c>
      <c r="O103">
        <f t="shared" si="20"/>
        <v>0</v>
      </c>
      <c r="P103">
        <f t="shared" si="21"/>
        <v>0</v>
      </c>
      <c r="Q103">
        <f>SUM(P98:P103)</f>
        <v>0</v>
      </c>
    </row>
    <row r="104" spans="1:16">
      <c r="A104" s="1" t="s">
        <v>76</v>
      </c>
      <c r="B104">
        <v>4</v>
      </c>
      <c r="C104">
        <v>3</v>
      </c>
      <c r="D104" t="str">
        <f t="shared" si="18"/>
        <v>觉醒43</v>
      </c>
      <c r="E104">
        <f t="shared" si="17"/>
        <v>6</v>
      </c>
      <c r="F104">
        <v>50</v>
      </c>
      <c r="K104" s="1" t="s">
        <v>74</v>
      </c>
      <c r="L104" s="1">
        <v>4</v>
      </c>
      <c r="M104">
        <v>3</v>
      </c>
      <c r="N104">
        <f t="shared" si="19"/>
        <v>0.192307692307692</v>
      </c>
      <c r="O104">
        <f t="shared" si="20"/>
        <v>6</v>
      </c>
      <c r="P104">
        <f t="shared" si="21"/>
        <v>1.15384615384615</v>
      </c>
    </row>
    <row r="105" spans="1:16">
      <c r="A105" s="1" t="s">
        <v>76</v>
      </c>
      <c r="B105">
        <v>4</v>
      </c>
      <c r="C105">
        <v>4</v>
      </c>
      <c r="D105" t="str">
        <f t="shared" si="18"/>
        <v>觉醒44</v>
      </c>
      <c r="E105">
        <f t="shared" si="17"/>
        <v>5</v>
      </c>
      <c r="F105">
        <v>50</v>
      </c>
      <c r="K105" s="1" t="s">
        <v>75</v>
      </c>
      <c r="L105" s="1">
        <v>4</v>
      </c>
      <c r="M105">
        <v>3</v>
      </c>
      <c r="N105">
        <f t="shared" si="19"/>
        <v>0.192307692307692</v>
      </c>
      <c r="O105">
        <f t="shared" si="20"/>
        <v>6</v>
      </c>
      <c r="P105">
        <f t="shared" si="21"/>
        <v>1.15384615384615</v>
      </c>
    </row>
    <row r="106" spans="1:16">
      <c r="A106" s="1" t="s">
        <v>76</v>
      </c>
      <c r="B106">
        <v>4</v>
      </c>
      <c r="C106">
        <v>5</v>
      </c>
      <c r="D106" t="str">
        <f t="shared" si="18"/>
        <v>觉醒45</v>
      </c>
      <c r="E106">
        <f t="shared" si="17"/>
        <v>5</v>
      </c>
      <c r="F106">
        <v>50</v>
      </c>
      <c r="K106" s="1" t="s">
        <v>76</v>
      </c>
      <c r="L106" s="1">
        <v>4</v>
      </c>
      <c r="M106">
        <v>3</v>
      </c>
      <c r="N106">
        <f t="shared" si="19"/>
        <v>0.192307692307692</v>
      </c>
      <c r="O106">
        <f t="shared" si="20"/>
        <v>6</v>
      </c>
      <c r="P106">
        <f t="shared" si="21"/>
        <v>1.15384615384615</v>
      </c>
    </row>
    <row r="107" spans="1:16">
      <c r="A107" s="1" t="s">
        <v>81</v>
      </c>
      <c r="B107">
        <v>4</v>
      </c>
      <c r="C107">
        <v>1</v>
      </c>
      <c r="D107" t="str">
        <f t="shared" si="18"/>
        <v>英雄碎片41</v>
      </c>
      <c r="E107">
        <v>0</v>
      </c>
      <c r="F107">
        <v>50</v>
      </c>
      <c r="K107" s="1" t="s">
        <v>81</v>
      </c>
      <c r="L107" s="1">
        <v>4</v>
      </c>
      <c r="M107">
        <v>3</v>
      </c>
      <c r="N107">
        <f t="shared" si="19"/>
        <v>0.192307692307692</v>
      </c>
      <c r="O107">
        <f t="shared" si="20"/>
        <v>15</v>
      </c>
      <c r="P107">
        <f t="shared" si="21"/>
        <v>2.88461538461538</v>
      </c>
    </row>
    <row r="108" spans="1:16">
      <c r="A108" s="1" t="s">
        <v>81</v>
      </c>
      <c r="B108">
        <v>4</v>
      </c>
      <c r="C108">
        <v>2</v>
      </c>
      <c r="D108" t="str">
        <f t="shared" si="18"/>
        <v>英雄碎片42</v>
      </c>
      <c r="E108">
        <v>0</v>
      </c>
      <c r="F108">
        <v>50</v>
      </c>
      <c r="K108" s="1" t="s">
        <v>82</v>
      </c>
      <c r="L108" s="1">
        <v>4</v>
      </c>
      <c r="M108">
        <v>3</v>
      </c>
      <c r="N108">
        <f t="shared" si="19"/>
        <v>0.192307692307692</v>
      </c>
      <c r="O108">
        <f t="shared" si="20"/>
        <v>6</v>
      </c>
      <c r="P108">
        <f t="shared" si="21"/>
        <v>1.15384615384615</v>
      </c>
    </row>
    <row r="109" spans="1:17">
      <c r="A109" s="1" t="s">
        <v>81</v>
      </c>
      <c r="B109">
        <v>4</v>
      </c>
      <c r="C109">
        <v>3</v>
      </c>
      <c r="D109" t="str">
        <f t="shared" si="18"/>
        <v>英雄碎片43</v>
      </c>
      <c r="E109">
        <v>15</v>
      </c>
      <c r="F109">
        <v>50</v>
      </c>
      <c r="K109" s="1" t="s">
        <v>80</v>
      </c>
      <c r="L109" s="1">
        <v>4</v>
      </c>
      <c r="M109">
        <v>3</v>
      </c>
      <c r="N109">
        <f t="shared" si="19"/>
        <v>0.0384615384615385</v>
      </c>
      <c r="O109">
        <f t="shared" si="20"/>
        <v>30</v>
      </c>
      <c r="P109">
        <f t="shared" si="21"/>
        <v>1.15384615384615</v>
      </c>
      <c r="Q109">
        <f>SUM(P104:P109)</f>
        <v>8.65384615384616</v>
      </c>
    </row>
    <row r="110" spans="1:16">
      <c r="A110" s="1" t="s">
        <v>81</v>
      </c>
      <c r="B110">
        <v>4</v>
      </c>
      <c r="C110">
        <v>4</v>
      </c>
      <c r="D110" t="str">
        <f t="shared" si="18"/>
        <v>英雄碎片44</v>
      </c>
      <c r="E110">
        <v>15</v>
      </c>
      <c r="F110">
        <v>50</v>
      </c>
      <c r="K110" s="1" t="s">
        <v>74</v>
      </c>
      <c r="L110" s="1">
        <v>4</v>
      </c>
      <c r="M110">
        <v>4</v>
      </c>
      <c r="N110">
        <f t="shared" si="19"/>
        <v>0.192307692307692</v>
      </c>
      <c r="O110">
        <f t="shared" si="20"/>
        <v>5</v>
      </c>
      <c r="P110">
        <f t="shared" si="21"/>
        <v>0.961538461538462</v>
      </c>
    </row>
    <row r="111" spans="1:16">
      <c r="A111" s="1" t="s">
        <v>81</v>
      </c>
      <c r="B111">
        <v>4</v>
      </c>
      <c r="C111">
        <v>5</v>
      </c>
      <c r="D111" t="str">
        <f t="shared" si="18"/>
        <v>英雄碎片45</v>
      </c>
      <c r="E111">
        <v>15</v>
      </c>
      <c r="F111">
        <v>50</v>
      </c>
      <c r="K111" s="1" t="s">
        <v>75</v>
      </c>
      <c r="L111" s="1">
        <v>4</v>
      </c>
      <c r="M111">
        <v>4</v>
      </c>
      <c r="N111">
        <f t="shared" si="19"/>
        <v>0.192307692307692</v>
      </c>
      <c r="O111">
        <f t="shared" si="20"/>
        <v>5</v>
      </c>
      <c r="P111">
        <f t="shared" si="21"/>
        <v>0.961538461538462</v>
      </c>
    </row>
    <row r="112" spans="1:16">
      <c r="A112" s="1" t="s">
        <v>82</v>
      </c>
      <c r="B112">
        <v>4</v>
      </c>
      <c r="C112">
        <v>1</v>
      </c>
      <c r="D112" t="str">
        <f t="shared" si="18"/>
        <v>源核41</v>
      </c>
      <c r="E112">
        <f>E102</f>
        <v>0</v>
      </c>
      <c r="F112">
        <v>0</v>
      </c>
      <c r="K112" s="1" t="s">
        <v>76</v>
      </c>
      <c r="L112" s="1">
        <v>4</v>
      </c>
      <c r="M112">
        <v>4</v>
      </c>
      <c r="N112">
        <f t="shared" si="19"/>
        <v>0.192307692307692</v>
      </c>
      <c r="O112">
        <f t="shared" si="20"/>
        <v>5</v>
      </c>
      <c r="P112">
        <f t="shared" si="21"/>
        <v>0.961538461538462</v>
      </c>
    </row>
    <row r="113" spans="1:16">
      <c r="A113" s="1" t="s">
        <v>82</v>
      </c>
      <c r="B113">
        <v>4</v>
      </c>
      <c r="C113">
        <v>2</v>
      </c>
      <c r="D113" t="str">
        <f t="shared" si="18"/>
        <v>源核42</v>
      </c>
      <c r="E113">
        <f>E103</f>
        <v>0</v>
      </c>
      <c r="F113">
        <v>50</v>
      </c>
      <c r="K113" s="1" t="s">
        <v>81</v>
      </c>
      <c r="L113" s="1">
        <v>4</v>
      </c>
      <c r="M113">
        <v>4</v>
      </c>
      <c r="N113">
        <f t="shared" si="19"/>
        <v>0.192307692307692</v>
      </c>
      <c r="O113">
        <f t="shared" si="20"/>
        <v>15</v>
      </c>
      <c r="P113">
        <f t="shared" si="21"/>
        <v>2.88461538461538</v>
      </c>
    </row>
    <row r="114" spans="1:16">
      <c r="A114" s="1" t="s">
        <v>82</v>
      </c>
      <c r="B114">
        <v>4</v>
      </c>
      <c r="C114">
        <v>3</v>
      </c>
      <c r="D114" t="str">
        <f t="shared" si="18"/>
        <v>源核43</v>
      </c>
      <c r="E114">
        <f>E104</f>
        <v>6</v>
      </c>
      <c r="F114">
        <v>50</v>
      </c>
      <c r="K114" s="1" t="s">
        <v>82</v>
      </c>
      <c r="L114" s="1">
        <v>4</v>
      </c>
      <c r="M114">
        <v>4</v>
      </c>
      <c r="N114">
        <f t="shared" si="19"/>
        <v>0.192307692307692</v>
      </c>
      <c r="O114">
        <f t="shared" si="20"/>
        <v>5</v>
      </c>
      <c r="P114">
        <f t="shared" si="21"/>
        <v>0.961538461538462</v>
      </c>
    </row>
    <row r="115" spans="1:17">
      <c r="A115" s="1" t="s">
        <v>82</v>
      </c>
      <c r="B115">
        <v>4</v>
      </c>
      <c r="C115">
        <v>4</v>
      </c>
      <c r="D115" t="str">
        <f t="shared" si="18"/>
        <v>源核44</v>
      </c>
      <c r="E115">
        <f>E105</f>
        <v>5</v>
      </c>
      <c r="F115">
        <v>50</v>
      </c>
      <c r="K115" s="1" t="s">
        <v>80</v>
      </c>
      <c r="L115" s="1">
        <v>4</v>
      </c>
      <c r="M115">
        <v>4</v>
      </c>
      <c r="N115">
        <f t="shared" si="19"/>
        <v>0.0384615384615385</v>
      </c>
      <c r="O115">
        <f t="shared" si="20"/>
        <v>30</v>
      </c>
      <c r="P115">
        <f t="shared" si="21"/>
        <v>1.15384615384615</v>
      </c>
      <c r="Q115">
        <f>SUM(P110:P115)</f>
        <v>7.88461538461539</v>
      </c>
    </row>
    <row r="116" spans="1:16">
      <c r="A116" s="1" t="s">
        <v>82</v>
      </c>
      <c r="B116">
        <v>4</v>
      </c>
      <c r="C116">
        <v>5</v>
      </c>
      <c r="D116" t="str">
        <f t="shared" si="18"/>
        <v>源核45</v>
      </c>
      <c r="E116">
        <f>E106</f>
        <v>5</v>
      </c>
      <c r="F116">
        <v>50</v>
      </c>
      <c r="K116" s="1" t="s">
        <v>74</v>
      </c>
      <c r="L116" s="1">
        <v>4</v>
      </c>
      <c r="M116">
        <v>5</v>
      </c>
      <c r="N116">
        <f t="shared" si="19"/>
        <v>0.192307692307692</v>
      </c>
      <c r="O116">
        <f t="shared" si="20"/>
        <v>5</v>
      </c>
      <c r="P116">
        <f t="shared" si="21"/>
        <v>0.961538461538462</v>
      </c>
    </row>
    <row r="117" spans="1:16">
      <c r="A117" s="1" t="s">
        <v>80</v>
      </c>
      <c r="B117">
        <v>4</v>
      </c>
      <c r="C117">
        <v>1</v>
      </c>
      <c r="D117" t="str">
        <f t="shared" si="18"/>
        <v>钻石41</v>
      </c>
      <c r="E117">
        <v>0</v>
      </c>
      <c r="F117">
        <v>10</v>
      </c>
      <c r="K117" s="1" t="s">
        <v>75</v>
      </c>
      <c r="L117" s="1">
        <v>4</v>
      </c>
      <c r="M117">
        <v>5</v>
      </c>
      <c r="N117">
        <f t="shared" si="19"/>
        <v>0.192307692307692</v>
      </c>
      <c r="O117">
        <f t="shared" si="20"/>
        <v>5</v>
      </c>
      <c r="P117">
        <f t="shared" si="21"/>
        <v>0.961538461538462</v>
      </c>
    </row>
    <row r="118" spans="1:16">
      <c r="A118" s="1" t="s">
        <v>80</v>
      </c>
      <c r="B118">
        <v>4</v>
      </c>
      <c r="C118">
        <v>2</v>
      </c>
      <c r="D118" t="str">
        <f t="shared" si="18"/>
        <v>钻石42</v>
      </c>
      <c r="E118">
        <v>0</v>
      </c>
      <c r="F118">
        <v>10</v>
      </c>
      <c r="K118" s="1" t="s">
        <v>76</v>
      </c>
      <c r="L118" s="1">
        <v>4</v>
      </c>
      <c r="M118">
        <v>5</v>
      </c>
      <c r="N118">
        <f t="shared" si="19"/>
        <v>0.192307692307692</v>
      </c>
      <c r="O118">
        <f t="shared" si="20"/>
        <v>5</v>
      </c>
      <c r="P118">
        <f t="shared" si="21"/>
        <v>0.961538461538462</v>
      </c>
    </row>
    <row r="119" spans="1:16">
      <c r="A119" s="1" t="s">
        <v>80</v>
      </c>
      <c r="B119">
        <v>4</v>
      </c>
      <c r="C119">
        <v>3</v>
      </c>
      <c r="D119" t="str">
        <f t="shared" si="18"/>
        <v>钻石43</v>
      </c>
      <c r="E119">
        <v>30</v>
      </c>
      <c r="F119">
        <v>10</v>
      </c>
      <c r="K119" s="1" t="s">
        <v>81</v>
      </c>
      <c r="L119" s="1">
        <v>4</v>
      </c>
      <c r="M119">
        <v>5</v>
      </c>
      <c r="N119">
        <f t="shared" si="19"/>
        <v>0.192307692307692</v>
      </c>
      <c r="O119">
        <f t="shared" si="20"/>
        <v>15</v>
      </c>
      <c r="P119">
        <f t="shared" si="21"/>
        <v>2.88461538461538</v>
      </c>
    </row>
    <row r="120" spans="1:16">
      <c r="A120" s="1" t="s">
        <v>80</v>
      </c>
      <c r="B120">
        <v>4</v>
      </c>
      <c r="C120">
        <v>4</v>
      </c>
      <c r="D120" t="str">
        <f t="shared" si="18"/>
        <v>钻石44</v>
      </c>
      <c r="E120">
        <v>30</v>
      </c>
      <c r="F120">
        <v>10</v>
      </c>
      <c r="K120" s="1" t="s">
        <v>82</v>
      </c>
      <c r="L120" s="1">
        <v>4</v>
      </c>
      <c r="M120">
        <v>5</v>
      </c>
      <c r="N120">
        <f t="shared" si="19"/>
        <v>0.192307692307692</v>
      </c>
      <c r="O120">
        <f t="shared" si="20"/>
        <v>5</v>
      </c>
      <c r="P120">
        <f t="shared" si="21"/>
        <v>0.961538461538462</v>
      </c>
    </row>
    <row r="121" spans="1:17">
      <c r="A121" s="1" t="s">
        <v>80</v>
      </c>
      <c r="B121">
        <v>4</v>
      </c>
      <c r="C121">
        <v>5</v>
      </c>
      <c r="D121" t="str">
        <f t="shared" si="18"/>
        <v>钻石45</v>
      </c>
      <c r="E121">
        <v>30</v>
      </c>
      <c r="F121">
        <v>10</v>
      </c>
      <c r="K121" s="1" t="s">
        <v>80</v>
      </c>
      <c r="L121" s="1">
        <v>4</v>
      </c>
      <c r="M121">
        <v>5</v>
      </c>
      <c r="N121">
        <f t="shared" si="19"/>
        <v>0.0384615384615385</v>
      </c>
      <c r="O121">
        <f t="shared" si="20"/>
        <v>30</v>
      </c>
      <c r="P121">
        <f t="shared" si="21"/>
        <v>1.15384615384615</v>
      </c>
      <c r="Q121">
        <f>SUM(P116:P121)</f>
        <v>7.88461538461539</v>
      </c>
    </row>
    <row r="122" spans="1:16">
      <c r="A122" s="1" t="s">
        <v>74</v>
      </c>
      <c r="B122">
        <v>5</v>
      </c>
      <c r="C122">
        <v>1</v>
      </c>
      <c r="D122" t="str">
        <f t="shared" si="18"/>
        <v>经验51</v>
      </c>
      <c r="E122">
        <v>0</v>
      </c>
      <c r="F122">
        <v>50</v>
      </c>
      <c r="K122" s="1" t="s">
        <v>74</v>
      </c>
      <c r="L122" s="1">
        <v>5</v>
      </c>
      <c r="M122">
        <v>1</v>
      </c>
      <c r="N122">
        <f t="shared" si="19"/>
        <v>0.238095238095238</v>
      </c>
      <c r="O122">
        <f t="shared" si="20"/>
        <v>0</v>
      </c>
      <c r="P122">
        <f t="shared" si="21"/>
        <v>0</v>
      </c>
    </row>
    <row r="123" spans="1:16">
      <c r="A123" s="1" t="s">
        <v>74</v>
      </c>
      <c r="B123">
        <v>5</v>
      </c>
      <c r="C123">
        <v>2</v>
      </c>
      <c r="D123" t="str">
        <f t="shared" si="18"/>
        <v>经验52</v>
      </c>
      <c r="E123">
        <v>0</v>
      </c>
      <c r="F123">
        <v>50</v>
      </c>
      <c r="K123" s="1" t="s">
        <v>75</v>
      </c>
      <c r="L123" s="1">
        <v>5</v>
      </c>
      <c r="M123">
        <v>1</v>
      </c>
      <c r="N123">
        <f t="shared" si="19"/>
        <v>0.238095238095238</v>
      </c>
      <c r="O123">
        <f t="shared" si="20"/>
        <v>0</v>
      </c>
      <c r="P123">
        <f t="shared" si="21"/>
        <v>0</v>
      </c>
    </row>
    <row r="124" spans="1:16">
      <c r="A124" s="1" t="s">
        <v>74</v>
      </c>
      <c r="B124">
        <v>5</v>
      </c>
      <c r="C124">
        <v>3</v>
      </c>
      <c r="D124" t="str">
        <f t="shared" si="18"/>
        <v>经验53</v>
      </c>
      <c r="E124">
        <v>0</v>
      </c>
      <c r="F124">
        <v>50</v>
      </c>
      <c r="K124" s="1" t="s">
        <v>76</v>
      </c>
      <c r="L124" s="1">
        <v>5</v>
      </c>
      <c r="M124">
        <v>1</v>
      </c>
      <c r="N124">
        <f t="shared" si="19"/>
        <v>0.238095238095238</v>
      </c>
      <c r="O124">
        <f t="shared" si="20"/>
        <v>0</v>
      </c>
      <c r="P124">
        <f t="shared" si="21"/>
        <v>0</v>
      </c>
    </row>
    <row r="125" spans="1:16">
      <c r="A125" s="1" t="s">
        <v>74</v>
      </c>
      <c r="B125">
        <v>5</v>
      </c>
      <c r="C125">
        <v>4</v>
      </c>
      <c r="D125" t="str">
        <f t="shared" si="18"/>
        <v>经验54</v>
      </c>
      <c r="E125">
        <v>5</v>
      </c>
      <c r="F125">
        <v>50</v>
      </c>
      <c r="K125" s="1" t="s">
        <v>81</v>
      </c>
      <c r="L125" s="1">
        <v>5</v>
      </c>
      <c r="M125">
        <v>1</v>
      </c>
      <c r="N125">
        <f t="shared" si="19"/>
        <v>0.238095238095238</v>
      </c>
      <c r="O125">
        <f t="shared" si="20"/>
        <v>0</v>
      </c>
      <c r="P125">
        <f t="shared" si="21"/>
        <v>0</v>
      </c>
    </row>
    <row r="126" spans="1:16">
      <c r="A126" s="1" t="s">
        <v>74</v>
      </c>
      <c r="B126">
        <v>5</v>
      </c>
      <c r="C126">
        <v>5</v>
      </c>
      <c r="D126" t="str">
        <f t="shared" si="18"/>
        <v>经验55</v>
      </c>
      <c r="E126">
        <v>5</v>
      </c>
      <c r="F126">
        <v>50</v>
      </c>
      <c r="K126" s="1" t="s">
        <v>82</v>
      </c>
      <c r="L126" s="1">
        <v>5</v>
      </c>
      <c r="M126">
        <v>1</v>
      </c>
      <c r="N126">
        <f t="shared" si="19"/>
        <v>0</v>
      </c>
      <c r="O126">
        <f t="shared" si="20"/>
        <v>0</v>
      </c>
      <c r="P126">
        <f t="shared" si="21"/>
        <v>0</v>
      </c>
    </row>
    <row r="127" spans="1:17">
      <c r="A127" s="1" t="s">
        <v>75</v>
      </c>
      <c r="B127">
        <v>5</v>
      </c>
      <c r="C127">
        <v>1</v>
      </c>
      <c r="D127" t="str">
        <f t="shared" si="18"/>
        <v>星点51</v>
      </c>
      <c r="E127">
        <f t="shared" ref="E127:E136" si="22">E122</f>
        <v>0</v>
      </c>
      <c r="F127">
        <v>50</v>
      </c>
      <c r="K127" s="1" t="s">
        <v>80</v>
      </c>
      <c r="L127" s="1">
        <v>5</v>
      </c>
      <c r="M127">
        <v>1</v>
      </c>
      <c r="N127">
        <f t="shared" si="19"/>
        <v>0.0476190476190476</v>
      </c>
      <c r="O127">
        <f t="shared" si="20"/>
        <v>0</v>
      </c>
      <c r="P127">
        <f t="shared" si="21"/>
        <v>0</v>
      </c>
      <c r="Q127">
        <f>SUM(P122:P127)</f>
        <v>0</v>
      </c>
    </row>
    <row r="128" spans="1:16">
      <c r="A128" s="1" t="s">
        <v>75</v>
      </c>
      <c r="B128">
        <v>5</v>
      </c>
      <c r="C128">
        <v>2</v>
      </c>
      <c r="D128" t="str">
        <f t="shared" si="18"/>
        <v>星点52</v>
      </c>
      <c r="E128">
        <f t="shared" si="22"/>
        <v>0</v>
      </c>
      <c r="F128">
        <v>50</v>
      </c>
      <c r="K128" s="1" t="s">
        <v>74</v>
      </c>
      <c r="L128" s="1">
        <v>5</v>
      </c>
      <c r="M128">
        <v>2</v>
      </c>
      <c r="N128">
        <f t="shared" si="19"/>
        <v>0.192307692307692</v>
      </c>
      <c r="O128">
        <f t="shared" si="20"/>
        <v>0</v>
      </c>
      <c r="P128">
        <f t="shared" si="21"/>
        <v>0</v>
      </c>
    </row>
    <row r="129" spans="1:16">
      <c r="A129" s="1" t="s">
        <v>75</v>
      </c>
      <c r="B129">
        <v>5</v>
      </c>
      <c r="C129">
        <v>3</v>
      </c>
      <c r="D129" t="str">
        <f t="shared" si="18"/>
        <v>星点53</v>
      </c>
      <c r="E129">
        <f t="shared" si="22"/>
        <v>0</v>
      </c>
      <c r="F129">
        <v>50</v>
      </c>
      <c r="K129" s="1" t="s">
        <v>75</v>
      </c>
      <c r="L129" s="1">
        <v>5</v>
      </c>
      <c r="M129">
        <v>2</v>
      </c>
      <c r="N129">
        <f t="shared" si="19"/>
        <v>0.192307692307692</v>
      </c>
      <c r="O129">
        <f t="shared" si="20"/>
        <v>0</v>
      </c>
      <c r="P129">
        <f t="shared" si="21"/>
        <v>0</v>
      </c>
    </row>
    <row r="130" spans="1:16">
      <c r="A130" s="1" t="s">
        <v>75</v>
      </c>
      <c r="B130">
        <v>5</v>
      </c>
      <c r="C130">
        <v>4</v>
      </c>
      <c r="D130" t="str">
        <f t="shared" ref="D130:D161" si="23">A130&amp;B130&amp;C130</f>
        <v>星点54</v>
      </c>
      <c r="E130">
        <f t="shared" si="22"/>
        <v>5</v>
      </c>
      <c r="F130">
        <v>50</v>
      </c>
      <c r="K130" s="1" t="s">
        <v>76</v>
      </c>
      <c r="L130" s="1">
        <v>5</v>
      </c>
      <c r="M130">
        <v>2</v>
      </c>
      <c r="N130">
        <f t="shared" ref="N130:N161" si="24">SUMIFS(F:F,C:C,"="&amp;M130,A:A,"="&amp;K130,B:B,"="&amp;L130)/SUMIFS(F:F,C:C,"="&amp;M130,B:B,"="&amp;L130)</f>
        <v>0.192307692307692</v>
      </c>
      <c r="O130">
        <f t="shared" ref="O130:O151" si="25">INDEX(E:E,MATCH(K130&amp;L130&amp;M130,D:D,0))</f>
        <v>0</v>
      </c>
      <c r="P130">
        <f t="shared" ref="P130:P161" si="26">N130*O130</f>
        <v>0</v>
      </c>
    </row>
    <row r="131" spans="1:16">
      <c r="A131" s="1" t="s">
        <v>75</v>
      </c>
      <c r="B131">
        <v>5</v>
      </c>
      <c r="C131">
        <v>5</v>
      </c>
      <c r="D131" t="str">
        <f t="shared" si="23"/>
        <v>星点55</v>
      </c>
      <c r="E131">
        <f t="shared" si="22"/>
        <v>5</v>
      </c>
      <c r="F131">
        <v>50</v>
      </c>
      <c r="K131" s="1" t="s">
        <v>81</v>
      </c>
      <c r="L131" s="1">
        <v>5</v>
      </c>
      <c r="M131">
        <v>2</v>
      </c>
      <c r="N131">
        <f t="shared" si="24"/>
        <v>0.192307692307692</v>
      </c>
      <c r="O131">
        <f t="shared" si="25"/>
        <v>0</v>
      </c>
      <c r="P131">
        <f t="shared" si="26"/>
        <v>0</v>
      </c>
    </row>
    <row r="132" spans="1:16">
      <c r="A132" s="1" t="s">
        <v>76</v>
      </c>
      <c r="B132">
        <v>5</v>
      </c>
      <c r="C132">
        <v>1</v>
      </c>
      <c r="D132" t="str">
        <f t="shared" si="23"/>
        <v>觉醒51</v>
      </c>
      <c r="E132">
        <f t="shared" si="22"/>
        <v>0</v>
      </c>
      <c r="F132">
        <v>50</v>
      </c>
      <c r="K132" s="1" t="s">
        <v>82</v>
      </c>
      <c r="L132" s="1">
        <v>5</v>
      </c>
      <c r="M132">
        <v>2</v>
      </c>
      <c r="N132">
        <f t="shared" si="24"/>
        <v>0.192307692307692</v>
      </c>
      <c r="O132">
        <f t="shared" si="25"/>
        <v>0</v>
      </c>
      <c r="P132">
        <f t="shared" si="26"/>
        <v>0</v>
      </c>
    </row>
    <row r="133" spans="1:17">
      <c r="A133" s="1" t="s">
        <v>76</v>
      </c>
      <c r="B133">
        <v>5</v>
      </c>
      <c r="C133">
        <v>2</v>
      </c>
      <c r="D133" t="str">
        <f t="shared" si="23"/>
        <v>觉醒52</v>
      </c>
      <c r="E133">
        <f t="shared" si="22"/>
        <v>0</v>
      </c>
      <c r="F133">
        <v>50</v>
      </c>
      <c r="K133" s="1" t="s">
        <v>80</v>
      </c>
      <c r="L133" s="1">
        <v>5</v>
      </c>
      <c r="M133">
        <v>2</v>
      </c>
      <c r="N133">
        <f t="shared" si="24"/>
        <v>0.0384615384615385</v>
      </c>
      <c r="O133">
        <f t="shared" si="25"/>
        <v>0</v>
      </c>
      <c r="P133">
        <f t="shared" si="26"/>
        <v>0</v>
      </c>
      <c r="Q133">
        <f>SUM(P128:P133)</f>
        <v>0</v>
      </c>
    </row>
    <row r="134" spans="1:16">
      <c r="A134" s="1" t="s">
        <v>76</v>
      </c>
      <c r="B134">
        <v>5</v>
      </c>
      <c r="C134">
        <v>3</v>
      </c>
      <c r="D134" t="str">
        <f t="shared" si="23"/>
        <v>觉醒53</v>
      </c>
      <c r="E134">
        <f t="shared" si="22"/>
        <v>0</v>
      </c>
      <c r="F134">
        <v>50</v>
      </c>
      <c r="K134" s="1" t="s">
        <v>74</v>
      </c>
      <c r="L134" s="1">
        <v>5</v>
      </c>
      <c r="M134">
        <v>3</v>
      </c>
      <c r="N134">
        <f t="shared" si="24"/>
        <v>0.192307692307692</v>
      </c>
      <c r="O134">
        <f t="shared" si="25"/>
        <v>0</v>
      </c>
      <c r="P134">
        <f t="shared" si="26"/>
        <v>0</v>
      </c>
    </row>
    <row r="135" spans="1:16">
      <c r="A135" s="1" t="s">
        <v>76</v>
      </c>
      <c r="B135">
        <v>5</v>
      </c>
      <c r="C135">
        <v>4</v>
      </c>
      <c r="D135" t="str">
        <f t="shared" si="23"/>
        <v>觉醒54</v>
      </c>
      <c r="E135">
        <f t="shared" si="22"/>
        <v>5</v>
      </c>
      <c r="F135">
        <v>50</v>
      </c>
      <c r="K135" s="1" t="s">
        <v>75</v>
      </c>
      <c r="L135" s="1">
        <v>5</v>
      </c>
      <c r="M135">
        <v>3</v>
      </c>
      <c r="N135">
        <f t="shared" si="24"/>
        <v>0.192307692307692</v>
      </c>
      <c r="O135">
        <f t="shared" si="25"/>
        <v>0</v>
      </c>
      <c r="P135">
        <f t="shared" si="26"/>
        <v>0</v>
      </c>
    </row>
    <row r="136" spans="1:16">
      <c r="A136" s="1" t="s">
        <v>76</v>
      </c>
      <c r="B136">
        <v>5</v>
      </c>
      <c r="C136">
        <v>5</v>
      </c>
      <c r="D136" t="str">
        <f t="shared" si="23"/>
        <v>觉醒55</v>
      </c>
      <c r="E136">
        <f t="shared" si="22"/>
        <v>5</v>
      </c>
      <c r="F136">
        <v>50</v>
      </c>
      <c r="K136" s="1" t="s">
        <v>76</v>
      </c>
      <c r="L136" s="1">
        <v>5</v>
      </c>
      <c r="M136">
        <v>3</v>
      </c>
      <c r="N136">
        <f t="shared" si="24"/>
        <v>0.192307692307692</v>
      </c>
      <c r="O136">
        <f t="shared" si="25"/>
        <v>0</v>
      </c>
      <c r="P136">
        <f t="shared" si="26"/>
        <v>0</v>
      </c>
    </row>
    <row r="137" spans="1:16">
      <c r="A137" s="1" t="s">
        <v>81</v>
      </c>
      <c r="B137">
        <v>5</v>
      </c>
      <c r="C137">
        <v>1</v>
      </c>
      <c r="D137" t="str">
        <f t="shared" si="23"/>
        <v>英雄碎片51</v>
      </c>
      <c r="E137">
        <v>0</v>
      </c>
      <c r="F137">
        <v>50</v>
      </c>
      <c r="K137" s="1" t="s">
        <v>81</v>
      </c>
      <c r="L137" s="1">
        <v>5</v>
      </c>
      <c r="M137">
        <v>3</v>
      </c>
      <c r="N137">
        <f t="shared" si="24"/>
        <v>0.192307692307692</v>
      </c>
      <c r="O137">
        <f t="shared" si="25"/>
        <v>0</v>
      </c>
      <c r="P137">
        <f t="shared" si="26"/>
        <v>0</v>
      </c>
    </row>
    <row r="138" spans="1:16">
      <c r="A138" s="1" t="s">
        <v>81</v>
      </c>
      <c r="B138">
        <v>5</v>
      </c>
      <c r="C138">
        <v>2</v>
      </c>
      <c r="D138" t="str">
        <f t="shared" si="23"/>
        <v>英雄碎片52</v>
      </c>
      <c r="E138">
        <v>0</v>
      </c>
      <c r="F138">
        <v>50</v>
      </c>
      <c r="K138" s="1" t="s">
        <v>82</v>
      </c>
      <c r="L138" s="1">
        <v>5</v>
      </c>
      <c r="M138">
        <v>3</v>
      </c>
      <c r="N138">
        <f t="shared" si="24"/>
        <v>0.192307692307692</v>
      </c>
      <c r="O138">
        <f t="shared" si="25"/>
        <v>0</v>
      </c>
      <c r="P138">
        <f t="shared" si="26"/>
        <v>0</v>
      </c>
    </row>
    <row r="139" spans="1:17">
      <c r="A139" s="1" t="s">
        <v>81</v>
      </c>
      <c r="B139">
        <v>5</v>
      </c>
      <c r="C139">
        <v>3</v>
      </c>
      <c r="D139" t="str">
        <f t="shared" si="23"/>
        <v>英雄碎片53</v>
      </c>
      <c r="E139">
        <v>0</v>
      </c>
      <c r="F139">
        <v>50</v>
      </c>
      <c r="K139" s="1" t="s">
        <v>80</v>
      </c>
      <c r="L139" s="1">
        <v>5</v>
      </c>
      <c r="M139">
        <v>3</v>
      </c>
      <c r="N139">
        <f t="shared" si="24"/>
        <v>0.0384615384615385</v>
      </c>
      <c r="O139">
        <f t="shared" si="25"/>
        <v>0</v>
      </c>
      <c r="P139">
        <f t="shared" si="26"/>
        <v>0</v>
      </c>
      <c r="Q139">
        <f>SUM(P134:P139)</f>
        <v>0</v>
      </c>
    </row>
    <row r="140" spans="1:16">
      <c r="A140" s="1" t="s">
        <v>81</v>
      </c>
      <c r="B140">
        <v>5</v>
      </c>
      <c r="C140">
        <v>4</v>
      </c>
      <c r="D140" t="str">
        <f t="shared" si="23"/>
        <v>英雄碎片54</v>
      </c>
      <c r="E140">
        <v>15</v>
      </c>
      <c r="F140">
        <v>50</v>
      </c>
      <c r="K140" s="1" t="s">
        <v>74</v>
      </c>
      <c r="L140" s="1">
        <v>5</v>
      </c>
      <c r="M140">
        <v>4</v>
      </c>
      <c r="N140">
        <f t="shared" si="24"/>
        <v>0.192307692307692</v>
      </c>
      <c r="O140">
        <f t="shared" si="25"/>
        <v>5</v>
      </c>
      <c r="P140">
        <f t="shared" si="26"/>
        <v>0.961538461538462</v>
      </c>
    </row>
    <row r="141" spans="1:16">
      <c r="A141" s="1" t="s">
        <v>81</v>
      </c>
      <c r="B141">
        <v>5</v>
      </c>
      <c r="C141">
        <v>5</v>
      </c>
      <c r="D141" t="str">
        <f t="shared" si="23"/>
        <v>英雄碎片55</v>
      </c>
      <c r="E141">
        <v>15</v>
      </c>
      <c r="F141">
        <v>50</v>
      </c>
      <c r="K141" s="1" t="s">
        <v>75</v>
      </c>
      <c r="L141" s="1">
        <v>5</v>
      </c>
      <c r="M141">
        <v>4</v>
      </c>
      <c r="N141">
        <f t="shared" si="24"/>
        <v>0.192307692307692</v>
      </c>
      <c r="O141">
        <f t="shared" si="25"/>
        <v>5</v>
      </c>
      <c r="P141">
        <f t="shared" si="26"/>
        <v>0.961538461538462</v>
      </c>
    </row>
    <row r="142" spans="1:16">
      <c r="A142" s="1" t="s">
        <v>82</v>
      </c>
      <c r="B142">
        <v>5</v>
      </c>
      <c r="C142">
        <v>1</v>
      </c>
      <c r="D142" t="str">
        <f t="shared" si="23"/>
        <v>源核51</v>
      </c>
      <c r="E142">
        <f>E132</f>
        <v>0</v>
      </c>
      <c r="F142">
        <v>0</v>
      </c>
      <c r="K142" s="1" t="s">
        <v>76</v>
      </c>
      <c r="L142" s="1">
        <v>5</v>
      </c>
      <c r="M142">
        <v>4</v>
      </c>
      <c r="N142">
        <f t="shared" si="24"/>
        <v>0.192307692307692</v>
      </c>
      <c r="O142">
        <f t="shared" si="25"/>
        <v>5</v>
      </c>
      <c r="P142">
        <f t="shared" si="26"/>
        <v>0.961538461538462</v>
      </c>
    </row>
    <row r="143" spans="1:16">
      <c r="A143" s="1" t="s">
        <v>82</v>
      </c>
      <c r="B143">
        <v>5</v>
      </c>
      <c r="C143">
        <v>2</v>
      </c>
      <c r="D143" t="str">
        <f t="shared" si="23"/>
        <v>源核52</v>
      </c>
      <c r="E143">
        <f>E133</f>
        <v>0</v>
      </c>
      <c r="F143">
        <v>50</v>
      </c>
      <c r="K143" s="1" t="s">
        <v>81</v>
      </c>
      <c r="L143" s="1">
        <v>5</v>
      </c>
      <c r="M143">
        <v>4</v>
      </c>
      <c r="N143">
        <f t="shared" si="24"/>
        <v>0.192307692307692</v>
      </c>
      <c r="O143">
        <f t="shared" si="25"/>
        <v>15</v>
      </c>
      <c r="P143">
        <f t="shared" si="26"/>
        <v>2.88461538461538</v>
      </c>
    </row>
    <row r="144" spans="1:16">
      <c r="A144" s="1" t="s">
        <v>82</v>
      </c>
      <c r="B144">
        <v>5</v>
      </c>
      <c r="C144">
        <v>3</v>
      </c>
      <c r="D144" t="str">
        <f t="shared" si="23"/>
        <v>源核53</v>
      </c>
      <c r="E144">
        <f>E134</f>
        <v>0</v>
      </c>
      <c r="F144">
        <v>50</v>
      </c>
      <c r="K144" s="1" t="s">
        <v>82</v>
      </c>
      <c r="L144" s="1">
        <v>5</v>
      </c>
      <c r="M144">
        <v>4</v>
      </c>
      <c r="N144">
        <f t="shared" si="24"/>
        <v>0.192307692307692</v>
      </c>
      <c r="O144">
        <f t="shared" si="25"/>
        <v>5</v>
      </c>
      <c r="P144">
        <f t="shared" si="26"/>
        <v>0.961538461538462</v>
      </c>
    </row>
    <row r="145" spans="1:17">
      <c r="A145" s="1" t="s">
        <v>82</v>
      </c>
      <c r="B145">
        <v>5</v>
      </c>
      <c r="C145">
        <v>4</v>
      </c>
      <c r="D145" t="str">
        <f t="shared" si="23"/>
        <v>源核54</v>
      </c>
      <c r="E145">
        <f>E135</f>
        <v>5</v>
      </c>
      <c r="F145">
        <v>50</v>
      </c>
      <c r="K145" s="1" t="s">
        <v>80</v>
      </c>
      <c r="L145" s="1">
        <v>5</v>
      </c>
      <c r="M145">
        <v>4</v>
      </c>
      <c r="N145">
        <f t="shared" si="24"/>
        <v>0.0384615384615385</v>
      </c>
      <c r="O145">
        <f t="shared" si="25"/>
        <v>30</v>
      </c>
      <c r="P145">
        <f t="shared" si="26"/>
        <v>1.15384615384615</v>
      </c>
      <c r="Q145">
        <f>SUM(P140:P145)</f>
        <v>7.88461538461539</v>
      </c>
    </row>
    <row r="146" spans="1:16">
      <c r="A146" s="1" t="s">
        <v>82</v>
      </c>
      <c r="B146">
        <v>5</v>
      </c>
      <c r="C146">
        <v>5</v>
      </c>
      <c r="D146" t="str">
        <f t="shared" si="23"/>
        <v>源核55</v>
      </c>
      <c r="E146">
        <f>E136</f>
        <v>5</v>
      </c>
      <c r="F146">
        <v>50</v>
      </c>
      <c r="K146" s="1" t="s">
        <v>74</v>
      </c>
      <c r="L146" s="1">
        <v>5</v>
      </c>
      <c r="M146">
        <v>5</v>
      </c>
      <c r="N146">
        <f t="shared" si="24"/>
        <v>0.192307692307692</v>
      </c>
      <c r="O146">
        <f t="shared" si="25"/>
        <v>5</v>
      </c>
      <c r="P146">
        <f t="shared" si="26"/>
        <v>0.961538461538462</v>
      </c>
    </row>
    <row r="147" spans="1:16">
      <c r="A147" s="1" t="s">
        <v>80</v>
      </c>
      <c r="B147">
        <v>5</v>
      </c>
      <c r="C147">
        <v>1</v>
      </c>
      <c r="D147" t="str">
        <f t="shared" si="23"/>
        <v>钻石51</v>
      </c>
      <c r="E147">
        <v>0</v>
      </c>
      <c r="F147">
        <v>10</v>
      </c>
      <c r="K147" s="1" t="s">
        <v>75</v>
      </c>
      <c r="L147" s="1">
        <v>5</v>
      </c>
      <c r="M147">
        <v>5</v>
      </c>
      <c r="N147">
        <f t="shared" si="24"/>
        <v>0.192307692307692</v>
      </c>
      <c r="O147">
        <f t="shared" si="25"/>
        <v>5</v>
      </c>
      <c r="P147">
        <f t="shared" si="26"/>
        <v>0.961538461538462</v>
      </c>
    </row>
    <row r="148" spans="1:16">
      <c r="A148" s="1" t="s">
        <v>80</v>
      </c>
      <c r="B148">
        <v>5</v>
      </c>
      <c r="C148">
        <v>2</v>
      </c>
      <c r="D148" t="str">
        <f t="shared" si="23"/>
        <v>钻石52</v>
      </c>
      <c r="E148">
        <v>0</v>
      </c>
      <c r="F148">
        <v>10</v>
      </c>
      <c r="K148" s="1" t="s">
        <v>76</v>
      </c>
      <c r="L148" s="1">
        <v>5</v>
      </c>
      <c r="M148">
        <v>5</v>
      </c>
      <c r="N148">
        <f t="shared" si="24"/>
        <v>0.192307692307692</v>
      </c>
      <c r="O148">
        <f t="shared" si="25"/>
        <v>5</v>
      </c>
      <c r="P148">
        <f t="shared" si="26"/>
        <v>0.961538461538462</v>
      </c>
    </row>
    <row r="149" spans="1:16">
      <c r="A149" s="1" t="s">
        <v>80</v>
      </c>
      <c r="B149">
        <v>5</v>
      </c>
      <c r="C149">
        <v>3</v>
      </c>
      <c r="D149" t="str">
        <f t="shared" si="23"/>
        <v>钻石53</v>
      </c>
      <c r="E149">
        <v>0</v>
      </c>
      <c r="F149">
        <v>10</v>
      </c>
      <c r="K149" s="1" t="s">
        <v>81</v>
      </c>
      <c r="L149" s="1">
        <v>5</v>
      </c>
      <c r="M149">
        <v>5</v>
      </c>
      <c r="N149">
        <f t="shared" si="24"/>
        <v>0.192307692307692</v>
      </c>
      <c r="O149">
        <f t="shared" si="25"/>
        <v>15</v>
      </c>
      <c r="P149">
        <f t="shared" si="26"/>
        <v>2.88461538461538</v>
      </c>
    </row>
    <row r="150" spans="1:16">
      <c r="A150" s="1" t="s">
        <v>80</v>
      </c>
      <c r="B150">
        <v>5</v>
      </c>
      <c r="C150">
        <v>4</v>
      </c>
      <c r="D150" t="str">
        <f t="shared" si="23"/>
        <v>钻石54</v>
      </c>
      <c r="E150">
        <v>30</v>
      </c>
      <c r="F150">
        <v>10</v>
      </c>
      <c r="K150" s="1" t="s">
        <v>82</v>
      </c>
      <c r="L150" s="1">
        <v>5</v>
      </c>
      <c r="M150">
        <v>5</v>
      </c>
      <c r="N150">
        <f t="shared" si="24"/>
        <v>0.192307692307692</v>
      </c>
      <c r="O150">
        <f t="shared" si="25"/>
        <v>5</v>
      </c>
      <c r="P150">
        <f t="shared" si="26"/>
        <v>0.961538461538462</v>
      </c>
    </row>
    <row r="151" spans="1:17">
      <c r="A151" s="1" t="s">
        <v>80</v>
      </c>
      <c r="B151">
        <v>5</v>
      </c>
      <c r="C151">
        <v>5</v>
      </c>
      <c r="D151" t="str">
        <f t="shared" si="23"/>
        <v>钻石55</v>
      </c>
      <c r="E151">
        <v>30</v>
      </c>
      <c r="F151">
        <v>10</v>
      </c>
      <c r="K151" s="1" t="s">
        <v>80</v>
      </c>
      <c r="L151" s="1">
        <v>5</v>
      </c>
      <c r="M151">
        <v>5</v>
      </c>
      <c r="N151">
        <f t="shared" si="24"/>
        <v>0.0384615384615385</v>
      </c>
      <c r="O151">
        <f t="shared" si="25"/>
        <v>30</v>
      </c>
      <c r="P151">
        <f t="shared" si="26"/>
        <v>1.15384615384615</v>
      </c>
      <c r="Q151">
        <f>SUM(P146:P151)</f>
        <v>7.88461538461539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O151"/>
  <sheetViews>
    <sheetView workbookViewId="0">
      <selection activeCell="D2" sqref="D2:D151"/>
    </sheetView>
  </sheetViews>
  <sheetFormatPr defaultColWidth="9" defaultRowHeight="14.25"/>
  <cols>
    <col min="5" max="5" width="13" customWidth="1"/>
    <col min="6" max="6" width="69.25" customWidth="1"/>
    <col min="8" max="8" width="10.5" customWidth="1"/>
  </cols>
  <sheetData>
    <row r="1" spans="1:4">
      <c r="A1" s="1" t="s">
        <v>63</v>
      </c>
      <c r="B1" s="1" t="s">
        <v>64</v>
      </c>
      <c r="C1" s="1" t="s">
        <v>61</v>
      </c>
      <c r="D1" s="1"/>
    </row>
    <row r="2" spans="1:8">
      <c r="A2">
        <v>1</v>
      </c>
      <c r="B2">
        <v>1</v>
      </c>
      <c r="C2" s="1" t="s">
        <v>74</v>
      </c>
      <c r="D2" s="1" t="str">
        <f t="shared" ref="D2:D33" si="0">C2&amp;A2&amp;B2</f>
        <v>经验11</v>
      </c>
      <c r="E2" t="s">
        <v>83</v>
      </c>
      <c r="F2" t="s">
        <v>84</v>
      </c>
      <c r="G2" t="s">
        <v>85</v>
      </c>
      <c r="H2">
        <v>340140010</v>
      </c>
    </row>
    <row r="3" spans="1:15">
      <c r="A3">
        <v>1</v>
      </c>
      <c r="B3">
        <v>1</v>
      </c>
      <c r="C3" s="1" t="s">
        <v>75</v>
      </c>
      <c r="D3" s="1" t="str">
        <f t="shared" si="0"/>
        <v>星点11</v>
      </c>
      <c r="E3" t="s">
        <v>83</v>
      </c>
      <c r="F3" t="s">
        <v>84</v>
      </c>
      <c r="G3" t="s">
        <v>85</v>
      </c>
      <c r="H3">
        <v>340140010</v>
      </c>
      <c r="L3" s="2" t="s">
        <v>86</v>
      </c>
      <c r="M3" t="s">
        <v>87</v>
      </c>
      <c r="N3" t="s">
        <v>88</v>
      </c>
      <c r="O3">
        <v>340140001</v>
      </c>
    </row>
    <row r="4" spans="1:15">
      <c r="A4">
        <v>1</v>
      </c>
      <c r="B4">
        <v>1</v>
      </c>
      <c r="C4" s="1" t="s">
        <v>76</v>
      </c>
      <c r="D4" s="1" t="str">
        <f t="shared" si="0"/>
        <v>觉醒11</v>
      </c>
      <c r="E4" t="s">
        <v>83</v>
      </c>
      <c r="F4" t="s">
        <v>84</v>
      </c>
      <c r="G4" t="s">
        <v>85</v>
      </c>
      <c r="H4">
        <v>340140010</v>
      </c>
      <c r="L4" s="2" t="s">
        <v>89</v>
      </c>
      <c r="M4" t="s">
        <v>90</v>
      </c>
      <c r="N4" t="s">
        <v>88</v>
      </c>
      <c r="O4">
        <v>340140001</v>
      </c>
    </row>
    <row r="5" spans="1:15">
      <c r="A5">
        <v>1</v>
      </c>
      <c r="B5">
        <v>1</v>
      </c>
      <c r="C5" s="1" t="s">
        <v>81</v>
      </c>
      <c r="D5" s="1" t="str">
        <f t="shared" si="0"/>
        <v>英雄碎片11</v>
      </c>
      <c r="E5" t="s">
        <v>86</v>
      </c>
      <c r="F5" t="s">
        <v>87</v>
      </c>
      <c r="G5" t="s">
        <v>88</v>
      </c>
      <c r="H5">
        <v>340140001</v>
      </c>
      <c r="L5" s="2" t="s">
        <v>91</v>
      </c>
      <c r="M5" t="s">
        <v>92</v>
      </c>
      <c r="N5" t="s">
        <v>88</v>
      </c>
      <c r="O5">
        <v>340140001</v>
      </c>
    </row>
    <row r="6" spans="1:15">
      <c r="A6">
        <v>1</v>
      </c>
      <c r="B6">
        <v>1</v>
      </c>
      <c r="C6" s="1" t="s">
        <v>82</v>
      </c>
      <c r="D6" s="1" t="str">
        <f t="shared" si="0"/>
        <v>源核11</v>
      </c>
      <c r="E6" t="s">
        <v>86</v>
      </c>
      <c r="F6" t="s">
        <v>87</v>
      </c>
      <c r="G6" t="s">
        <v>88</v>
      </c>
      <c r="H6">
        <v>340140001</v>
      </c>
      <c r="L6" s="2" t="s">
        <v>83</v>
      </c>
      <c r="M6" t="s">
        <v>84</v>
      </c>
      <c r="N6" t="s">
        <v>85</v>
      </c>
      <c r="O6">
        <v>340140010</v>
      </c>
    </row>
    <row r="7" spans="1:15">
      <c r="A7">
        <v>1</v>
      </c>
      <c r="B7">
        <v>1</v>
      </c>
      <c r="C7" s="1" t="s">
        <v>80</v>
      </c>
      <c r="D7" s="1" t="str">
        <f t="shared" si="0"/>
        <v>钻石11</v>
      </c>
      <c r="E7" t="s">
        <v>86</v>
      </c>
      <c r="F7" t="s">
        <v>87</v>
      </c>
      <c r="G7" t="s">
        <v>88</v>
      </c>
      <c r="H7">
        <v>340140001</v>
      </c>
      <c r="L7" s="2" t="s">
        <v>93</v>
      </c>
      <c r="M7" t="s">
        <v>94</v>
      </c>
      <c r="N7" t="s">
        <v>85</v>
      </c>
      <c r="O7">
        <v>340140010</v>
      </c>
    </row>
    <row r="8" spans="1:15">
      <c r="A8">
        <v>1</v>
      </c>
      <c r="B8">
        <v>2</v>
      </c>
      <c r="C8" s="1" t="str">
        <f t="shared" ref="C8:C31" si="1">C2</f>
        <v>经验</v>
      </c>
      <c r="D8" s="1" t="str">
        <f t="shared" si="0"/>
        <v>经验12</v>
      </c>
      <c r="E8" t="s">
        <v>93</v>
      </c>
      <c r="F8" t="s">
        <v>94</v>
      </c>
      <c r="G8" t="s">
        <v>85</v>
      </c>
      <c r="H8">
        <v>340140010</v>
      </c>
      <c r="L8" s="2" t="s">
        <v>95</v>
      </c>
      <c r="M8" t="s">
        <v>96</v>
      </c>
      <c r="N8" t="s">
        <v>85</v>
      </c>
      <c r="O8">
        <v>340140010</v>
      </c>
    </row>
    <row r="9" spans="1:15">
      <c r="A9">
        <v>1</v>
      </c>
      <c r="B9">
        <v>2</v>
      </c>
      <c r="C9" s="1" t="str">
        <f t="shared" si="1"/>
        <v>星点</v>
      </c>
      <c r="D9" s="1" t="str">
        <f t="shared" si="0"/>
        <v>星点12</v>
      </c>
      <c r="E9" t="s">
        <v>93</v>
      </c>
      <c r="F9" t="s">
        <v>94</v>
      </c>
      <c r="G9" t="s">
        <v>85</v>
      </c>
      <c r="H9">
        <v>340140010</v>
      </c>
      <c r="L9" s="2" t="s">
        <v>97</v>
      </c>
      <c r="M9" t="s">
        <v>98</v>
      </c>
      <c r="N9" t="s">
        <v>99</v>
      </c>
      <c r="O9">
        <v>340140003</v>
      </c>
    </row>
    <row r="10" spans="1:15">
      <c r="A10">
        <v>1</v>
      </c>
      <c r="B10">
        <v>2</v>
      </c>
      <c r="C10" s="1" t="str">
        <f t="shared" si="1"/>
        <v>觉醒</v>
      </c>
      <c r="D10" s="1" t="str">
        <f t="shared" si="0"/>
        <v>觉醒12</v>
      </c>
      <c r="E10" t="s">
        <v>93</v>
      </c>
      <c r="F10" t="s">
        <v>94</v>
      </c>
      <c r="G10" t="s">
        <v>85</v>
      </c>
      <c r="H10">
        <v>340140010</v>
      </c>
      <c r="L10" s="2" t="s">
        <v>100</v>
      </c>
      <c r="M10" t="s">
        <v>101</v>
      </c>
      <c r="N10" t="s">
        <v>99</v>
      </c>
      <c r="O10">
        <v>340140003</v>
      </c>
    </row>
    <row r="11" spans="1:15">
      <c r="A11">
        <v>1</v>
      </c>
      <c r="B11">
        <v>2</v>
      </c>
      <c r="C11" s="1" t="str">
        <f t="shared" si="1"/>
        <v>英雄碎片</v>
      </c>
      <c r="D11" s="1" t="str">
        <f t="shared" si="0"/>
        <v>英雄碎片12</v>
      </c>
      <c r="E11" t="s">
        <v>89</v>
      </c>
      <c r="F11" t="s">
        <v>90</v>
      </c>
      <c r="G11" t="s">
        <v>88</v>
      </c>
      <c r="H11">
        <v>340140001</v>
      </c>
      <c r="L11" s="2" t="s">
        <v>102</v>
      </c>
      <c r="M11" t="s">
        <v>103</v>
      </c>
      <c r="N11" t="s">
        <v>99</v>
      </c>
      <c r="O11">
        <v>340140003</v>
      </c>
    </row>
    <row r="12" spans="1:15">
      <c r="A12">
        <v>1</v>
      </c>
      <c r="B12">
        <v>2</v>
      </c>
      <c r="C12" s="1" t="str">
        <f t="shared" si="1"/>
        <v>源核</v>
      </c>
      <c r="D12" s="1" t="str">
        <f t="shared" si="0"/>
        <v>源核12</v>
      </c>
      <c r="E12" t="s">
        <v>89</v>
      </c>
      <c r="F12" t="s">
        <v>90</v>
      </c>
      <c r="G12" t="s">
        <v>88</v>
      </c>
      <c r="H12">
        <v>340140001</v>
      </c>
      <c r="L12" s="2" t="s">
        <v>104</v>
      </c>
      <c r="M12" t="s">
        <v>105</v>
      </c>
      <c r="N12" t="s">
        <v>106</v>
      </c>
      <c r="O12">
        <v>340140004</v>
      </c>
    </row>
    <row r="13" spans="1:15">
      <c r="A13">
        <v>1</v>
      </c>
      <c r="B13">
        <v>2</v>
      </c>
      <c r="C13" s="1" t="str">
        <f t="shared" si="1"/>
        <v>钻石</v>
      </c>
      <c r="D13" s="1" t="str">
        <f t="shared" si="0"/>
        <v>钻石12</v>
      </c>
      <c r="E13" t="s">
        <v>89</v>
      </c>
      <c r="F13" t="s">
        <v>90</v>
      </c>
      <c r="G13" t="s">
        <v>88</v>
      </c>
      <c r="H13">
        <v>340140001</v>
      </c>
      <c r="L13" s="2" t="s">
        <v>107</v>
      </c>
      <c r="M13" t="s">
        <v>108</v>
      </c>
      <c r="N13" t="s">
        <v>106</v>
      </c>
      <c r="O13">
        <v>340140004</v>
      </c>
    </row>
    <row r="14" spans="1:15">
      <c r="A14">
        <v>1</v>
      </c>
      <c r="B14">
        <f t="shared" ref="B14:B31" si="2">B8+1</f>
        <v>3</v>
      </c>
      <c r="C14" s="1" t="str">
        <f t="shared" si="1"/>
        <v>经验</v>
      </c>
      <c r="D14" s="1" t="str">
        <f t="shared" si="0"/>
        <v>经验13</v>
      </c>
      <c r="E14" t="s">
        <v>95</v>
      </c>
      <c r="F14" t="s">
        <v>96</v>
      </c>
      <c r="G14" t="s">
        <v>85</v>
      </c>
      <c r="H14">
        <v>340140010</v>
      </c>
      <c r="L14" s="2" t="s">
        <v>109</v>
      </c>
      <c r="M14" t="s">
        <v>110</v>
      </c>
      <c r="N14" t="s">
        <v>106</v>
      </c>
      <c r="O14">
        <v>340140004</v>
      </c>
    </row>
    <row r="15" spans="1:15">
      <c r="A15">
        <v>1</v>
      </c>
      <c r="B15">
        <f t="shared" si="2"/>
        <v>3</v>
      </c>
      <c r="C15" s="1" t="str">
        <f t="shared" si="1"/>
        <v>星点</v>
      </c>
      <c r="D15" s="1" t="str">
        <f t="shared" si="0"/>
        <v>星点13</v>
      </c>
      <c r="E15" t="s">
        <v>95</v>
      </c>
      <c r="F15" t="s">
        <v>96</v>
      </c>
      <c r="G15" t="s">
        <v>85</v>
      </c>
      <c r="H15">
        <v>340140010</v>
      </c>
      <c r="L15" s="2" t="s">
        <v>111</v>
      </c>
      <c r="M15" t="s">
        <v>112</v>
      </c>
      <c r="N15" t="s">
        <v>113</v>
      </c>
      <c r="O15">
        <v>340140007</v>
      </c>
    </row>
    <row r="16" spans="1:15">
      <c r="A16">
        <v>1</v>
      </c>
      <c r="B16">
        <f t="shared" si="2"/>
        <v>3</v>
      </c>
      <c r="C16" s="1" t="str">
        <f t="shared" si="1"/>
        <v>觉醒</v>
      </c>
      <c r="D16" s="1" t="str">
        <f t="shared" si="0"/>
        <v>觉醒13</v>
      </c>
      <c r="E16" t="s">
        <v>95</v>
      </c>
      <c r="F16" t="s">
        <v>96</v>
      </c>
      <c r="G16" t="s">
        <v>85</v>
      </c>
      <c r="H16">
        <v>340140010</v>
      </c>
      <c r="L16" s="2" t="s">
        <v>114</v>
      </c>
      <c r="M16" t="s">
        <v>115</v>
      </c>
      <c r="N16" t="s">
        <v>113</v>
      </c>
      <c r="O16">
        <v>340140007</v>
      </c>
    </row>
    <row r="17" spans="1:15">
      <c r="A17">
        <v>1</v>
      </c>
      <c r="B17">
        <f t="shared" si="2"/>
        <v>3</v>
      </c>
      <c r="C17" s="1" t="str">
        <f t="shared" si="1"/>
        <v>英雄碎片</v>
      </c>
      <c r="D17" s="1" t="str">
        <f t="shared" si="0"/>
        <v>英雄碎片13</v>
      </c>
      <c r="E17" t="s">
        <v>91</v>
      </c>
      <c r="F17" t="s">
        <v>92</v>
      </c>
      <c r="G17" t="s">
        <v>88</v>
      </c>
      <c r="H17">
        <v>340140001</v>
      </c>
      <c r="L17" s="2" t="s">
        <v>116</v>
      </c>
      <c r="M17" t="s">
        <v>117</v>
      </c>
      <c r="N17" t="s">
        <v>113</v>
      </c>
      <c r="O17">
        <v>340140007</v>
      </c>
    </row>
    <row r="18" spans="1:15">
      <c r="A18">
        <v>1</v>
      </c>
      <c r="B18">
        <f t="shared" si="2"/>
        <v>3</v>
      </c>
      <c r="C18" s="1" t="str">
        <f t="shared" si="1"/>
        <v>源核</v>
      </c>
      <c r="D18" s="1" t="str">
        <f t="shared" si="0"/>
        <v>源核13</v>
      </c>
      <c r="E18" t="s">
        <v>91</v>
      </c>
      <c r="F18" t="s">
        <v>92</v>
      </c>
      <c r="G18" t="s">
        <v>88</v>
      </c>
      <c r="H18">
        <v>340140001</v>
      </c>
      <c r="L18" s="2" t="s">
        <v>118</v>
      </c>
      <c r="M18" t="s">
        <v>119</v>
      </c>
      <c r="N18" t="s">
        <v>120</v>
      </c>
      <c r="O18">
        <v>340140002</v>
      </c>
    </row>
    <row r="19" spans="1:15">
      <c r="A19">
        <v>1</v>
      </c>
      <c r="B19">
        <f t="shared" si="2"/>
        <v>3</v>
      </c>
      <c r="C19" s="1" t="str">
        <f t="shared" si="1"/>
        <v>钻石</v>
      </c>
      <c r="D19" s="1" t="str">
        <f t="shared" si="0"/>
        <v>钻石13</v>
      </c>
      <c r="E19" t="s">
        <v>91</v>
      </c>
      <c r="F19" t="s">
        <v>92</v>
      </c>
      <c r="G19" t="s">
        <v>88</v>
      </c>
      <c r="H19">
        <v>340140001</v>
      </c>
      <c r="L19" s="2" t="s">
        <v>121</v>
      </c>
      <c r="M19" t="s">
        <v>122</v>
      </c>
      <c r="N19" t="s">
        <v>120</v>
      </c>
      <c r="O19">
        <v>340140002</v>
      </c>
    </row>
    <row r="20" spans="1:15">
      <c r="A20">
        <v>1</v>
      </c>
      <c r="B20">
        <f t="shared" si="2"/>
        <v>4</v>
      </c>
      <c r="C20" s="1" t="str">
        <f t="shared" si="1"/>
        <v>经验</v>
      </c>
      <c r="D20" s="1" t="str">
        <f t="shared" si="0"/>
        <v>经验14</v>
      </c>
      <c r="E20" t="s">
        <v>95</v>
      </c>
      <c r="F20" t="s">
        <v>96</v>
      </c>
      <c r="G20" t="s">
        <v>85</v>
      </c>
      <c r="H20">
        <v>340140010</v>
      </c>
      <c r="L20" s="2" t="s">
        <v>123</v>
      </c>
      <c r="M20" t="s">
        <v>124</v>
      </c>
      <c r="N20" t="s">
        <v>120</v>
      </c>
      <c r="O20">
        <v>340140002</v>
      </c>
    </row>
    <row r="21" spans="1:15">
      <c r="A21">
        <v>1</v>
      </c>
      <c r="B21">
        <f t="shared" si="2"/>
        <v>4</v>
      </c>
      <c r="C21" s="1" t="str">
        <f t="shared" si="1"/>
        <v>星点</v>
      </c>
      <c r="D21" s="1" t="str">
        <f t="shared" si="0"/>
        <v>星点14</v>
      </c>
      <c r="E21" t="s">
        <v>95</v>
      </c>
      <c r="F21" t="s">
        <v>96</v>
      </c>
      <c r="G21" t="s">
        <v>85</v>
      </c>
      <c r="H21">
        <v>340140010</v>
      </c>
      <c r="L21" s="2" t="s">
        <v>125</v>
      </c>
      <c r="M21" t="s">
        <v>126</v>
      </c>
      <c r="N21" t="s">
        <v>127</v>
      </c>
      <c r="O21">
        <v>340140005</v>
      </c>
    </row>
    <row r="22" spans="1:15">
      <c r="A22">
        <v>1</v>
      </c>
      <c r="B22">
        <f t="shared" si="2"/>
        <v>4</v>
      </c>
      <c r="C22" s="1" t="str">
        <f t="shared" si="1"/>
        <v>觉醒</v>
      </c>
      <c r="D22" s="1" t="str">
        <f t="shared" si="0"/>
        <v>觉醒14</v>
      </c>
      <c r="E22" t="s">
        <v>95</v>
      </c>
      <c r="F22" t="s">
        <v>96</v>
      </c>
      <c r="G22" t="s">
        <v>85</v>
      </c>
      <c r="H22">
        <v>340140010</v>
      </c>
      <c r="L22" s="2" t="s">
        <v>128</v>
      </c>
      <c r="M22" t="s">
        <v>129</v>
      </c>
      <c r="N22" t="s">
        <v>127</v>
      </c>
      <c r="O22">
        <v>340140005</v>
      </c>
    </row>
    <row r="23" spans="1:15">
      <c r="A23">
        <v>1</v>
      </c>
      <c r="B23">
        <f t="shared" si="2"/>
        <v>4</v>
      </c>
      <c r="C23" s="1" t="str">
        <f t="shared" si="1"/>
        <v>英雄碎片</v>
      </c>
      <c r="D23" s="1" t="str">
        <f t="shared" si="0"/>
        <v>英雄碎片14</v>
      </c>
      <c r="E23" t="s">
        <v>91</v>
      </c>
      <c r="F23" t="s">
        <v>92</v>
      </c>
      <c r="G23" t="s">
        <v>88</v>
      </c>
      <c r="H23">
        <v>340140001</v>
      </c>
      <c r="L23" s="2" t="s">
        <v>130</v>
      </c>
      <c r="M23" t="s">
        <v>131</v>
      </c>
      <c r="N23" t="s">
        <v>127</v>
      </c>
      <c r="O23">
        <v>340140005</v>
      </c>
    </row>
    <row r="24" spans="1:15">
      <c r="A24">
        <v>1</v>
      </c>
      <c r="B24">
        <f t="shared" si="2"/>
        <v>4</v>
      </c>
      <c r="C24" s="1" t="str">
        <f t="shared" si="1"/>
        <v>源核</v>
      </c>
      <c r="D24" s="1" t="str">
        <f t="shared" si="0"/>
        <v>源核14</v>
      </c>
      <c r="E24" t="s">
        <v>91</v>
      </c>
      <c r="F24" t="s">
        <v>92</v>
      </c>
      <c r="G24" t="s">
        <v>88</v>
      </c>
      <c r="H24">
        <v>340140001</v>
      </c>
      <c r="L24" s="2" t="s">
        <v>132</v>
      </c>
      <c r="M24" t="s">
        <v>133</v>
      </c>
      <c r="N24" t="s">
        <v>134</v>
      </c>
      <c r="O24">
        <v>340140006</v>
      </c>
    </row>
    <row r="25" spans="1:15">
      <c r="A25">
        <v>1</v>
      </c>
      <c r="B25">
        <f t="shared" si="2"/>
        <v>4</v>
      </c>
      <c r="C25" s="1" t="str">
        <f t="shared" si="1"/>
        <v>钻石</v>
      </c>
      <c r="D25" s="1" t="str">
        <f t="shared" si="0"/>
        <v>钻石14</v>
      </c>
      <c r="E25" t="s">
        <v>91</v>
      </c>
      <c r="F25" t="s">
        <v>92</v>
      </c>
      <c r="G25" t="s">
        <v>88</v>
      </c>
      <c r="H25">
        <v>340140001</v>
      </c>
      <c r="L25" s="2" t="s">
        <v>135</v>
      </c>
      <c r="M25" t="s">
        <v>136</v>
      </c>
      <c r="N25" t="s">
        <v>134</v>
      </c>
      <c r="O25">
        <v>340140006</v>
      </c>
    </row>
    <row r="26" spans="1:15">
      <c r="A26">
        <v>1</v>
      </c>
      <c r="B26">
        <f t="shared" si="2"/>
        <v>5</v>
      </c>
      <c r="C26" s="1" t="str">
        <f t="shared" si="1"/>
        <v>经验</v>
      </c>
      <c r="D26" s="1" t="str">
        <f t="shared" si="0"/>
        <v>经验15</v>
      </c>
      <c r="E26" t="s">
        <v>95</v>
      </c>
      <c r="F26" t="s">
        <v>96</v>
      </c>
      <c r="G26" t="s">
        <v>85</v>
      </c>
      <c r="H26">
        <v>340140010</v>
      </c>
      <c r="L26" s="2" t="s">
        <v>137</v>
      </c>
      <c r="M26" t="s">
        <v>138</v>
      </c>
      <c r="N26" t="s">
        <v>134</v>
      </c>
      <c r="O26">
        <v>340140006</v>
      </c>
    </row>
    <row r="27" spans="1:15">
      <c r="A27">
        <v>1</v>
      </c>
      <c r="B27">
        <f t="shared" si="2"/>
        <v>5</v>
      </c>
      <c r="C27" s="1" t="str">
        <f t="shared" si="1"/>
        <v>星点</v>
      </c>
      <c r="D27" s="1" t="str">
        <f t="shared" si="0"/>
        <v>星点15</v>
      </c>
      <c r="E27" t="s">
        <v>95</v>
      </c>
      <c r="F27" t="s">
        <v>96</v>
      </c>
      <c r="G27" t="s">
        <v>85</v>
      </c>
      <c r="H27">
        <v>340140010</v>
      </c>
      <c r="L27" t="s">
        <v>139</v>
      </c>
      <c r="M27" t="s">
        <v>140</v>
      </c>
      <c r="N27" t="s">
        <v>141</v>
      </c>
      <c r="O27">
        <v>340140009</v>
      </c>
    </row>
    <row r="28" spans="1:15">
      <c r="A28">
        <v>1</v>
      </c>
      <c r="B28">
        <f t="shared" si="2"/>
        <v>5</v>
      </c>
      <c r="C28" s="1" t="str">
        <f t="shared" si="1"/>
        <v>觉醒</v>
      </c>
      <c r="D28" s="1" t="str">
        <f t="shared" si="0"/>
        <v>觉醒15</v>
      </c>
      <c r="E28" t="s">
        <v>95</v>
      </c>
      <c r="F28" t="s">
        <v>96</v>
      </c>
      <c r="G28" t="s">
        <v>85</v>
      </c>
      <c r="H28">
        <v>340140010</v>
      </c>
      <c r="L28" t="s">
        <v>142</v>
      </c>
      <c r="M28" t="s">
        <v>143</v>
      </c>
      <c r="N28" t="s">
        <v>141</v>
      </c>
      <c r="O28">
        <v>340140009</v>
      </c>
    </row>
    <row r="29" spans="1:15">
      <c r="A29">
        <v>1</v>
      </c>
      <c r="B29">
        <f t="shared" si="2"/>
        <v>5</v>
      </c>
      <c r="C29" s="1" t="str">
        <f t="shared" si="1"/>
        <v>英雄碎片</v>
      </c>
      <c r="D29" s="1" t="str">
        <f t="shared" si="0"/>
        <v>英雄碎片15</v>
      </c>
      <c r="E29" t="s">
        <v>91</v>
      </c>
      <c r="F29" t="s">
        <v>92</v>
      </c>
      <c r="G29" t="s">
        <v>88</v>
      </c>
      <c r="H29">
        <v>340140001</v>
      </c>
      <c r="L29" t="s">
        <v>144</v>
      </c>
      <c r="M29" t="s">
        <v>145</v>
      </c>
      <c r="N29" t="s">
        <v>141</v>
      </c>
      <c r="O29">
        <v>340140009</v>
      </c>
    </row>
    <row r="30" spans="1:15">
      <c r="A30">
        <v>1</v>
      </c>
      <c r="B30">
        <f t="shared" si="2"/>
        <v>5</v>
      </c>
      <c r="C30" s="1" t="str">
        <f t="shared" si="1"/>
        <v>源核</v>
      </c>
      <c r="D30" s="1" t="str">
        <f t="shared" si="0"/>
        <v>源核15</v>
      </c>
      <c r="E30" t="s">
        <v>91</v>
      </c>
      <c r="F30" t="s">
        <v>92</v>
      </c>
      <c r="G30" t="s">
        <v>88</v>
      </c>
      <c r="H30">
        <v>340140001</v>
      </c>
      <c r="L30" t="s">
        <v>146</v>
      </c>
      <c r="M30" t="s">
        <v>147</v>
      </c>
      <c r="N30" t="s">
        <v>148</v>
      </c>
      <c r="O30">
        <v>340140008</v>
      </c>
    </row>
    <row r="31" spans="1:15">
      <c r="A31">
        <v>1</v>
      </c>
      <c r="B31">
        <f t="shared" si="2"/>
        <v>5</v>
      </c>
      <c r="C31" s="1" t="str">
        <f t="shared" si="1"/>
        <v>钻石</v>
      </c>
      <c r="D31" s="1" t="str">
        <f t="shared" si="0"/>
        <v>钻石15</v>
      </c>
      <c r="E31" t="s">
        <v>91</v>
      </c>
      <c r="F31" t="s">
        <v>92</v>
      </c>
      <c r="G31" t="s">
        <v>88</v>
      </c>
      <c r="H31">
        <v>340140001</v>
      </c>
      <c r="L31" t="s">
        <v>149</v>
      </c>
      <c r="M31" t="s">
        <v>150</v>
      </c>
      <c r="N31" t="s">
        <v>148</v>
      </c>
      <c r="O31">
        <v>340140008</v>
      </c>
    </row>
    <row r="32" spans="1:15">
      <c r="A32">
        <v>2</v>
      </c>
      <c r="B32">
        <v>1</v>
      </c>
      <c r="C32" s="1" t="s">
        <v>74</v>
      </c>
      <c r="D32" s="1" t="str">
        <f t="shared" si="0"/>
        <v>经验21</v>
      </c>
      <c r="E32" t="s">
        <v>97</v>
      </c>
      <c r="F32" t="s">
        <v>98</v>
      </c>
      <c r="G32" t="s">
        <v>99</v>
      </c>
      <c r="H32">
        <v>340140003</v>
      </c>
      <c r="L32" t="s">
        <v>151</v>
      </c>
      <c r="M32" t="s">
        <v>152</v>
      </c>
      <c r="N32" t="s">
        <v>148</v>
      </c>
      <c r="O32">
        <v>340140008</v>
      </c>
    </row>
    <row r="33" spans="1:8">
      <c r="A33">
        <v>2</v>
      </c>
      <c r="B33">
        <v>1</v>
      </c>
      <c r="C33" s="1" t="s">
        <v>75</v>
      </c>
      <c r="D33" s="1" t="str">
        <f t="shared" si="0"/>
        <v>星点21</v>
      </c>
      <c r="E33" t="s">
        <v>97</v>
      </c>
      <c r="F33" t="s">
        <v>98</v>
      </c>
      <c r="G33" t="s">
        <v>99</v>
      </c>
      <c r="H33">
        <v>340140003</v>
      </c>
    </row>
    <row r="34" spans="1:8">
      <c r="A34">
        <v>2</v>
      </c>
      <c r="B34">
        <v>1</v>
      </c>
      <c r="C34" s="1" t="s">
        <v>76</v>
      </c>
      <c r="D34" s="1" t="str">
        <f t="shared" ref="D34:D65" si="3">C34&amp;A34&amp;B34</f>
        <v>觉醒21</v>
      </c>
      <c r="E34" t="s">
        <v>97</v>
      </c>
      <c r="F34" t="s">
        <v>98</v>
      </c>
      <c r="G34" t="s">
        <v>99</v>
      </c>
      <c r="H34">
        <v>340140003</v>
      </c>
    </row>
    <row r="35" spans="1:8">
      <c r="A35">
        <v>2</v>
      </c>
      <c r="B35">
        <v>1</v>
      </c>
      <c r="C35" s="1" t="s">
        <v>81</v>
      </c>
      <c r="D35" s="1" t="str">
        <f t="shared" si="3"/>
        <v>英雄碎片21</v>
      </c>
      <c r="E35" t="s">
        <v>104</v>
      </c>
      <c r="F35" t="s">
        <v>105</v>
      </c>
      <c r="G35" t="s">
        <v>106</v>
      </c>
      <c r="H35">
        <v>340140004</v>
      </c>
    </row>
    <row r="36" spans="1:8">
      <c r="A36">
        <v>2</v>
      </c>
      <c r="B36">
        <v>1</v>
      </c>
      <c r="C36" s="1" t="s">
        <v>82</v>
      </c>
      <c r="D36" s="1" t="str">
        <f t="shared" si="3"/>
        <v>源核21</v>
      </c>
      <c r="E36" t="s">
        <v>104</v>
      </c>
      <c r="F36" t="s">
        <v>105</v>
      </c>
      <c r="G36" t="s">
        <v>106</v>
      </c>
      <c r="H36">
        <v>340140004</v>
      </c>
    </row>
    <row r="37" spans="1:8">
      <c r="A37">
        <v>2</v>
      </c>
      <c r="B37">
        <v>1</v>
      </c>
      <c r="C37" s="1" t="s">
        <v>80</v>
      </c>
      <c r="D37" s="1" t="str">
        <f t="shared" si="3"/>
        <v>钻石21</v>
      </c>
      <c r="E37" t="s">
        <v>104</v>
      </c>
      <c r="F37" t="s">
        <v>105</v>
      </c>
      <c r="G37" t="s">
        <v>106</v>
      </c>
      <c r="H37">
        <v>340140004</v>
      </c>
    </row>
    <row r="38" spans="1:8">
      <c r="A38">
        <v>2</v>
      </c>
      <c r="B38">
        <v>2</v>
      </c>
      <c r="C38" s="1" t="str">
        <f t="shared" ref="C38:C61" si="4">C32</f>
        <v>经验</v>
      </c>
      <c r="D38" s="1" t="str">
        <f t="shared" si="3"/>
        <v>经验22</v>
      </c>
      <c r="E38" t="s">
        <v>100</v>
      </c>
      <c r="F38" t="s">
        <v>101</v>
      </c>
      <c r="G38" t="s">
        <v>99</v>
      </c>
      <c r="H38">
        <v>340140003</v>
      </c>
    </row>
    <row r="39" spans="1:8">
      <c r="A39">
        <v>2</v>
      </c>
      <c r="B39">
        <v>2</v>
      </c>
      <c r="C39" s="1" t="str">
        <f t="shared" si="4"/>
        <v>星点</v>
      </c>
      <c r="D39" s="1" t="str">
        <f t="shared" si="3"/>
        <v>星点22</v>
      </c>
      <c r="E39" t="s">
        <v>100</v>
      </c>
      <c r="F39" t="s">
        <v>101</v>
      </c>
      <c r="G39" t="s">
        <v>99</v>
      </c>
      <c r="H39">
        <v>340140003</v>
      </c>
    </row>
    <row r="40" spans="1:8">
      <c r="A40">
        <v>2</v>
      </c>
      <c r="B40">
        <v>2</v>
      </c>
      <c r="C40" s="1" t="str">
        <f t="shared" si="4"/>
        <v>觉醒</v>
      </c>
      <c r="D40" s="1" t="str">
        <f t="shared" si="3"/>
        <v>觉醒22</v>
      </c>
      <c r="E40" t="s">
        <v>100</v>
      </c>
      <c r="F40" t="s">
        <v>101</v>
      </c>
      <c r="G40" t="s">
        <v>99</v>
      </c>
      <c r="H40">
        <v>340140003</v>
      </c>
    </row>
    <row r="41" spans="1:8">
      <c r="A41">
        <v>2</v>
      </c>
      <c r="B41">
        <v>2</v>
      </c>
      <c r="C41" s="1" t="str">
        <f t="shared" si="4"/>
        <v>英雄碎片</v>
      </c>
      <c r="D41" s="1" t="str">
        <f t="shared" si="3"/>
        <v>英雄碎片22</v>
      </c>
      <c r="E41" t="s">
        <v>107</v>
      </c>
      <c r="F41" t="s">
        <v>108</v>
      </c>
      <c r="G41" t="s">
        <v>106</v>
      </c>
      <c r="H41">
        <v>340140004</v>
      </c>
    </row>
    <row r="42" spans="1:8">
      <c r="A42">
        <v>2</v>
      </c>
      <c r="B42">
        <v>2</v>
      </c>
      <c r="C42" s="1" t="str">
        <f t="shared" si="4"/>
        <v>源核</v>
      </c>
      <c r="D42" s="1" t="str">
        <f t="shared" si="3"/>
        <v>源核22</v>
      </c>
      <c r="E42" t="s">
        <v>107</v>
      </c>
      <c r="F42" t="s">
        <v>108</v>
      </c>
      <c r="G42" t="s">
        <v>106</v>
      </c>
      <c r="H42">
        <v>340140004</v>
      </c>
    </row>
    <row r="43" spans="1:8">
      <c r="A43">
        <v>2</v>
      </c>
      <c r="B43">
        <v>2</v>
      </c>
      <c r="C43" s="1" t="str">
        <f t="shared" si="4"/>
        <v>钻石</v>
      </c>
      <c r="D43" s="1" t="str">
        <f t="shared" si="3"/>
        <v>钻石22</v>
      </c>
      <c r="E43" t="s">
        <v>107</v>
      </c>
      <c r="F43" t="s">
        <v>108</v>
      </c>
      <c r="G43" t="s">
        <v>106</v>
      </c>
      <c r="H43">
        <v>340140004</v>
      </c>
    </row>
    <row r="44" spans="1:8">
      <c r="A44">
        <v>2</v>
      </c>
      <c r="B44">
        <f t="shared" ref="B44:B61" si="5">B38+1</f>
        <v>3</v>
      </c>
      <c r="C44" s="1" t="str">
        <f t="shared" si="4"/>
        <v>经验</v>
      </c>
      <c r="D44" s="1" t="str">
        <f t="shared" si="3"/>
        <v>经验23</v>
      </c>
      <c r="E44" t="s">
        <v>102</v>
      </c>
      <c r="F44" t="s">
        <v>103</v>
      </c>
      <c r="G44" t="s">
        <v>99</v>
      </c>
      <c r="H44">
        <v>340140003</v>
      </c>
    </row>
    <row r="45" spans="1:8">
      <c r="A45">
        <v>2</v>
      </c>
      <c r="B45">
        <f t="shared" si="5"/>
        <v>3</v>
      </c>
      <c r="C45" s="1" t="str">
        <f t="shared" si="4"/>
        <v>星点</v>
      </c>
      <c r="D45" s="1" t="str">
        <f t="shared" si="3"/>
        <v>星点23</v>
      </c>
      <c r="E45" t="s">
        <v>102</v>
      </c>
      <c r="F45" t="s">
        <v>103</v>
      </c>
      <c r="G45" t="s">
        <v>99</v>
      </c>
      <c r="H45">
        <v>340140003</v>
      </c>
    </row>
    <row r="46" spans="1:8">
      <c r="A46">
        <v>2</v>
      </c>
      <c r="B46">
        <f t="shared" si="5"/>
        <v>3</v>
      </c>
      <c r="C46" s="1" t="str">
        <f t="shared" si="4"/>
        <v>觉醒</v>
      </c>
      <c r="D46" s="1" t="str">
        <f t="shared" si="3"/>
        <v>觉醒23</v>
      </c>
      <c r="E46" t="s">
        <v>102</v>
      </c>
      <c r="F46" t="s">
        <v>103</v>
      </c>
      <c r="G46" t="s">
        <v>99</v>
      </c>
      <c r="H46">
        <v>340140003</v>
      </c>
    </row>
    <row r="47" spans="1:8">
      <c r="A47">
        <v>2</v>
      </c>
      <c r="B47">
        <f t="shared" si="5"/>
        <v>3</v>
      </c>
      <c r="C47" s="1" t="str">
        <f t="shared" si="4"/>
        <v>英雄碎片</v>
      </c>
      <c r="D47" s="1" t="str">
        <f t="shared" si="3"/>
        <v>英雄碎片23</v>
      </c>
      <c r="E47" t="s">
        <v>109</v>
      </c>
      <c r="F47" t="s">
        <v>110</v>
      </c>
      <c r="G47" t="s">
        <v>106</v>
      </c>
      <c r="H47">
        <v>340140004</v>
      </c>
    </row>
    <row r="48" spans="1:8">
      <c r="A48">
        <v>2</v>
      </c>
      <c r="B48">
        <f t="shared" si="5"/>
        <v>3</v>
      </c>
      <c r="C48" s="1" t="str">
        <f t="shared" si="4"/>
        <v>源核</v>
      </c>
      <c r="D48" s="1" t="str">
        <f t="shared" si="3"/>
        <v>源核23</v>
      </c>
      <c r="E48" t="s">
        <v>109</v>
      </c>
      <c r="F48" t="s">
        <v>110</v>
      </c>
      <c r="G48" t="s">
        <v>106</v>
      </c>
      <c r="H48">
        <v>340140004</v>
      </c>
    </row>
    <row r="49" spans="1:8">
      <c r="A49">
        <v>2</v>
      </c>
      <c r="B49">
        <f t="shared" si="5"/>
        <v>3</v>
      </c>
      <c r="C49" s="1" t="str">
        <f t="shared" si="4"/>
        <v>钻石</v>
      </c>
      <c r="D49" s="1" t="str">
        <f t="shared" si="3"/>
        <v>钻石23</v>
      </c>
      <c r="E49" t="s">
        <v>109</v>
      </c>
      <c r="F49" t="s">
        <v>110</v>
      </c>
      <c r="G49" t="s">
        <v>106</v>
      </c>
      <c r="H49">
        <v>340140004</v>
      </c>
    </row>
    <row r="50" spans="1:8">
      <c r="A50">
        <v>2</v>
      </c>
      <c r="B50">
        <f t="shared" si="5"/>
        <v>4</v>
      </c>
      <c r="C50" s="1" t="str">
        <f t="shared" si="4"/>
        <v>经验</v>
      </c>
      <c r="D50" s="1" t="str">
        <f t="shared" si="3"/>
        <v>经验24</v>
      </c>
      <c r="E50" t="s">
        <v>102</v>
      </c>
      <c r="F50" t="s">
        <v>103</v>
      </c>
      <c r="G50" t="s">
        <v>99</v>
      </c>
      <c r="H50">
        <v>340140003</v>
      </c>
    </row>
    <row r="51" spans="1:8">
      <c r="A51">
        <v>2</v>
      </c>
      <c r="B51">
        <f t="shared" si="5"/>
        <v>4</v>
      </c>
      <c r="C51" s="1" t="str">
        <f t="shared" si="4"/>
        <v>星点</v>
      </c>
      <c r="D51" s="1" t="str">
        <f t="shared" si="3"/>
        <v>星点24</v>
      </c>
      <c r="E51" t="s">
        <v>102</v>
      </c>
      <c r="F51" t="s">
        <v>103</v>
      </c>
      <c r="G51" t="s">
        <v>99</v>
      </c>
      <c r="H51">
        <v>340140003</v>
      </c>
    </row>
    <row r="52" spans="1:8">
      <c r="A52">
        <v>2</v>
      </c>
      <c r="B52">
        <f t="shared" si="5"/>
        <v>4</v>
      </c>
      <c r="C52" s="1" t="str">
        <f t="shared" si="4"/>
        <v>觉醒</v>
      </c>
      <c r="D52" s="1" t="str">
        <f t="shared" si="3"/>
        <v>觉醒24</v>
      </c>
      <c r="E52" t="s">
        <v>102</v>
      </c>
      <c r="F52" t="s">
        <v>103</v>
      </c>
      <c r="G52" t="s">
        <v>99</v>
      </c>
      <c r="H52">
        <v>340140003</v>
      </c>
    </row>
    <row r="53" spans="1:8">
      <c r="A53">
        <v>2</v>
      </c>
      <c r="B53">
        <f t="shared" si="5"/>
        <v>4</v>
      </c>
      <c r="C53" s="1" t="str">
        <f t="shared" si="4"/>
        <v>英雄碎片</v>
      </c>
      <c r="D53" s="1" t="str">
        <f t="shared" si="3"/>
        <v>英雄碎片24</v>
      </c>
      <c r="E53" t="s">
        <v>109</v>
      </c>
      <c r="F53" t="s">
        <v>110</v>
      </c>
      <c r="G53" t="s">
        <v>106</v>
      </c>
      <c r="H53">
        <v>340140004</v>
      </c>
    </row>
    <row r="54" spans="1:8">
      <c r="A54">
        <v>2</v>
      </c>
      <c r="B54">
        <f t="shared" si="5"/>
        <v>4</v>
      </c>
      <c r="C54" s="1" t="str">
        <f t="shared" si="4"/>
        <v>源核</v>
      </c>
      <c r="D54" s="1" t="str">
        <f t="shared" si="3"/>
        <v>源核24</v>
      </c>
      <c r="E54" t="s">
        <v>109</v>
      </c>
      <c r="F54" t="s">
        <v>110</v>
      </c>
      <c r="G54" t="s">
        <v>106</v>
      </c>
      <c r="H54">
        <v>340140004</v>
      </c>
    </row>
    <row r="55" spans="1:8">
      <c r="A55">
        <v>2</v>
      </c>
      <c r="B55">
        <f t="shared" si="5"/>
        <v>4</v>
      </c>
      <c r="C55" s="1" t="str">
        <f t="shared" si="4"/>
        <v>钻石</v>
      </c>
      <c r="D55" s="1" t="str">
        <f t="shared" si="3"/>
        <v>钻石24</v>
      </c>
      <c r="E55" t="s">
        <v>109</v>
      </c>
      <c r="F55" t="s">
        <v>110</v>
      </c>
      <c r="G55" t="s">
        <v>106</v>
      </c>
      <c r="H55">
        <v>340140004</v>
      </c>
    </row>
    <row r="56" spans="1:8">
      <c r="A56">
        <v>2</v>
      </c>
      <c r="B56">
        <f t="shared" si="5"/>
        <v>5</v>
      </c>
      <c r="C56" s="1" t="str">
        <f t="shared" si="4"/>
        <v>经验</v>
      </c>
      <c r="D56" s="1" t="str">
        <f t="shared" si="3"/>
        <v>经验25</v>
      </c>
      <c r="E56" t="s">
        <v>102</v>
      </c>
      <c r="F56" t="s">
        <v>103</v>
      </c>
      <c r="G56" t="s">
        <v>99</v>
      </c>
      <c r="H56">
        <v>340140003</v>
      </c>
    </row>
    <row r="57" spans="1:8">
      <c r="A57">
        <v>2</v>
      </c>
      <c r="B57">
        <f t="shared" si="5"/>
        <v>5</v>
      </c>
      <c r="C57" s="1" t="str">
        <f t="shared" si="4"/>
        <v>星点</v>
      </c>
      <c r="D57" s="1" t="str">
        <f t="shared" si="3"/>
        <v>星点25</v>
      </c>
      <c r="E57" t="s">
        <v>102</v>
      </c>
      <c r="F57" t="s">
        <v>103</v>
      </c>
      <c r="G57" t="s">
        <v>99</v>
      </c>
      <c r="H57">
        <v>340140003</v>
      </c>
    </row>
    <row r="58" spans="1:8">
      <c r="A58">
        <v>2</v>
      </c>
      <c r="B58">
        <f t="shared" si="5"/>
        <v>5</v>
      </c>
      <c r="C58" s="1" t="str">
        <f t="shared" si="4"/>
        <v>觉醒</v>
      </c>
      <c r="D58" s="1" t="str">
        <f t="shared" si="3"/>
        <v>觉醒25</v>
      </c>
      <c r="E58" t="s">
        <v>102</v>
      </c>
      <c r="F58" t="s">
        <v>103</v>
      </c>
      <c r="G58" t="s">
        <v>99</v>
      </c>
      <c r="H58">
        <v>340140003</v>
      </c>
    </row>
    <row r="59" spans="1:8">
      <c r="A59">
        <v>2</v>
      </c>
      <c r="B59">
        <f t="shared" si="5"/>
        <v>5</v>
      </c>
      <c r="C59" s="1" t="str">
        <f t="shared" si="4"/>
        <v>英雄碎片</v>
      </c>
      <c r="D59" s="1" t="str">
        <f t="shared" si="3"/>
        <v>英雄碎片25</v>
      </c>
      <c r="E59" t="s">
        <v>109</v>
      </c>
      <c r="F59" t="s">
        <v>110</v>
      </c>
      <c r="G59" t="s">
        <v>106</v>
      </c>
      <c r="H59">
        <v>340140004</v>
      </c>
    </row>
    <row r="60" spans="1:8">
      <c r="A60">
        <v>2</v>
      </c>
      <c r="B60">
        <f t="shared" si="5"/>
        <v>5</v>
      </c>
      <c r="C60" s="1" t="str">
        <f t="shared" si="4"/>
        <v>源核</v>
      </c>
      <c r="D60" s="1" t="str">
        <f t="shared" si="3"/>
        <v>源核25</v>
      </c>
      <c r="E60" t="s">
        <v>109</v>
      </c>
      <c r="F60" t="s">
        <v>110</v>
      </c>
      <c r="G60" t="s">
        <v>106</v>
      </c>
      <c r="H60">
        <v>340140004</v>
      </c>
    </row>
    <row r="61" spans="1:8">
      <c r="A61">
        <v>2</v>
      </c>
      <c r="B61">
        <f t="shared" si="5"/>
        <v>5</v>
      </c>
      <c r="C61" s="1" t="str">
        <f t="shared" si="4"/>
        <v>钻石</v>
      </c>
      <c r="D61" s="1" t="str">
        <f t="shared" si="3"/>
        <v>钻石25</v>
      </c>
      <c r="E61" t="s">
        <v>109</v>
      </c>
      <c r="F61" t="s">
        <v>110</v>
      </c>
      <c r="G61" t="s">
        <v>106</v>
      </c>
      <c r="H61">
        <v>340140004</v>
      </c>
    </row>
    <row r="62" spans="1:8">
      <c r="A62">
        <v>3</v>
      </c>
      <c r="B62">
        <v>1</v>
      </c>
      <c r="C62" s="1" t="s">
        <v>74</v>
      </c>
      <c r="D62" s="1" t="str">
        <f t="shared" si="3"/>
        <v>经验31</v>
      </c>
      <c r="E62" t="s">
        <v>111</v>
      </c>
      <c r="F62" t="s">
        <v>112</v>
      </c>
      <c r="G62" t="s">
        <v>113</v>
      </c>
      <c r="H62">
        <v>340140007</v>
      </c>
    </row>
    <row r="63" spans="1:8">
      <c r="A63">
        <v>3</v>
      </c>
      <c r="B63">
        <v>1</v>
      </c>
      <c r="C63" s="1" t="s">
        <v>75</v>
      </c>
      <c r="D63" s="1" t="str">
        <f t="shared" si="3"/>
        <v>星点31</v>
      </c>
      <c r="E63" t="s">
        <v>111</v>
      </c>
      <c r="F63" t="s">
        <v>112</v>
      </c>
      <c r="G63" t="s">
        <v>113</v>
      </c>
      <c r="H63">
        <v>340140007</v>
      </c>
    </row>
    <row r="64" spans="1:8">
      <c r="A64">
        <v>3</v>
      </c>
      <c r="B64">
        <v>1</v>
      </c>
      <c r="C64" s="1" t="s">
        <v>76</v>
      </c>
      <c r="D64" s="1" t="str">
        <f t="shared" si="3"/>
        <v>觉醒31</v>
      </c>
      <c r="E64" t="s">
        <v>111</v>
      </c>
      <c r="F64" t="s">
        <v>112</v>
      </c>
      <c r="G64" t="s">
        <v>113</v>
      </c>
      <c r="H64">
        <v>340140007</v>
      </c>
    </row>
    <row r="65" spans="1:8">
      <c r="A65">
        <v>3</v>
      </c>
      <c r="B65">
        <v>1</v>
      </c>
      <c r="C65" s="1" t="s">
        <v>81</v>
      </c>
      <c r="D65" s="1" t="str">
        <f t="shared" si="3"/>
        <v>英雄碎片31</v>
      </c>
      <c r="E65" t="s">
        <v>118</v>
      </c>
      <c r="F65" t="s">
        <v>119</v>
      </c>
      <c r="G65" t="s">
        <v>120</v>
      </c>
      <c r="H65">
        <v>340140002</v>
      </c>
    </row>
    <row r="66" spans="1:8">
      <c r="A66">
        <v>3</v>
      </c>
      <c r="B66">
        <v>1</v>
      </c>
      <c r="C66" s="1" t="s">
        <v>82</v>
      </c>
      <c r="D66" s="1" t="str">
        <f t="shared" ref="D66:D97" si="6">C66&amp;A66&amp;B66</f>
        <v>源核31</v>
      </c>
      <c r="E66" t="s">
        <v>118</v>
      </c>
      <c r="F66" t="s">
        <v>119</v>
      </c>
      <c r="G66" t="s">
        <v>120</v>
      </c>
      <c r="H66">
        <v>340140002</v>
      </c>
    </row>
    <row r="67" spans="1:8">
      <c r="A67">
        <v>3</v>
      </c>
      <c r="B67">
        <v>1</v>
      </c>
      <c r="C67" s="1" t="s">
        <v>80</v>
      </c>
      <c r="D67" s="1" t="str">
        <f t="shared" si="6"/>
        <v>钻石31</v>
      </c>
      <c r="E67" t="s">
        <v>118</v>
      </c>
      <c r="F67" t="s">
        <v>119</v>
      </c>
      <c r="G67" t="s">
        <v>120</v>
      </c>
      <c r="H67">
        <v>340140002</v>
      </c>
    </row>
    <row r="68" spans="1:8">
      <c r="A68">
        <v>3</v>
      </c>
      <c r="B68">
        <v>2</v>
      </c>
      <c r="C68" s="1" t="str">
        <f t="shared" ref="C68:C91" si="7">C62</f>
        <v>经验</v>
      </c>
      <c r="D68" s="1" t="str">
        <f t="shared" si="6"/>
        <v>经验32</v>
      </c>
      <c r="E68" t="s">
        <v>114</v>
      </c>
      <c r="F68" t="s">
        <v>115</v>
      </c>
      <c r="G68" t="s">
        <v>113</v>
      </c>
      <c r="H68">
        <v>340140007</v>
      </c>
    </row>
    <row r="69" spans="1:8">
      <c r="A69">
        <v>3</v>
      </c>
      <c r="B69">
        <v>2</v>
      </c>
      <c r="C69" s="1" t="str">
        <f t="shared" si="7"/>
        <v>星点</v>
      </c>
      <c r="D69" s="1" t="str">
        <f t="shared" si="6"/>
        <v>星点32</v>
      </c>
      <c r="E69" t="s">
        <v>114</v>
      </c>
      <c r="F69" t="s">
        <v>115</v>
      </c>
      <c r="G69" t="s">
        <v>113</v>
      </c>
      <c r="H69">
        <v>340140007</v>
      </c>
    </row>
    <row r="70" spans="1:8">
      <c r="A70">
        <v>3</v>
      </c>
      <c r="B70">
        <v>2</v>
      </c>
      <c r="C70" s="1" t="str">
        <f t="shared" si="7"/>
        <v>觉醒</v>
      </c>
      <c r="D70" s="1" t="str">
        <f t="shared" si="6"/>
        <v>觉醒32</v>
      </c>
      <c r="E70" t="s">
        <v>114</v>
      </c>
      <c r="F70" t="s">
        <v>115</v>
      </c>
      <c r="G70" t="s">
        <v>113</v>
      </c>
      <c r="H70">
        <v>340140007</v>
      </c>
    </row>
    <row r="71" spans="1:8">
      <c r="A71">
        <v>3</v>
      </c>
      <c r="B71">
        <v>2</v>
      </c>
      <c r="C71" s="1" t="str">
        <f t="shared" si="7"/>
        <v>英雄碎片</v>
      </c>
      <c r="D71" s="1" t="str">
        <f t="shared" si="6"/>
        <v>英雄碎片32</v>
      </c>
      <c r="E71" t="s">
        <v>121</v>
      </c>
      <c r="F71" t="s">
        <v>122</v>
      </c>
      <c r="G71" t="s">
        <v>120</v>
      </c>
      <c r="H71">
        <v>340140002</v>
      </c>
    </row>
    <row r="72" spans="1:8">
      <c r="A72">
        <v>3</v>
      </c>
      <c r="B72">
        <v>2</v>
      </c>
      <c r="C72" s="1" t="str">
        <f t="shared" si="7"/>
        <v>源核</v>
      </c>
      <c r="D72" s="1" t="str">
        <f t="shared" si="6"/>
        <v>源核32</v>
      </c>
      <c r="E72" t="s">
        <v>121</v>
      </c>
      <c r="F72" t="s">
        <v>122</v>
      </c>
      <c r="G72" t="s">
        <v>120</v>
      </c>
      <c r="H72">
        <v>340140002</v>
      </c>
    </row>
    <row r="73" spans="1:8">
      <c r="A73">
        <v>3</v>
      </c>
      <c r="B73">
        <v>2</v>
      </c>
      <c r="C73" s="1" t="str">
        <f t="shared" si="7"/>
        <v>钻石</v>
      </c>
      <c r="D73" s="1" t="str">
        <f t="shared" si="6"/>
        <v>钻石32</v>
      </c>
      <c r="E73" t="s">
        <v>121</v>
      </c>
      <c r="F73" t="s">
        <v>122</v>
      </c>
      <c r="G73" t="s">
        <v>120</v>
      </c>
      <c r="H73">
        <v>340140002</v>
      </c>
    </row>
    <row r="74" spans="1:8">
      <c r="A74">
        <v>3</v>
      </c>
      <c r="B74">
        <f t="shared" ref="B74:B91" si="8">B68+1</f>
        <v>3</v>
      </c>
      <c r="C74" s="1" t="str">
        <f t="shared" si="7"/>
        <v>经验</v>
      </c>
      <c r="D74" s="1" t="str">
        <f t="shared" si="6"/>
        <v>经验33</v>
      </c>
      <c r="E74" t="s">
        <v>116</v>
      </c>
      <c r="F74" t="s">
        <v>117</v>
      </c>
      <c r="G74" t="s">
        <v>113</v>
      </c>
      <c r="H74">
        <v>340140007</v>
      </c>
    </row>
    <row r="75" spans="1:8">
      <c r="A75">
        <v>3</v>
      </c>
      <c r="B75">
        <f t="shared" si="8"/>
        <v>3</v>
      </c>
      <c r="C75" s="1" t="str">
        <f t="shared" si="7"/>
        <v>星点</v>
      </c>
      <c r="D75" s="1" t="str">
        <f t="shared" si="6"/>
        <v>星点33</v>
      </c>
      <c r="E75" t="s">
        <v>116</v>
      </c>
      <c r="F75" t="s">
        <v>117</v>
      </c>
      <c r="G75" t="s">
        <v>113</v>
      </c>
      <c r="H75">
        <v>340140007</v>
      </c>
    </row>
    <row r="76" spans="1:8">
      <c r="A76">
        <v>3</v>
      </c>
      <c r="B76">
        <f t="shared" si="8"/>
        <v>3</v>
      </c>
      <c r="C76" s="1" t="str">
        <f t="shared" si="7"/>
        <v>觉醒</v>
      </c>
      <c r="D76" s="1" t="str">
        <f t="shared" si="6"/>
        <v>觉醒33</v>
      </c>
      <c r="E76" t="s">
        <v>116</v>
      </c>
      <c r="F76" t="s">
        <v>117</v>
      </c>
      <c r="G76" t="s">
        <v>113</v>
      </c>
      <c r="H76">
        <v>340140007</v>
      </c>
    </row>
    <row r="77" spans="1:8">
      <c r="A77">
        <v>3</v>
      </c>
      <c r="B77">
        <f t="shared" si="8"/>
        <v>3</v>
      </c>
      <c r="C77" s="1" t="str">
        <f t="shared" si="7"/>
        <v>英雄碎片</v>
      </c>
      <c r="D77" s="1" t="str">
        <f t="shared" si="6"/>
        <v>英雄碎片33</v>
      </c>
      <c r="E77" t="s">
        <v>123</v>
      </c>
      <c r="F77" t="s">
        <v>124</v>
      </c>
      <c r="G77" t="s">
        <v>120</v>
      </c>
      <c r="H77">
        <v>340140002</v>
      </c>
    </row>
    <row r="78" spans="1:8">
      <c r="A78">
        <v>3</v>
      </c>
      <c r="B78">
        <f t="shared" si="8"/>
        <v>3</v>
      </c>
      <c r="C78" s="1" t="str">
        <f t="shared" si="7"/>
        <v>源核</v>
      </c>
      <c r="D78" s="1" t="str">
        <f t="shared" si="6"/>
        <v>源核33</v>
      </c>
      <c r="E78" t="s">
        <v>123</v>
      </c>
      <c r="F78" t="s">
        <v>124</v>
      </c>
      <c r="G78" t="s">
        <v>120</v>
      </c>
      <c r="H78">
        <v>340140002</v>
      </c>
    </row>
    <row r="79" spans="1:8">
      <c r="A79">
        <v>3</v>
      </c>
      <c r="B79">
        <f t="shared" si="8"/>
        <v>3</v>
      </c>
      <c r="C79" s="1" t="str">
        <f t="shared" si="7"/>
        <v>钻石</v>
      </c>
      <c r="D79" s="1" t="str">
        <f t="shared" si="6"/>
        <v>钻石33</v>
      </c>
      <c r="E79" t="s">
        <v>123</v>
      </c>
      <c r="F79" t="s">
        <v>124</v>
      </c>
      <c r="G79" t="s">
        <v>120</v>
      </c>
      <c r="H79">
        <v>340140002</v>
      </c>
    </row>
    <row r="80" spans="1:8">
      <c r="A80">
        <v>3</v>
      </c>
      <c r="B80">
        <f t="shared" si="8"/>
        <v>4</v>
      </c>
      <c r="C80" s="1" t="str">
        <f t="shared" si="7"/>
        <v>经验</v>
      </c>
      <c r="D80" s="1" t="str">
        <f t="shared" si="6"/>
        <v>经验34</v>
      </c>
      <c r="E80" t="s">
        <v>116</v>
      </c>
      <c r="F80" t="s">
        <v>117</v>
      </c>
      <c r="G80" t="s">
        <v>113</v>
      </c>
      <c r="H80">
        <v>340140007</v>
      </c>
    </row>
    <row r="81" spans="1:8">
      <c r="A81">
        <v>3</v>
      </c>
      <c r="B81">
        <f t="shared" si="8"/>
        <v>4</v>
      </c>
      <c r="C81" s="1" t="str">
        <f t="shared" si="7"/>
        <v>星点</v>
      </c>
      <c r="D81" s="1" t="str">
        <f t="shared" si="6"/>
        <v>星点34</v>
      </c>
      <c r="E81" t="s">
        <v>116</v>
      </c>
      <c r="F81" t="s">
        <v>117</v>
      </c>
      <c r="G81" t="s">
        <v>113</v>
      </c>
      <c r="H81">
        <v>340140007</v>
      </c>
    </row>
    <row r="82" spans="1:8">
      <c r="A82">
        <v>3</v>
      </c>
      <c r="B82">
        <f t="shared" si="8"/>
        <v>4</v>
      </c>
      <c r="C82" s="1" t="str">
        <f t="shared" si="7"/>
        <v>觉醒</v>
      </c>
      <c r="D82" s="1" t="str">
        <f t="shared" si="6"/>
        <v>觉醒34</v>
      </c>
      <c r="E82" t="s">
        <v>116</v>
      </c>
      <c r="F82" t="s">
        <v>117</v>
      </c>
      <c r="G82" t="s">
        <v>113</v>
      </c>
      <c r="H82">
        <v>340140007</v>
      </c>
    </row>
    <row r="83" spans="1:8">
      <c r="A83">
        <v>3</v>
      </c>
      <c r="B83">
        <f t="shared" si="8"/>
        <v>4</v>
      </c>
      <c r="C83" s="1" t="str">
        <f t="shared" si="7"/>
        <v>英雄碎片</v>
      </c>
      <c r="D83" s="1" t="str">
        <f t="shared" si="6"/>
        <v>英雄碎片34</v>
      </c>
      <c r="E83" t="s">
        <v>123</v>
      </c>
      <c r="F83" t="s">
        <v>124</v>
      </c>
      <c r="G83" t="s">
        <v>120</v>
      </c>
      <c r="H83">
        <v>340140002</v>
      </c>
    </row>
    <row r="84" spans="1:8">
      <c r="A84">
        <v>3</v>
      </c>
      <c r="B84">
        <f t="shared" si="8"/>
        <v>4</v>
      </c>
      <c r="C84" s="1" t="str">
        <f t="shared" si="7"/>
        <v>源核</v>
      </c>
      <c r="D84" s="1" t="str">
        <f t="shared" si="6"/>
        <v>源核34</v>
      </c>
      <c r="E84" t="s">
        <v>123</v>
      </c>
      <c r="F84" t="s">
        <v>124</v>
      </c>
      <c r="G84" t="s">
        <v>120</v>
      </c>
      <c r="H84">
        <v>340140002</v>
      </c>
    </row>
    <row r="85" spans="1:8">
      <c r="A85">
        <v>3</v>
      </c>
      <c r="B85">
        <f t="shared" si="8"/>
        <v>4</v>
      </c>
      <c r="C85" s="1" t="str">
        <f t="shared" si="7"/>
        <v>钻石</v>
      </c>
      <c r="D85" s="1" t="str">
        <f t="shared" si="6"/>
        <v>钻石34</v>
      </c>
      <c r="E85" t="s">
        <v>123</v>
      </c>
      <c r="F85" t="s">
        <v>124</v>
      </c>
      <c r="G85" t="s">
        <v>120</v>
      </c>
      <c r="H85">
        <v>340140002</v>
      </c>
    </row>
    <row r="86" spans="1:8">
      <c r="A86">
        <v>3</v>
      </c>
      <c r="B86">
        <f t="shared" si="8"/>
        <v>5</v>
      </c>
      <c r="C86" s="1" t="str">
        <f t="shared" si="7"/>
        <v>经验</v>
      </c>
      <c r="D86" s="1" t="str">
        <f t="shared" si="6"/>
        <v>经验35</v>
      </c>
      <c r="E86" t="s">
        <v>116</v>
      </c>
      <c r="F86" t="s">
        <v>117</v>
      </c>
      <c r="G86" t="s">
        <v>113</v>
      </c>
      <c r="H86">
        <v>340140007</v>
      </c>
    </row>
    <row r="87" spans="1:8">
      <c r="A87">
        <v>3</v>
      </c>
      <c r="B87">
        <f t="shared" si="8"/>
        <v>5</v>
      </c>
      <c r="C87" s="1" t="str">
        <f t="shared" si="7"/>
        <v>星点</v>
      </c>
      <c r="D87" s="1" t="str">
        <f t="shared" si="6"/>
        <v>星点35</v>
      </c>
      <c r="E87" t="s">
        <v>116</v>
      </c>
      <c r="F87" t="s">
        <v>117</v>
      </c>
      <c r="G87" t="s">
        <v>113</v>
      </c>
      <c r="H87">
        <v>340140007</v>
      </c>
    </row>
    <row r="88" spans="1:8">
      <c r="A88">
        <v>3</v>
      </c>
      <c r="B88">
        <f t="shared" si="8"/>
        <v>5</v>
      </c>
      <c r="C88" s="1" t="str">
        <f t="shared" si="7"/>
        <v>觉醒</v>
      </c>
      <c r="D88" s="1" t="str">
        <f t="shared" si="6"/>
        <v>觉醒35</v>
      </c>
      <c r="E88" t="s">
        <v>116</v>
      </c>
      <c r="F88" t="s">
        <v>117</v>
      </c>
      <c r="G88" t="s">
        <v>113</v>
      </c>
      <c r="H88">
        <v>340140007</v>
      </c>
    </row>
    <row r="89" spans="1:8">
      <c r="A89">
        <v>3</v>
      </c>
      <c r="B89">
        <f t="shared" si="8"/>
        <v>5</v>
      </c>
      <c r="C89" s="1" t="str">
        <f t="shared" si="7"/>
        <v>英雄碎片</v>
      </c>
      <c r="D89" s="1" t="str">
        <f t="shared" si="6"/>
        <v>英雄碎片35</v>
      </c>
      <c r="E89" t="s">
        <v>123</v>
      </c>
      <c r="F89" t="s">
        <v>124</v>
      </c>
      <c r="G89" t="s">
        <v>120</v>
      </c>
      <c r="H89">
        <v>340140002</v>
      </c>
    </row>
    <row r="90" spans="1:8">
      <c r="A90">
        <v>3</v>
      </c>
      <c r="B90">
        <f t="shared" si="8"/>
        <v>5</v>
      </c>
      <c r="C90" s="1" t="str">
        <f t="shared" si="7"/>
        <v>源核</v>
      </c>
      <c r="D90" s="1" t="str">
        <f t="shared" si="6"/>
        <v>源核35</v>
      </c>
      <c r="E90" t="s">
        <v>123</v>
      </c>
      <c r="F90" t="s">
        <v>124</v>
      </c>
      <c r="G90" t="s">
        <v>120</v>
      </c>
      <c r="H90">
        <v>340140002</v>
      </c>
    </row>
    <row r="91" spans="1:8">
      <c r="A91">
        <v>3</v>
      </c>
      <c r="B91">
        <f t="shared" si="8"/>
        <v>5</v>
      </c>
      <c r="C91" s="1" t="str">
        <f t="shared" si="7"/>
        <v>钻石</v>
      </c>
      <c r="D91" s="1" t="str">
        <f t="shared" si="6"/>
        <v>钻石35</v>
      </c>
      <c r="E91" t="s">
        <v>123</v>
      </c>
      <c r="F91" t="s">
        <v>124</v>
      </c>
      <c r="G91" t="s">
        <v>120</v>
      </c>
      <c r="H91">
        <v>340140002</v>
      </c>
    </row>
    <row r="92" spans="1:8">
      <c r="A92">
        <v>4</v>
      </c>
      <c r="B92">
        <v>1</v>
      </c>
      <c r="C92" s="1" t="s">
        <v>74</v>
      </c>
      <c r="D92" s="1" t="str">
        <f t="shared" si="6"/>
        <v>经验41</v>
      </c>
      <c r="E92" t="s">
        <v>125</v>
      </c>
      <c r="F92" t="s">
        <v>126</v>
      </c>
      <c r="G92" t="s">
        <v>127</v>
      </c>
      <c r="H92">
        <v>340140005</v>
      </c>
    </row>
    <row r="93" spans="1:8">
      <c r="A93">
        <v>4</v>
      </c>
      <c r="B93">
        <v>1</v>
      </c>
      <c r="C93" s="1" t="s">
        <v>75</v>
      </c>
      <c r="D93" s="1" t="str">
        <f t="shared" si="6"/>
        <v>星点41</v>
      </c>
      <c r="E93" t="s">
        <v>125</v>
      </c>
      <c r="F93" t="s">
        <v>126</v>
      </c>
      <c r="G93" t="s">
        <v>127</v>
      </c>
      <c r="H93">
        <v>340140005</v>
      </c>
    </row>
    <row r="94" spans="1:8">
      <c r="A94">
        <v>4</v>
      </c>
      <c r="B94">
        <v>1</v>
      </c>
      <c r="C94" s="1" t="s">
        <v>76</v>
      </c>
      <c r="D94" s="1" t="str">
        <f t="shared" si="6"/>
        <v>觉醒41</v>
      </c>
      <c r="E94" t="s">
        <v>125</v>
      </c>
      <c r="F94" t="s">
        <v>126</v>
      </c>
      <c r="G94" t="s">
        <v>127</v>
      </c>
      <c r="H94">
        <v>340140005</v>
      </c>
    </row>
    <row r="95" spans="1:8">
      <c r="A95">
        <v>4</v>
      </c>
      <c r="B95">
        <v>1</v>
      </c>
      <c r="C95" s="1" t="s">
        <v>81</v>
      </c>
      <c r="D95" s="1" t="str">
        <f t="shared" si="6"/>
        <v>英雄碎片41</v>
      </c>
      <c r="E95" t="s">
        <v>132</v>
      </c>
      <c r="F95" t="s">
        <v>133</v>
      </c>
      <c r="G95" t="s">
        <v>134</v>
      </c>
      <c r="H95">
        <v>340140006</v>
      </c>
    </row>
    <row r="96" spans="1:8">
      <c r="A96">
        <v>4</v>
      </c>
      <c r="B96">
        <v>1</v>
      </c>
      <c r="C96" s="1" t="s">
        <v>82</v>
      </c>
      <c r="D96" s="1" t="str">
        <f t="shared" si="6"/>
        <v>源核41</v>
      </c>
      <c r="E96" t="s">
        <v>132</v>
      </c>
      <c r="F96" t="s">
        <v>133</v>
      </c>
      <c r="G96" t="s">
        <v>134</v>
      </c>
      <c r="H96">
        <v>340140006</v>
      </c>
    </row>
    <row r="97" spans="1:8">
      <c r="A97">
        <v>4</v>
      </c>
      <c r="B97">
        <v>1</v>
      </c>
      <c r="C97" s="1" t="s">
        <v>80</v>
      </c>
      <c r="D97" s="1" t="str">
        <f t="shared" si="6"/>
        <v>钻石41</v>
      </c>
      <c r="E97" t="s">
        <v>132</v>
      </c>
      <c r="F97" t="s">
        <v>133</v>
      </c>
      <c r="G97" t="s">
        <v>134</v>
      </c>
      <c r="H97">
        <v>340140006</v>
      </c>
    </row>
    <row r="98" spans="1:8">
      <c r="A98">
        <v>4</v>
      </c>
      <c r="B98">
        <v>2</v>
      </c>
      <c r="C98" s="1" t="str">
        <f t="shared" ref="C98:C121" si="9">C92</f>
        <v>经验</v>
      </c>
      <c r="D98" s="1" t="str">
        <f t="shared" ref="D98:D129" si="10">C98&amp;A98&amp;B98</f>
        <v>经验42</v>
      </c>
      <c r="E98" t="s">
        <v>128</v>
      </c>
      <c r="F98" t="s">
        <v>129</v>
      </c>
      <c r="G98" t="s">
        <v>127</v>
      </c>
      <c r="H98">
        <v>340140005</v>
      </c>
    </row>
    <row r="99" spans="1:8">
      <c r="A99">
        <v>4</v>
      </c>
      <c r="B99">
        <v>2</v>
      </c>
      <c r="C99" s="1" t="str">
        <f t="shared" si="9"/>
        <v>星点</v>
      </c>
      <c r="D99" s="1" t="str">
        <f t="shared" si="10"/>
        <v>星点42</v>
      </c>
      <c r="E99" t="s">
        <v>128</v>
      </c>
      <c r="F99" t="s">
        <v>129</v>
      </c>
      <c r="G99" t="s">
        <v>127</v>
      </c>
      <c r="H99">
        <v>340140005</v>
      </c>
    </row>
    <row r="100" spans="1:8">
      <c r="A100">
        <v>4</v>
      </c>
      <c r="B100">
        <v>2</v>
      </c>
      <c r="C100" s="1" t="str">
        <f t="shared" si="9"/>
        <v>觉醒</v>
      </c>
      <c r="D100" s="1" t="str">
        <f t="shared" si="10"/>
        <v>觉醒42</v>
      </c>
      <c r="E100" t="s">
        <v>128</v>
      </c>
      <c r="F100" t="s">
        <v>129</v>
      </c>
      <c r="G100" t="s">
        <v>127</v>
      </c>
      <c r="H100">
        <v>340140005</v>
      </c>
    </row>
    <row r="101" spans="1:8">
      <c r="A101">
        <v>4</v>
      </c>
      <c r="B101">
        <v>2</v>
      </c>
      <c r="C101" s="1" t="str">
        <f t="shared" si="9"/>
        <v>英雄碎片</v>
      </c>
      <c r="D101" s="1" t="str">
        <f t="shared" si="10"/>
        <v>英雄碎片42</v>
      </c>
      <c r="E101" t="s">
        <v>135</v>
      </c>
      <c r="F101" t="s">
        <v>136</v>
      </c>
      <c r="G101" t="s">
        <v>134</v>
      </c>
      <c r="H101">
        <v>340140006</v>
      </c>
    </row>
    <row r="102" spans="1:8">
      <c r="A102">
        <v>4</v>
      </c>
      <c r="B102">
        <v>2</v>
      </c>
      <c r="C102" s="1" t="str">
        <f t="shared" si="9"/>
        <v>源核</v>
      </c>
      <c r="D102" s="1" t="str">
        <f t="shared" si="10"/>
        <v>源核42</v>
      </c>
      <c r="E102" t="s">
        <v>135</v>
      </c>
      <c r="F102" t="s">
        <v>136</v>
      </c>
      <c r="G102" t="s">
        <v>134</v>
      </c>
      <c r="H102">
        <v>340140006</v>
      </c>
    </row>
    <row r="103" spans="1:8">
      <c r="A103">
        <v>4</v>
      </c>
      <c r="B103">
        <v>2</v>
      </c>
      <c r="C103" s="1" t="str">
        <f t="shared" si="9"/>
        <v>钻石</v>
      </c>
      <c r="D103" s="1" t="str">
        <f t="shared" si="10"/>
        <v>钻石42</v>
      </c>
      <c r="E103" t="s">
        <v>135</v>
      </c>
      <c r="F103" t="s">
        <v>136</v>
      </c>
      <c r="G103" t="s">
        <v>134</v>
      </c>
      <c r="H103">
        <v>340140006</v>
      </c>
    </row>
    <row r="104" spans="1:8">
      <c r="A104">
        <v>4</v>
      </c>
      <c r="B104">
        <f t="shared" ref="B104:B121" si="11">B98+1</f>
        <v>3</v>
      </c>
      <c r="C104" s="1" t="str">
        <f t="shared" si="9"/>
        <v>经验</v>
      </c>
      <c r="D104" s="1" t="str">
        <f t="shared" si="10"/>
        <v>经验43</v>
      </c>
      <c r="E104" t="s">
        <v>130</v>
      </c>
      <c r="F104" t="s">
        <v>131</v>
      </c>
      <c r="G104" t="s">
        <v>127</v>
      </c>
      <c r="H104">
        <v>340140005</v>
      </c>
    </row>
    <row r="105" spans="1:8">
      <c r="A105">
        <v>4</v>
      </c>
      <c r="B105">
        <f t="shared" si="11"/>
        <v>3</v>
      </c>
      <c r="C105" s="1" t="str">
        <f t="shared" si="9"/>
        <v>星点</v>
      </c>
      <c r="D105" s="1" t="str">
        <f t="shared" si="10"/>
        <v>星点43</v>
      </c>
      <c r="E105" t="s">
        <v>130</v>
      </c>
      <c r="F105" t="s">
        <v>131</v>
      </c>
      <c r="G105" t="s">
        <v>127</v>
      </c>
      <c r="H105">
        <v>340140005</v>
      </c>
    </row>
    <row r="106" spans="1:8">
      <c r="A106">
        <v>4</v>
      </c>
      <c r="B106">
        <f t="shared" si="11"/>
        <v>3</v>
      </c>
      <c r="C106" s="1" t="str">
        <f t="shared" si="9"/>
        <v>觉醒</v>
      </c>
      <c r="D106" s="1" t="str">
        <f t="shared" si="10"/>
        <v>觉醒43</v>
      </c>
      <c r="E106" t="s">
        <v>130</v>
      </c>
      <c r="F106" t="s">
        <v>131</v>
      </c>
      <c r="G106" t="s">
        <v>127</v>
      </c>
      <c r="H106">
        <v>340140005</v>
      </c>
    </row>
    <row r="107" spans="1:8">
      <c r="A107">
        <v>4</v>
      </c>
      <c r="B107">
        <f t="shared" si="11"/>
        <v>3</v>
      </c>
      <c r="C107" s="1" t="str">
        <f t="shared" si="9"/>
        <v>英雄碎片</v>
      </c>
      <c r="D107" s="1" t="str">
        <f t="shared" si="10"/>
        <v>英雄碎片43</v>
      </c>
      <c r="E107" t="s">
        <v>137</v>
      </c>
      <c r="F107" t="s">
        <v>138</v>
      </c>
      <c r="G107" t="s">
        <v>134</v>
      </c>
      <c r="H107">
        <v>340140006</v>
      </c>
    </row>
    <row r="108" spans="1:8">
      <c r="A108">
        <v>4</v>
      </c>
      <c r="B108">
        <f t="shared" si="11"/>
        <v>3</v>
      </c>
      <c r="C108" s="1" t="str">
        <f t="shared" si="9"/>
        <v>源核</v>
      </c>
      <c r="D108" s="1" t="str">
        <f t="shared" si="10"/>
        <v>源核43</v>
      </c>
      <c r="E108" t="s">
        <v>137</v>
      </c>
      <c r="F108" t="s">
        <v>138</v>
      </c>
      <c r="G108" t="s">
        <v>134</v>
      </c>
      <c r="H108">
        <v>340140006</v>
      </c>
    </row>
    <row r="109" spans="1:8">
      <c r="A109">
        <v>4</v>
      </c>
      <c r="B109">
        <f t="shared" si="11"/>
        <v>3</v>
      </c>
      <c r="C109" s="1" t="str">
        <f t="shared" si="9"/>
        <v>钻石</v>
      </c>
      <c r="D109" s="1" t="str">
        <f t="shared" si="10"/>
        <v>钻石43</v>
      </c>
      <c r="E109" t="s">
        <v>137</v>
      </c>
      <c r="F109" t="s">
        <v>138</v>
      </c>
      <c r="G109" t="s">
        <v>134</v>
      </c>
      <c r="H109">
        <v>340140006</v>
      </c>
    </row>
    <row r="110" spans="1:8">
      <c r="A110">
        <v>4</v>
      </c>
      <c r="B110">
        <f t="shared" si="11"/>
        <v>4</v>
      </c>
      <c r="C110" s="1" t="str">
        <f t="shared" si="9"/>
        <v>经验</v>
      </c>
      <c r="D110" s="1" t="str">
        <f t="shared" si="10"/>
        <v>经验44</v>
      </c>
      <c r="E110" t="s">
        <v>130</v>
      </c>
      <c r="F110" t="s">
        <v>131</v>
      </c>
      <c r="G110" t="s">
        <v>127</v>
      </c>
      <c r="H110">
        <v>340140005</v>
      </c>
    </row>
    <row r="111" spans="1:8">
      <c r="A111">
        <v>4</v>
      </c>
      <c r="B111">
        <f t="shared" si="11"/>
        <v>4</v>
      </c>
      <c r="C111" s="1" t="str">
        <f t="shared" si="9"/>
        <v>星点</v>
      </c>
      <c r="D111" s="1" t="str">
        <f t="shared" si="10"/>
        <v>星点44</v>
      </c>
      <c r="E111" t="s">
        <v>130</v>
      </c>
      <c r="F111" t="s">
        <v>131</v>
      </c>
      <c r="G111" t="s">
        <v>127</v>
      </c>
      <c r="H111">
        <v>340140005</v>
      </c>
    </row>
    <row r="112" spans="1:8">
      <c r="A112">
        <v>4</v>
      </c>
      <c r="B112">
        <f t="shared" si="11"/>
        <v>4</v>
      </c>
      <c r="C112" s="1" t="str">
        <f t="shared" si="9"/>
        <v>觉醒</v>
      </c>
      <c r="D112" s="1" t="str">
        <f t="shared" si="10"/>
        <v>觉醒44</v>
      </c>
      <c r="E112" t="s">
        <v>130</v>
      </c>
      <c r="F112" t="s">
        <v>131</v>
      </c>
      <c r="G112" t="s">
        <v>127</v>
      </c>
      <c r="H112">
        <v>340140005</v>
      </c>
    </row>
    <row r="113" spans="1:8">
      <c r="A113">
        <v>4</v>
      </c>
      <c r="B113">
        <f t="shared" si="11"/>
        <v>4</v>
      </c>
      <c r="C113" s="1" t="str">
        <f t="shared" si="9"/>
        <v>英雄碎片</v>
      </c>
      <c r="D113" s="1" t="str">
        <f t="shared" si="10"/>
        <v>英雄碎片44</v>
      </c>
      <c r="E113" t="s">
        <v>137</v>
      </c>
      <c r="F113" t="s">
        <v>138</v>
      </c>
      <c r="G113" t="s">
        <v>134</v>
      </c>
      <c r="H113">
        <v>340140006</v>
      </c>
    </row>
    <row r="114" spans="1:8">
      <c r="A114">
        <v>4</v>
      </c>
      <c r="B114">
        <f t="shared" si="11"/>
        <v>4</v>
      </c>
      <c r="C114" s="1" t="str">
        <f t="shared" si="9"/>
        <v>源核</v>
      </c>
      <c r="D114" s="1" t="str">
        <f t="shared" si="10"/>
        <v>源核44</v>
      </c>
      <c r="E114" t="s">
        <v>137</v>
      </c>
      <c r="F114" t="s">
        <v>138</v>
      </c>
      <c r="G114" t="s">
        <v>134</v>
      </c>
      <c r="H114">
        <v>340140006</v>
      </c>
    </row>
    <row r="115" spans="1:8">
      <c r="A115">
        <v>4</v>
      </c>
      <c r="B115">
        <f t="shared" si="11"/>
        <v>4</v>
      </c>
      <c r="C115" s="1" t="str">
        <f t="shared" si="9"/>
        <v>钻石</v>
      </c>
      <c r="D115" s="1" t="str">
        <f t="shared" si="10"/>
        <v>钻石44</v>
      </c>
      <c r="E115" t="s">
        <v>137</v>
      </c>
      <c r="F115" t="s">
        <v>138</v>
      </c>
      <c r="G115" t="s">
        <v>134</v>
      </c>
      <c r="H115">
        <v>340140006</v>
      </c>
    </row>
    <row r="116" spans="1:8">
      <c r="A116">
        <v>4</v>
      </c>
      <c r="B116">
        <f t="shared" si="11"/>
        <v>5</v>
      </c>
      <c r="C116" s="1" t="str">
        <f t="shared" si="9"/>
        <v>经验</v>
      </c>
      <c r="D116" s="1" t="str">
        <f t="shared" si="10"/>
        <v>经验45</v>
      </c>
      <c r="E116" t="s">
        <v>130</v>
      </c>
      <c r="F116" t="s">
        <v>131</v>
      </c>
      <c r="G116" t="s">
        <v>127</v>
      </c>
      <c r="H116">
        <v>340140005</v>
      </c>
    </row>
    <row r="117" spans="1:8">
      <c r="A117">
        <v>4</v>
      </c>
      <c r="B117">
        <f t="shared" si="11"/>
        <v>5</v>
      </c>
      <c r="C117" s="1" t="str">
        <f t="shared" si="9"/>
        <v>星点</v>
      </c>
      <c r="D117" s="1" t="str">
        <f t="shared" si="10"/>
        <v>星点45</v>
      </c>
      <c r="E117" t="s">
        <v>130</v>
      </c>
      <c r="F117" t="s">
        <v>131</v>
      </c>
      <c r="G117" t="s">
        <v>127</v>
      </c>
      <c r="H117">
        <v>340140005</v>
      </c>
    </row>
    <row r="118" spans="1:8">
      <c r="A118">
        <v>4</v>
      </c>
      <c r="B118">
        <f t="shared" si="11"/>
        <v>5</v>
      </c>
      <c r="C118" s="1" t="str">
        <f t="shared" si="9"/>
        <v>觉醒</v>
      </c>
      <c r="D118" s="1" t="str">
        <f t="shared" si="10"/>
        <v>觉醒45</v>
      </c>
      <c r="E118" t="s">
        <v>130</v>
      </c>
      <c r="F118" t="s">
        <v>131</v>
      </c>
      <c r="G118" t="s">
        <v>127</v>
      </c>
      <c r="H118">
        <v>340140005</v>
      </c>
    </row>
    <row r="119" spans="1:8">
      <c r="A119">
        <v>4</v>
      </c>
      <c r="B119">
        <f t="shared" si="11"/>
        <v>5</v>
      </c>
      <c r="C119" s="1" t="str">
        <f t="shared" si="9"/>
        <v>英雄碎片</v>
      </c>
      <c r="D119" s="1" t="str">
        <f t="shared" si="10"/>
        <v>英雄碎片45</v>
      </c>
      <c r="E119" t="s">
        <v>137</v>
      </c>
      <c r="F119" t="s">
        <v>138</v>
      </c>
      <c r="G119" t="s">
        <v>134</v>
      </c>
      <c r="H119">
        <v>340140006</v>
      </c>
    </row>
    <row r="120" spans="1:8">
      <c r="A120">
        <v>4</v>
      </c>
      <c r="B120">
        <f t="shared" si="11"/>
        <v>5</v>
      </c>
      <c r="C120" s="1" t="str">
        <f t="shared" si="9"/>
        <v>源核</v>
      </c>
      <c r="D120" s="1" t="str">
        <f t="shared" si="10"/>
        <v>源核45</v>
      </c>
      <c r="E120" t="s">
        <v>137</v>
      </c>
      <c r="F120" t="s">
        <v>138</v>
      </c>
      <c r="G120" t="s">
        <v>134</v>
      </c>
      <c r="H120">
        <v>340140006</v>
      </c>
    </row>
    <row r="121" spans="1:8">
      <c r="A121">
        <v>4</v>
      </c>
      <c r="B121">
        <f t="shared" si="11"/>
        <v>5</v>
      </c>
      <c r="C121" s="1" t="str">
        <f t="shared" si="9"/>
        <v>钻石</v>
      </c>
      <c r="D121" s="1" t="str">
        <f t="shared" si="10"/>
        <v>钻石45</v>
      </c>
      <c r="E121" t="s">
        <v>137</v>
      </c>
      <c r="F121" t="s">
        <v>138</v>
      </c>
      <c r="G121" t="s">
        <v>134</v>
      </c>
      <c r="H121">
        <v>340140006</v>
      </c>
    </row>
    <row r="122" spans="1:8">
      <c r="A122">
        <v>5</v>
      </c>
      <c r="B122">
        <v>1</v>
      </c>
      <c r="C122" s="1" t="s">
        <v>74</v>
      </c>
      <c r="D122" s="1" t="str">
        <f t="shared" si="10"/>
        <v>经验51</v>
      </c>
      <c r="E122" t="s">
        <v>139</v>
      </c>
      <c r="F122" t="s">
        <v>140</v>
      </c>
      <c r="G122" t="s">
        <v>141</v>
      </c>
      <c r="H122">
        <v>340140009</v>
      </c>
    </row>
    <row r="123" spans="1:8">
      <c r="A123">
        <v>5</v>
      </c>
      <c r="B123">
        <v>1</v>
      </c>
      <c r="C123" s="1" t="s">
        <v>75</v>
      </c>
      <c r="D123" s="1" t="str">
        <f t="shared" si="10"/>
        <v>星点51</v>
      </c>
      <c r="E123" t="s">
        <v>139</v>
      </c>
      <c r="F123" t="s">
        <v>140</v>
      </c>
      <c r="G123" t="s">
        <v>141</v>
      </c>
      <c r="H123">
        <v>340140009</v>
      </c>
    </row>
    <row r="124" spans="1:8">
      <c r="A124">
        <v>5</v>
      </c>
      <c r="B124">
        <v>1</v>
      </c>
      <c r="C124" s="1" t="s">
        <v>76</v>
      </c>
      <c r="D124" s="1" t="str">
        <f t="shared" si="10"/>
        <v>觉醒51</v>
      </c>
      <c r="E124" t="s">
        <v>139</v>
      </c>
      <c r="F124" t="s">
        <v>140</v>
      </c>
      <c r="G124" t="s">
        <v>141</v>
      </c>
      <c r="H124">
        <v>340140009</v>
      </c>
    </row>
    <row r="125" spans="1:8">
      <c r="A125">
        <v>5</v>
      </c>
      <c r="B125">
        <v>1</v>
      </c>
      <c r="C125" s="1" t="s">
        <v>81</v>
      </c>
      <c r="D125" s="1" t="str">
        <f t="shared" si="10"/>
        <v>英雄碎片51</v>
      </c>
      <c r="E125" t="s">
        <v>146</v>
      </c>
      <c r="F125" t="s">
        <v>147</v>
      </c>
      <c r="G125" t="s">
        <v>148</v>
      </c>
      <c r="H125">
        <v>340140008</v>
      </c>
    </row>
    <row r="126" spans="1:8">
      <c r="A126">
        <v>5</v>
      </c>
      <c r="B126">
        <v>1</v>
      </c>
      <c r="C126" s="1" t="s">
        <v>82</v>
      </c>
      <c r="D126" s="1" t="str">
        <f t="shared" si="10"/>
        <v>源核51</v>
      </c>
      <c r="E126" t="s">
        <v>146</v>
      </c>
      <c r="F126" t="s">
        <v>147</v>
      </c>
      <c r="G126" t="s">
        <v>148</v>
      </c>
      <c r="H126">
        <v>340140008</v>
      </c>
    </row>
    <row r="127" spans="1:8">
      <c r="A127">
        <v>5</v>
      </c>
      <c r="B127">
        <v>1</v>
      </c>
      <c r="C127" s="1" t="s">
        <v>80</v>
      </c>
      <c r="D127" s="1" t="str">
        <f t="shared" si="10"/>
        <v>钻石51</v>
      </c>
      <c r="E127" t="s">
        <v>146</v>
      </c>
      <c r="F127" t="s">
        <v>147</v>
      </c>
      <c r="G127" t="s">
        <v>148</v>
      </c>
      <c r="H127">
        <v>340140008</v>
      </c>
    </row>
    <row r="128" spans="1:8">
      <c r="A128">
        <v>5</v>
      </c>
      <c r="B128">
        <v>2</v>
      </c>
      <c r="C128" s="1" t="str">
        <f t="shared" ref="C128:C151" si="12">C122</f>
        <v>经验</v>
      </c>
      <c r="D128" s="1" t="str">
        <f t="shared" si="10"/>
        <v>经验52</v>
      </c>
      <c r="E128" t="s">
        <v>142</v>
      </c>
      <c r="F128" t="s">
        <v>143</v>
      </c>
      <c r="G128" t="s">
        <v>141</v>
      </c>
      <c r="H128">
        <v>340140009</v>
      </c>
    </row>
    <row r="129" spans="1:8">
      <c r="A129">
        <v>5</v>
      </c>
      <c r="B129">
        <v>2</v>
      </c>
      <c r="C129" s="1" t="str">
        <f t="shared" si="12"/>
        <v>星点</v>
      </c>
      <c r="D129" s="1" t="str">
        <f t="shared" si="10"/>
        <v>星点52</v>
      </c>
      <c r="E129" t="s">
        <v>142</v>
      </c>
      <c r="F129" t="s">
        <v>143</v>
      </c>
      <c r="G129" t="s">
        <v>141</v>
      </c>
      <c r="H129">
        <v>340140009</v>
      </c>
    </row>
    <row r="130" spans="1:8">
      <c r="A130">
        <v>5</v>
      </c>
      <c r="B130">
        <v>2</v>
      </c>
      <c r="C130" s="1" t="str">
        <f t="shared" si="12"/>
        <v>觉醒</v>
      </c>
      <c r="D130" s="1" t="str">
        <f t="shared" ref="D130:D161" si="13">C130&amp;A130&amp;B130</f>
        <v>觉醒52</v>
      </c>
      <c r="E130" t="s">
        <v>142</v>
      </c>
      <c r="F130" t="s">
        <v>143</v>
      </c>
      <c r="G130" t="s">
        <v>141</v>
      </c>
      <c r="H130">
        <v>340140009</v>
      </c>
    </row>
    <row r="131" spans="1:8">
      <c r="A131">
        <v>5</v>
      </c>
      <c r="B131">
        <v>2</v>
      </c>
      <c r="C131" s="1" t="str">
        <f t="shared" si="12"/>
        <v>英雄碎片</v>
      </c>
      <c r="D131" s="1" t="str">
        <f t="shared" si="13"/>
        <v>英雄碎片52</v>
      </c>
      <c r="E131" t="s">
        <v>149</v>
      </c>
      <c r="F131" t="s">
        <v>150</v>
      </c>
      <c r="G131" t="s">
        <v>148</v>
      </c>
      <c r="H131">
        <v>340140008</v>
      </c>
    </row>
    <row r="132" spans="1:8">
      <c r="A132">
        <v>5</v>
      </c>
      <c r="B132">
        <v>2</v>
      </c>
      <c r="C132" s="1" t="str">
        <f t="shared" si="12"/>
        <v>源核</v>
      </c>
      <c r="D132" s="1" t="str">
        <f t="shared" si="13"/>
        <v>源核52</v>
      </c>
      <c r="E132" t="s">
        <v>149</v>
      </c>
      <c r="F132" t="s">
        <v>150</v>
      </c>
      <c r="G132" t="s">
        <v>148</v>
      </c>
      <c r="H132">
        <v>340140008</v>
      </c>
    </row>
    <row r="133" spans="1:8">
      <c r="A133">
        <v>5</v>
      </c>
      <c r="B133">
        <v>2</v>
      </c>
      <c r="C133" s="1" t="str">
        <f t="shared" si="12"/>
        <v>钻石</v>
      </c>
      <c r="D133" s="1" t="str">
        <f t="shared" si="13"/>
        <v>钻石52</v>
      </c>
      <c r="E133" t="s">
        <v>149</v>
      </c>
      <c r="F133" t="s">
        <v>150</v>
      </c>
      <c r="G133" t="s">
        <v>148</v>
      </c>
      <c r="H133">
        <v>340140008</v>
      </c>
    </row>
    <row r="134" spans="1:8">
      <c r="A134">
        <v>5</v>
      </c>
      <c r="B134">
        <f t="shared" ref="B134:B151" si="14">B128+1</f>
        <v>3</v>
      </c>
      <c r="C134" s="1" t="str">
        <f t="shared" si="12"/>
        <v>经验</v>
      </c>
      <c r="D134" s="1" t="str">
        <f t="shared" si="13"/>
        <v>经验53</v>
      </c>
      <c r="E134" t="s">
        <v>144</v>
      </c>
      <c r="F134" t="s">
        <v>145</v>
      </c>
      <c r="G134" t="s">
        <v>141</v>
      </c>
      <c r="H134">
        <v>340140009</v>
      </c>
    </row>
    <row r="135" spans="1:8">
      <c r="A135">
        <v>5</v>
      </c>
      <c r="B135">
        <f t="shared" si="14"/>
        <v>3</v>
      </c>
      <c r="C135" s="1" t="str">
        <f t="shared" si="12"/>
        <v>星点</v>
      </c>
      <c r="D135" s="1" t="str">
        <f t="shared" si="13"/>
        <v>星点53</v>
      </c>
      <c r="E135" t="s">
        <v>144</v>
      </c>
      <c r="F135" t="s">
        <v>145</v>
      </c>
      <c r="G135" t="s">
        <v>141</v>
      </c>
      <c r="H135">
        <v>340140009</v>
      </c>
    </row>
    <row r="136" spans="1:8">
      <c r="A136">
        <v>5</v>
      </c>
      <c r="B136">
        <f t="shared" si="14"/>
        <v>3</v>
      </c>
      <c r="C136" s="1" t="str">
        <f t="shared" si="12"/>
        <v>觉醒</v>
      </c>
      <c r="D136" s="1" t="str">
        <f t="shared" si="13"/>
        <v>觉醒53</v>
      </c>
      <c r="E136" t="s">
        <v>144</v>
      </c>
      <c r="F136" t="s">
        <v>145</v>
      </c>
      <c r="G136" t="s">
        <v>141</v>
      </c>
      <c r="H136">
        <v>340140009</v>
      </c>
    </row>
    <row r="137" spans="1:8">
      <c r="A137">
        <v>5</v>
      </c>
      <c r="B137">
        <f t="shared" si="14"/>
        <v>3</v>
      </c>
      <c r="C137" s="1" t="str">
        <f t="shared" si="12"/>
        <v>英雄碎片</v>
      </c>
      <c r="D137" s="1" t="str">
        <f t="shared" si="13"/>
        <v>英雄碎片53</v>
      </c>
      <c r="E137" t="s">
        <v>151</v>
      </c>
      <c r="F137" t="s">
        <v>152</v>
      </c>
      <c r="G137" t="s">
        <v>148</v>
      </c>
      <c r="H137">
        <v>340140008</v>
      </c>
    </row>
    <row r="138" spans="1:8">
      <c r="A138">
        <v>5</v>
      </c>
      <c r="B138">
        <f t="shared" si="14"/>
        <v>3</v>
      </c>
      <c r="C138" s="1" t="str">
        <f t="shared" si="12"/>
        <v>源核</v>
      </c>
      <c r="D138" s="1" t="str">
        <f t="shared" si="13"/>
        <v>源核53</v>
      </c>
      <c r="E138" t="s">
        <v>151</v>
      </c>
      <c r="F138" t="s">
        <v>152</v>
      </c>
      <c r="G138" t="s">
        <v>148</v>
      </c>
      <c r="H138">
        <v>340140008</v>
      </c>
    </row>
    <row r="139" spans="1:8">
      <c r="A139">
        <v>5</v>
      </c>
      <c r="B139">
        <f t="shared" si="14"/>
        <v>3</v>
      </c>
      <c r="C139" s="1" t="str">
        <f t="shared" si="12"/>
        <v>钻石</v>
      </c>
      <c r="D139" s="1" t="str">
        <f t="shared" si="13"/>
        <v>钻石53</v>
      </c>
      <c r="E139" t="s">
        <v>151</v>
      </c>
      <c r="F139" t="s">
        <v>152</v>
      </c>
      <c r="G139" t="s">
        <v>148</v>
      </c>
      <c r="H139">
        <v>340140008</v>
      </c>
    </row>
    <row r="140" spans="1:8">
      <c r="A140">
        <v>5</v>
      </c>
      <c r="B140">
        <f t="shared" si="14"/>
        <v>4</v>
      </c>
      <c r="C140" s="1" t="str">
        <f t="shared" si="12"/>
        <v>经验</v>
      </c>
      <c r="D140" s="1" t="str">
        <f t="shared" si="13"/>
        <v>经验54</v>
      </c>
      <c r="E140" t="s">
        <v>144</v>
      </c>
      <c r="F140" t="s">
        <v>145</v>
      </c>
      <c r="G140" t="s">
        <v>141</v>
      </c>
      <c r="H140">
        <v>340140009</v>
      </c>
    </row>
    <row r="141" spans="1:8">
      <c r="A141">
        <v>5</v>
      </c>
      <c r="B141">
        <f t="shared" si="14"/>
        <v>4</v>
      </c>
      <c r="C141" s="1" t="str">
        <f t="shared" si="12"/>
        <v>星点</v>
      </c>
      <c r="D141" s="1" t="str">
        <f t="shared" si="13"/>
        <v>星点54</v>
      </c>
      <c r="E141" t="s">
        <v>144</v>
      </c>
      <c r="F141" t="s">
        <v>145</v>
      </c>
      <c r="G141" t="s">
        <v>141</v>
      </c>
      <c r="H141">
        <v>340140009</v>
      </c>
    </row>
    <row r="142" spans="1:8">
      <c r="A142">
        <v>5</v>
      </c>
      <c r="B142">
        <f t="shared" si="14"/>
        <v>4</v>
      </c>
      <c r="C142" s="1" t="str">
        <f t="shared" si="12"/>
        <v>觉醒</v>
      </c>
      <c r="D142" s="1" t="str">
        <f t="shared" si="13"/>
        <v>觉醒54</v>
      </c>
      <c r="E142" t="s">
        <v>144</v>
      </c>
      <c r="F142" t="s">
        <v>145</v>
      </c>
      <c r="G142" t="s">
        <v>141</v>
      </c>
      <c r="H142">
        <v>340140009</v>
      </c>
    </row>
    <row r="143" spans="1:8">
      <c r="A143">
        <v>5</v>
      </c>
      <c r="B143">
        <f t="shared" si="14"/>
        <v>4</v>
      </c>
      <c r="C143" s="1" t="str">
        <f t="shared" si="12"/>
        <v>英雄碎片</v>
      </c>
      <c r="D143" s="1" t="str">
        <f t="shared" si="13"/>
        <v>英雄碎片54</v>
      </c>
      <c r="E143" t="s">
        <v>151</v>
      </c>
      <c r="F143" t="s">
        <v>152</v>
      </c>
      <c r="G143" t="s">
        <v>148</v>
      </c>
      <c r="H143">
        <v>340140008</v>
      </c>
    </row>
    <row r="144" spans="1:8">
      <c r="A144">
        <v>5</v>
      </c>
      <c r="B144">
        <f t="shared" si="14"/>
        <v>4</v>
      </c>
      <c r="C144" s="1" t="str">
        <f t="shared" si="12"/>
        <v>源核</v>
      </c>
      <c r="D144" s="1" t="str">
        <f t="shared" si="13"/>
        <v>源核54</v>
      </c>
      <c r="E144" t="s">
        <v>151</v>
      </c>
      <c r="F144" t="s">
        <v>152</v>
      </c>
      <c r="G144" t="s">
        <v>148</v>
      </c>
      <c r="H144">
        <v>340140008</v>
      </c>
    </row>
    <row r="145" spans="1:8">
      <c r="A145">
        <v>5</v>
      </c>
      <c r="B145">
        <f t="shared" si="14"/>
        <v>4</v>
      </c>
      <c r="C145" s="1" t="str">
        <f t="shared" si="12"/>
        <v>钻石</v>
      </c>
      <c r="D145" s="1" t="str">
        <f t="shared" si="13"/>
        <v>钻石54</v>
      </c>
      <c r="E145" t="s">
        <v>151</v>
      </c>
      <c r="F145" t="s">
        <v>152</v>
      </c>
      <c r="G145" t="s">
        <v>148</v>
      </c>
      <c r="H145">
        <v>340140008</v>
      </c>
    </row>
    <row r="146" spans="1:8">
      <c r="A146">
        <v>5</v>
      </c>
      <c r="B146">
        <f t="shared" si="14"/>
        <v>5</v>
      </c>
      <c r="C146" s="1" t="str">
        <f t="shared" si="12"/>
        <v>经验</v>
      </c>
      <c r="D146" s="1" t="str">
        <f t="shared" si="13"/>
        <v>经验55</v>
      </c>
      <c r="E146" t="s">
        <v>144</v>
      </c>
      <c r="F146" t="s">
        <v>145</v>
      </c>
      <c r="G146" t="s">
        <v>141</v>
      </c>
      <c r="H146">
        <v>340140009</v>
      </c>
    </row>
    <row r="147" spans="1:8">
      <c r="A147">
        <v>5</v>
      </c>
      <c r="B147">
        <f t="shared" si="14"/>
        <v>5</v>
      </c>
      <c r="C147" s="1" t="str">
        <f t="shared" si="12"/>
        <v>星点</v>
      </c>
      <c r="D147" s="1" t="str">
        <f t="shared" si="13"/>
        <v>星点55</v>
      </c>
      <c r="E147" t="s">
        <v>144</v>
      </c>
      <c r="F147" t="s">
        <v>145</v>
      </c>
      <c r="G147" t="s">
        <v>141</v>
      </c>
      <c r="H147">
        <v>340140009</v>
      </c>
    </row>
    <row r="148" spans="1:8">
      <c r="A148">
        <v>5</v>
      </c>
      <c r="B148">
        <f t="shared" si="14"/>
        <v>5</v>
      </c>
      <c r="C148" s="1" t="str">
        <f t="shared" si="12"/>
        <v>觉醒</v>
      </c>
      <c r="D148" s="1" t="str">
        <f t="shared" si="13"/>
        <v>觉醒55</v>
      </c>
      <c r="E148" t="s">
        <v>144</v>
      </c>
      <c r="F148" t="s">
        <v>145</v>
      </c>
      <c r="G148" t="s">
        <v>141</v>
      </c>
      <c r="H148">
        <v>340140009</v>
      </c>
    </row>
    <row r="149" spans="1:8">
      <c r="A149">
        <v>5</v>
      </c>
      <c r="B149">
        <f t="shared" si="14"/>
        <v>5</v>
      </c>
      <c r="C149" s="1" t="str">
        <f t="shared" si="12"/>
        <v>英雄碎片</v>
      </c>
      <c r="D149" s="1" t="str">
        <f t="shared" si="13"/>
        <v>英雄碎片55</v>
      </c>
      <c r="E149" t="s">
        <v>151</v>
      </c>
      <c r="F149" t="s">
        <v>152</v>
      </c>
      <c r="G149" t="s">
        <v>148</v>
      </c>
      <c r="H149">
        <v>340140008</v>
      </c>
    </row>
    <row r="150" spans="1:8">
      <c r="A150">
        <v>5</v>
      </c>
      <c r="B150">
        <f t="shared" si="14"/>
        <v>5</v>
      </c>
      <c r="C150" s="1" t="str">
        <f t="shared" si="12"/>
        <v>源核</v>
      </c>
      <c r="D150" s="1" t="str">
        <f t="shared" si="13"/>
        <v>源核55</v>
      </c>
      <c r="E150" t="s">
        <v>151</v>
      </c>
      <c r="F150" t="s">
        <v>152</v>
      </c>
      <c r="G150" t="s">
        <v>148</v>
      </c>
      <c r="H150">
        <v>340140008</v>
      </c>
    </row>
    <row r="151" spans="1:8">
      <c r="A151">
        <v>5</v>
      </c>
      <c r="B151">
        <f t="shared" si="14"/>
        <v>5</v>
      </c>
      <c r="C151" s="1" t="str">
        <f t="shared" si="12"/>
        <v>钻石</v>
      </c>
      <c r="D151" s="1" t="str">
        <f t="shared" si="13"/>
        <v>钻石55</v>
      </c>
      <c r="E151" t="s">
        <v>151</v>
      </c>
      <c r="F151" t="s">
        <v>152</v>
      </c>
      <c r="G151" t="s">
        <v>148</v>
      </c>
      <c r="H151">
        <v>340140008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squallo</dc:creator>
  <cp:lastModifiedBy>蓝染</cp:lastModifiedBy>
  <dcterms:created xsi:type="dcterms:W3CDTF">2015-06-05T18:17:00Z</dcterms:created>
  <dcterms:modified xsi:type="dcterms:W3CDTF">2021-08-09T06:05:52Z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9BA372130D0E43B3A852B673D6F0FE3C</vt:lpwstr>
  </property>
  <property fmtid="{D5CDD505-2E9C-101B-9397-08002B2CF9AE}" pid="3" name="KSOProductBuildVer">
    <vt:lpwstr>2052-11.1.0.10700</vt:lpwstr>
  </property>
</Properties>
</file>