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090"/>
  </bookViews>
  <sheets>
    <sheet name="Sheet1" sheetId="1" r:id="rId1"/>
    <sheet name="Sheet3" sheetId="2" r:id="rId2"/>
    <sheet name="奖励类型枚举" sheetId="3" r:id="rId3"/>
    <sheet name="Sheet2" sheetId="4" r:id="rId4"/>
  </sheets>
  <externalReferences>
    <externalReference r:id="rId5"/>
  </externalReferences>
  <definedNames>
    <definedName name="_xlnm._FilterDatabase" localSheetId="0" hidden="1">Sheet1!$A$71:$X$280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C4" authorId="0">
      <text>
        <r>
          <rPr>
            <sz val="11"/>
            <color rgb="FF000000"/>
            <rFont val="宋体"/>
            <scheme val="minor"/>
            <charset val="0"/>
          </rPr>
          <t>作者:
对应quest表id</t>
        </r>
      </text>
    </comment>
    <comment ref="D4" authorId="0">
      <text>
        <r>
          <rPr>
            <sz val="11"/>
            <color rgb="FF000000"/>
            <rFont val="宋体"/>
            <scheme val="minor"/>
            <charset val="0"/>
          </rPr>
          <t>作者:
对应quest表id，当此任务是协作任务时有效</t>
        </r>
      </text>
    </comment>
    <comment ref="H4" authorId="0">
      <text>
        <r>
          <rPr>
            <sz val="11"/>
            <color rgb="FF000000"/>
            <rFont val="宋体"/>
            <scheme val="minor"/>
            <charset val="0"/>
          </rPr>
          <t>作者:
策划备注用，与quest表的dailyNum相同</t>
        </r>
      </text>
    </comment>
    <comment ref="K4" authorId="0">
      <text>
        <r>
          <rPr>
            <sz val="11"/>
            <color rgb="FF000000"/>
            <rFont val="宋体"/>
            <scheme val="minor"/>
            <charset val="0"/>
          </rPr>
          <t>作者:
标记任务分类，随机任务时使用，就是道具id</t>
        </r>
      </text>
    </comment>
    <comment ref="N4" authorId="0">
      <text>
        <r>
          <rPr>
            <sz val="11"/>
            <color rgb="FF000000"/>
            <rFont val="宋体"/>
            <scheme val="minor"/>
            <charset val="0"/>
          </rPr>
          <t>作者:
值=空或=0，表示非协作任务，=1表示协作任务</t>
        </r>
      </text>
    </comment>
    <comment ref="O4" authorId="0">
      <text>
        <r>
          <rPr>
            <sz val="11"/>
            <color rgb="FF000000"/>
            <rFont val="宋体"/>
            <scheme val="minor"/>
            <charset val="0"/>
          </rPr>
          <t>作者:
值=空或=0，表示非稀有任务，=1表示稀有任务
前端：展示用
后端：随机任务时用</t>
        </r>
      </text>
    </comment>
  </commentList>
</comments>
</file>

<file path=xl/sharedStrings.xml><?xml version="1.0" encoding="utf-8"?>
<sst xmlns="http://schemas.openxmlformats.org/spreadsheetml/2006/main" count="1138" uniqueCount="166">
  <si>
    <t>_flag</t>
  </si>
  <si>
    <t>id</t>
  </si>
  <si>
    <t>questId</t>
  </si>
  <si>
    <t>questId2</t>
  </si>
  <si>
    <t>minLevel</t>
  </si>
  <si>
    <t>maxLevel</t>
  </si>
  <si>
    <t>title</t>
  </si>
  <si>
    <t>name</t>
  </si>
  <si>
    <t>name2</t>
  </si>
  <si>
    <t>star</t>
  </si>
  <si>
    <t>rewardType</t>
  </si>
  <si>
    <t>beizhu1</t>
  </si>
  <si>
    <t>weights</t>
  </si>
  <si>
    <t>isCooperate</t>
  </si>
  <si>
    <t>isRare</t>
  </si>
  <si>
    <t>rewardShow</t>
  </si>
  <si>
    <t>drop</t>
  </si>
  <si>
    <t>beizhu2</t>
  </si>
  <si>
    <t>beizhu3</t>
  </si>
  <si>
    <t>beizhu4</t>
  </si>
  <si>
    <t>beizhu5</t>
  </si>
  <si>
    <t>redirectionId</t>
  </si>
  <si>
    <t>redirectionId2</t>
  </si>
  <si>
    <t>goundId</t>
  </si>
  <si>
    <t>mission_id_1</t>
  </si>
  <si>
    <t>mission_id_2</t>
  </si>
  <si>
    <t>min_level</t>
  </si>
  <si>
    <t>max_level</t>
  </si>
  <si>
    <t>team_id</t>
  </si>
  <si>
    <t>weight</t>
  </si>
  <si>
    <t>cooperate</t>
  </si>
  <si>
    <t>rare</t>
  </si>
  <si>
    <t>drop_id</t>
  </si>
  <si>
    <t>STRING</t>
  </si>
  <si>
    <t>INT</t>
  </si>
  <si>
    <t>转表标记</t>
  </si>
  <si>
    <t>编号</t>
  </si>
  <si>
    <t>索引编号</t>
  </si>
  <si>
    <t>索引编号2</t>
  </si>
  <si>
    <t>最小等级</t>
  </si>
  <si>
    <t>最大等级</t>
  </si>
  <si>
    <t>任务标题</t>
  </si>
  <si>
    <t>任务名称</t>
  </si>
  <si>
    <t>任务名称2</t>
  </si>
  <si>
    <t>任务星级</t>
  </si>
  <si>
    <t>奖励类型</t>
  </si>
  <si>
    <t>物品名称</t>
  </si>
  <si>
    <t>任务权重</t>
  </si>
  <si>
    <t>协作标记</t>
  </si>
  <si>
    <t>稀有标记</t>
  </si>
  <si>
    <t>奖励展示</t>
  </si>
  <si>
    <t>实际掉落</t>
  </si>
  <si>
    <t>跳转</t>
  </si>
  <si>
    <t>组ID</t>
  </si>
  <si>
    <t>0</t>
  </si>
  <si>
    <t>110</t>
  </si>
  <si>
    <t>100</t>
  </si>
  <si>
    <t>010</t>
  </si>
  <si>
    <t>模拟训练</t>
  </si>
  <si>
    <t>通关模拟训练2次</t>
  </si>
  <si>
    <t>怪人研究所</t>
  </si>
  <si>
    <t>通关怪人研究所2次</t>
  </si>
  <si>
    <t>英雄试炼</t>
  </si>
  <si>
    <t>通关英雄试炼2次</t>
  </si>
  <si>
    <t>升级角色</t>
  </si>
  <si>
    <t>任意角色升2级</t>
  </si>
  <si>
    <t>消耗钻石</t>
  </si>
  <si>
    <t>消耗200钻石</t>
  </si>
  <si>
    <t>协作任务</t>
  </si>
  <si>
    <t>#</t>
  </si>
  <si>
    <t>角色列表</t>
  </si>
  <si>
    <t>超市</t>
  </si>
  <si>
    <t>治安委派</t>
  </si>
  <si>
    <t>领取1次治安委派奖励</t>
  </si>
  <si>
    <t>武道大会</t>
  </si>
  <si>
    <t>武道大会挑战1次</t>
  </si>
  <si>
    <t>道馆演武</t>
  </si>
  <si>
    <t>道馆演武挑战1次</t>
  </si>
  <si>
    <t>强化源核</t>
  </si>
  <si>
    <t>强化1次任意源核</t>
  </si>
  <si>
    <t>普通商店</t>
  </si>
  <si>
    <t>普通商店购买1次物品</t>
  </si>
  <si>
    <t>全息调查</t>
  </si>
  <si>
    <t>消耗30体力</t>
  </si>
  <si>
    <t>购买钞票</t>
  </si>
  <si>
    <t>购买1次钞票</t>
  </si>
  <si>
    <t>招募</t>
  </si>
  <si>
    <t>特别招募1次</t>
  </si>
  <si>
    <t>料理</t>
  </si>
  <si>
    <t>料理2次</t>
  </si>
  <si>
    <t>钉子</t>
  </si>
  <si>
    <t>1340001,3|1120007,200</t>
  </si>
  <si>
    <t>齿轮</t>
  </si>
  <si>
    <t>1340002,3|1120007,200</t>
  </si>
  <si>
    <t>螺丝</t>
  </si>
  <si>
    <t>1340003,3|1120007,200</t>
  </si>
  <si>
    <t>铁丝</t>
  </si>
  <si>
    <t>1340004,3|1120007,200</t>
  </si>
  <si>
    <t>电线</t>
  </si>
  <si>
    <t>1340005,3|1120007,200</t>
  </si>
  <si>
    <t>胶带</t>
  </si>
  <si>
    <t>1340006,3|1120007,200</t>
  </si>
  <si>
    <t>胶水</t>
  </si>
  <si>
    <t>1340007,3|1120007,200</t>
  </si>
  <si>
    <t>刀片</t>
  </si>
  <si>
    <t>1340008,3|1120007,200</t>
  </si>
  <si>
    <t>绳子</t>
  </si>
  <si>
    <t>1340009,3|1120007,200</t>
  </si>
  <si>
    <t>电池</t>
  </si>
  <si>
    <t>1340010,1|1120007,500</t>
  </si>
  <si>
    <t>马达</t>
  </si>
  <si>
    <t>1340011,1|1120007,500</t>
  </si>
  <si>
    <t>芯片</t>
  </si>
  <si>
    <t>1340012,1|1120007,500</t>
  </si>
  <si>
    <t>描述</t>
  </si>
  <si>
    <t>等级</t>
  </si>
  <si>
    <t>目标值</t>
  </si>
  <si>
    <t>主城界面</t>
  </si>
  <si>
    <t>通关全息训练2次</t>
  </si>
  <si>
    <t>全息训练</t>
  </si>
  <si>
    <t>503</t>
  </si>
  <si>
    <t>英雄列表</t>
  </si>
  <si>
    <t>501</t>
  </si>
  <si>
    <t>502</t>
  </si>
  <si>
    <t>背包界面</t>
  </si>
  <si>
    <t>任意英雄升2级</t>
  </si>
  <si>
    <t>社团</t>
  </si>
  <si>
    <t>组队界面</t>
  </si>
  <si>
    <t>布阵</t>
  </si>
  <si>
    <t>主线</t>
  </si>
  <si>
    <t>外出</t>
  </si>
  <si>
    <t>正义角逐</t>
  </si>
  <si>
    <t>英雄物语</t>
  </si>
  <si>
    <t>异闻调查</t>
  </si>
  <si>
    <t>1120006</t>
  </si>
  <si>
    <t>快捷购买经验</t>
  </si>
  <si>
    <t>9902</t>
  </si>
  <si>
    <t>埼玉家</t>
  </si>
  <si>
    <t>精英招募1次</t>
  </si>
  <si>
    <t>2</t>
  </si>
  <si>
    <t>英雄手册</t>
  </si>
  <si>
    <t>强者之梦</t>
  </si>
  <si>
    <t>好友</t>
  </si>
  <si>
    <t>邮件</t>
  </si>
  <si>
    <t>快捷购买体力</t>
  </si>
  <si>
    <t>快捷购买钞票</t>
  </si>
  <si>
    <t>无人区探索</t>
  </si>
  <si>
    <t>小游戏</t>
  </si>
  <si>
    <t>活动列表</t>
  </si>
  <si>
    <t>联络</t>
  </si>
  <si>
    <t>工厂</t>
  </si>
  <si>
    <t>情报交流</t>
  </si>
  <si>
    <t>合成</t>
  </si>
  <si>
    <t>情报商店</t>
  </si>
  <si>
    <t>演练中心</t>
  </si>
  <si>
    <t>成就</t>
  </si>
  <si>
    <t>全息训练经验</t>
  </si>
  <si>
    <t>全息训练存储</t>
  </si>
  <si>
    <t>怪人研究所均衡</t>
  </si>
  <si>
    <t>怪人研究所智慧</t>
  </si>
  <si>
    <t>怪人研究所运势</t>
  </si>
  <si>
    <t>怪人研究所力量</t>
  </si>
  <si>
    <t>社团捐献</t>
  </si>
  <si>
    <t>英雄分解</t>
  </si>
  <si>
    <t>快捷购买招募券</t>
  </si>
  <si>
    <t>快捷购买特别招募券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</si>
</sst>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sz val="10"/>
      <color theme="1"/>
      <name val="等线"/>
      <charset val="134"/>
    </font>
    <font>
      <sz val="11"/>
      <color rgb="FF111F2C"/>
      <name val="等线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00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13" borderId="8" applyNumberFormat="0" applyAlignment="0" applyProtection="0">
      <alignment vertical="center"/>
    </xf>
    <xf numFmtId="0" fontId="17" fillId="13" borderId="4" applyNumberFormat="0" applyAlignment="0" applyProtection="0">
      <alignment vertical="center"/>
    </xf>
    <xf numFmtId="0" fontId="18" fillId="14" borderId="9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0" borderId="0"/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0" fillId="0" borderId="0"/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0" xfId="0" applyFont="1" applyFill="1"/>
    <xf numFmtId="0" fontId="0" fillId="2" borderId="2" xfId="0" applyFill="1" applyBorder="1"/>
    <xf numFmtId="0" fontId="0" fillId="0" borderId="2" xfId="0" applyBorder="1" applyAlignment="1">
      <alignment vertical="center"/>
    </xf>
    <xf numFmtId="0" fontId="0" fillId="2" borderId="3" xfId="0" applyFill="1" applyBorder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常规 10" xfId="48"/>
    <cellStyle name="40% - 强调文字颜色 6" xfId="49" builtinId="51"/>
    <cellStyle name="60% - 强调文字颜色 6" xfId="50" builtinId="52"/>
  </cellStyles>
  <dxfs count="2">
    <dxf>
      <fill>
        <patternFill patternType="solid">
          <bgColor rgb="FFFFC000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ctivityContro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5"/>
      <sheetName val="Sheet2"/>
      <sheetName val="Sheet3"/>
      <sheetName val="Sheet4"/>
      <sheetName val="Sheet6"/>
    </sheetNames>
    <sheetDataSet>
      <sheetData sheetId="0">
        <row r="1">
          <cell r="C1" t="str">
            <v>name</v>
          </cell>
          <cell r="D1" t="str">
            <v>unlockType</v>
          </cell>
          <cell r="E1" t="str">
            <v>unlockPara</v>
          </cell>
        </row>
        <row r="2">
          <cell r="C2" t="str">
            <v>name</v>
          </cell>
          <cell r="D2" t="str">
            <v>unlockType</v>
          </cell>
          <cell r="E2" t="str">
            <v>unlockPara</v>
          </cell>
        </row>
        <row r="3">
          <cell r="C3" t="str">
            <v>STRING</v>
          </cell>
          <cell r="D3" t="str">
            <v>INT</v>
          </cell>
          <cell r="E3" t="str">
            <v>INT</v>
          </cell>
        </row>
        <row r="4">
          <cell r="C4" t="str">
            <v>活动名称</v>
          </cell>
          <cell r="D4" t="str">
            <v>解锁类型</v>
          </cell>
          <cell r="E4" t="str">
            <v>解锁参数</v>
          </cell>
        </row>
        <row r="5">
          <cell r="C5">
            <v>101</v>
          </cell>
          <cell r="D5" t="str">
            <v>110</v>
          </cell>
          <cell r="E5" t="str">
            <v>110</v>
          </cell>
        </row>
        <row r="6">
          <cell r="C6" t="str">
            <v>主线</v>
          </cell>
          <cell r="D6">
            <v>1</v>
          </cell>
          <cell r="E6">
            <v>0</v>
          </cell>
        </row>
        <row r="7">
          <cell r="C7" t="str">
            <v>全息调查</v>
          </cell>
          <cell r="D7">
            <v>1</v>
          </cell>
          <cell r="E7">
            <v>1</v>
          </cell>
        </row>
        <row r="8">
          <cell r="C8" t="str">
            <v>怪人研究所</v>
          </cell>
          <cell r="D8">
            <v>1</v>
          </cell>
          <cell r="E8">
            <v>14</v>
          </cell>
        </row>
        <row r="9">
          <cell r="C9" t="str">
            <v>英雄试炼</v>
          </cell>
          <cell r="D9">
            <v>1</v>
          </cell>
          <cell r="E9">
            <v>21</v>
          </cell>
        </row>
        <row r="10">
          <cell r="C10" t="str">
            <v>治安委派</v>
          </cell>
          <cell r="D10">
            <v>4</v>
          </cell>
          <cell r="E10">
            <v>204060</v>
          </cell>
        </row>
        <row r="11">
          <cell r="C11" t="str">
            <v>突发事件</v>
          </cell>
          <cell r="D11">
            <v>1</v>
          </cell>
          <cell r="E11">
            <v>8</v>
          </cell>
        </row>
        <row r="12">
          <cell r="C12" t="str">
            <v>协会考核（废弃）</v>
          </cell>
          <cell r="D12">
            <v>1</v>
          </cell>
          <cell r="E12">
            <v>1</v>
          </cell>
        </row>
        <row r="13">
          <cell r="C13" t="str">
            <v>福利商店</v>
          </cell>
          <cell r="D13">
            <v>1</v>
          </cell>
          <cell r="E13">
            <v>16</v>
          </cell>
        </row>
        <row r="14">
          <cell r="C14" t="str">
            <v>社团卖场</v>
          </cell>
          <cell r="D14">
            <v>1</v>
          </cell>
          <cell r="E14">
            <v>18</v>
          </cell>
        </row>
        <row r="15">
          <cell r="C15" t="str">
            <v>情报交流</v>
          </cell>
          <cell r="D15">
            <v>1</v>
          </cell>
          <cell r="E15">
            <v>17</v>
          </cell>
        </row>
        <row r="16">
          <cell r="C16" t="str">
            <v>社团讨伐</v>
          </cell>
          <cell r="D16">
            <v>3</v>
          </cell>
          <cell r="E16">
            <v>2</v>
          </cell>
        </row>
        <row r="17">
          <cell r="C17" t="str">
            <v>武道大会</v>
          </cell>
          <cell r="D17">
            <v>1</v>
          </cell>
          <cell r="E17">
            <v>18</v>
          </cell>
        </row>
        <row r="18">
          <cell r="C18" t="str">
            <v>全息训练</v>
          </cell>
          <cell r="D18">
            <v>1</v>
          </cell>
          <cell r="E18">
            <v>7</v>
          </cell>
        </row>
        <row r="19">
          <cell r="C19" t="str">
            <v>道馆演武</v>
          </cell>
          <cell r="D19">
            <v>1</v>
          </cell>
          <cell r="E19">
            <v>26</v>
          </cell>
        </row>
        <row r="20">
          <cell r="C20" t="str">
            <v>埼玉家</v>
          </cell>
          <cell r="D20">
            <v>1</v>
          </cell>
          <cell r="E20">
            <v>13</v>
          </cell>
        </row>
        <row r="21">
          <cell r="C21" t="str">
            <v>料理</v>
          </cell>
          <cell r="D21">
            <v>1</v>
          </cell>
          <cell r="E21">
            <v>18</v>
          </cell>
        </row>
        <row r="22">
          <cell r="C22" t="str">
            <v>英雄之道（废弃）</v>
          </cell>
          <cell r="D22">
            <v>1</v>
          </cell>
          <cell r="E22">
            <v>19</v>
          </cell>
        </row>
        <row r="23">
          <cell r="C23" t="str">
            <v>更换阵容</v>
          </cell>
          <cell r="D23">
            <v>1</v>
          </cell>
          <cell r="E23">
            <v>1</v>
          </cell>
        </row>
        <row r="24">
          <cell r="C24" t="str">
            <v>角色列表</v>
          </cell>
          <cell r="D24">
            <v>1</v>
          </cell>
          <cell r="E24">
            <v>1</v>
          </cell>
        </row>
        <row r="25">
          <cell r="C25" t="str">
            <v>装备界面（废弃）</v>
          </cell>
          <cell r="D25">
            <v>1</v>
          </cell>
          <cell r="E25">
            <v>10</v>
          </cell>
        </row>
        <row r="26">
          <cell r="C26" t="str">
            <v>每日占卜</v>
          </cell>
          <cell r="D26">
            <v>1</v>
          </cell>
          <cell r="E26">
            <v>6</v>
          </cell>
        </row>
        <row r="27">
          <cell r="C27" t="str">
            <v>角色手册</v>
          </cell>
          <cell r="D27">
            <v>1</v>
          </cell>
          <cell r="E27">
            <v>2</v>
          </cell>
        </row>
        <row r="28">
          <cell r="C28" t="str">
            <v>成就</v>
          </cell>
          <cell r="D28">
            <v>1</v>
          </cell>
          <cell r="E28">
            <v>15</v>
          </cell>
        </row>
        <row r="29">
          <cell r="C29" t="str">
            <v>好友</v>
          </cell>
          <cell r="D29">
            <v>1</v>
          </cell>
          <cell r="E29">
            <v>6</v>
          </cell>
        </row>
        <row r="30">
          <cell r="C30" t="str">
            <v>组队</v>
          </cell>
          <cell r="D30">
            <v>1</v>
          </cell>
          <cell r="E30">
            <v>15</v>
          </cell>
        </row>
        <row r="31">
          <cell r="C31" t="str">
            <v>社团</v>
          </cell>
          <cell r="D31">
            <v>1</v>
          </cell>
          <cell r="E31">
            <v>17</v>
          </cell>
        </row>
        <row r="32">
          <cell r="C32" t="str">
            <v>超市</v>
          </cell>
          <cell r="D32">
            <v>1</v>
          </cell>
          <cell r="E32">
            <v>6</v>
          </cell>
        </row>
        <row r="33">
          <cell r="C33" t="str">
            <v>背包</v>
          </cell>
          <cell r="D33">
            <v>1</v>
          </cell>
          <cell r="E33">
            <v>1</v>
          </cell>
        </row>
        <row r="34">
          <cell r="C34" t="str">
            <v>正义角逐</v>
          </cell>
          <cell r="D34">
            <v>1</v>
          </cell>
          <cell r="E34">
            <v>29</v>
          </cell>
        </row>
        <row r="35">
          <cell r="C35" t="str">
            <v>英雄物语</v>
          </cell>
          <cell r="D35">
            <v>1</v>
          </cell>
          <cell r="E35">
            <v>43</v>
          </cell>
        </row>
        <row r="36">
          <cell r="C36" t="str">
            <v>活动</v>
          </cell>
          <cell r="D36">
            <v>1</v>
          </cell>
          <cell r="E36">
            <v>6</v>
          </cell>
        </row>
        <row r="37">
          <cell r="C37" t="str">
            <v>强者之梦（废弃）</v>
          </cell>
          <cell r="D37">
            <v>1</v>
          </cell>
          <cell r="E37">
            <v>42</v>
          </cell>
        </row>
        <row r="38">
          <cell r="C38" t="str">
            <v>自动战斗</v>
          </cell>
          <cell r="D38">
            <v>4</v>
          </cell>
          <cell r="E38">
            <v>201020</v>
          </cell>
        </row>
        <row r="39">
          <cell r="C39" t="str">
            <v>埼玉卡片</v>
          </cell>
          <cell r="D39">
            <v>1</v>
          </cell>
          <cell r="E39">
            <v>13</v>
          </cell>
        </row>
        <row r="40">
          <cell r="C40" t="str">
            <v>两倍速</v>
          </cell>
          <cell r="D40">
            <v>4</v>
          </cell>
          <cell r="E40">
            <v>201020</v>
          </cell>
        </row>
        <row r="41">
          <cell r="C41" t="str">
            <v>s技能跳过按钮</v>
          </cell>
          <cell r="D41">
            <v>4</v>
          </cell>
          <cell r="E41">
            <v>201020</v>
          </cell>
        </row>
        <row r="42">
          <cell r="C42" t="str">
            <v>源核</v>
          </cell>
          <cell r="D42">
            <v>1</v>
          </cell>
          <cell r="E42">
            <v>21</v>
          </cell>
        </row>
        <row r="43">
          <cell r="C43" t="str">
            <v>小游戏</v>
          </cell>
          <cell r="D43">
            <v>1</v>
          </cell>
          <cell r="E43">
            <v>19</v>
          </cell>
        </row>
        <row r="44">
          <cell r="C44" t="str">
            <v>招募</v>
          </cell>
          <cell r="D44">
            <v>1</v>
          </cell>
          <cell r="E44">
            <v>1</v>
          </cell>
        </row>
        <row r="45">
          <cell r="C45" t="str">
            <v>社团任务</v>
          </cell>
          <cell r="D45">
            <v>1</v>
          </cell>
          <cell r="E45">
            <v>17</v>
          </cell>
        </row>
        <row r="46">
          <cell r="C46" t="str">
            <v>社团工厂</v>
          </cell>
          <cell r="D46">
            <v>1</v>
          </cell>
          <cell r="E46">
            <v>17</v>
          </cell>
        </row>
        <row r="47">
          <cell r="C47" t="str">
            <v>应援团</v>
          </cell>
          <cell r="D47">
            <v>1</v>
          </cell>
          <cell r="E47">
            <v>24</v>
          </cell>
        </row>
        <row r="48">
          <cell r="C48" t="str">
            <v>邮件</v>
          </cell>
          <cell r="D48">
            <v>1</v>
          </cell>
          <cell r="E48">
            <v>1</v>
          </cell>
        </row>
        <row r="49">
          <cell r="C49" t="str">
            <v>演练中心</v>
          </cell>
          <cell r="D49">
            <v>4</v>
          </cell>
          <cell r="E49">
            <v>203030</v>
          </cell>
        </row>
        <row r="50">
          <cell r="C50" t="str">
            <v>手办柜</v>
          </cell>
          <cell r="D50">
            <v>1</v>
          </cell>
          <cell r="E50">
            <v>18</v>
          </cell>
        </row>
        <row r="51">
          <cell r="C51" t="str">
            <v>外出</v>
          </cell>
          <cell r="D51">
            <v>1</v>
          </cell>
          <cell r="E51">
            <v>8</v>
          </cell>
        </row>
        <row r="52">
          <cell r="C52" t="str">
            <v>偶像的礼遇</v>
          </cell>
          <cell r="D52">
            <v>1</v>
          </cell>
          <cell r="E52">
            <v>6</v>
          </cell>
        </row>
        <row r="53">
          <cell r="C53" t="str">
            <v>资源找回</v>
          </cell>
          <cell r="D53">
            <v>1</v>
          </cell>
          <cell r="E53">
            <v>10</v>
          </cell>
        </row>
        <row r="54">
          <cell r="C54" t="str">
            <v>获取途径</v>
          </cell>
          <cell r="D54">
            <v>1</v>
          </cell>
          <cell r="E54">
            <v>5</v>
          </cell>
        </row>
        <row r="55">
          <cell r="C55" t="str">
            <v>协会测验</v>
          </cell>
          <cell r="D55">
            <v>4</v>
          </cell>
          <cell r="E55">
            <v>206060</v>
          </cell>
        </row>
        <row r="56">
          <cell r="C56" t="str">
            <v>作战</v>
          </cell>
          <cell r="D56">
            <v>1</v>
          </cell>
          <cell r="E56">
            <v>1</v>
          </cell>
        </row>
        <row r="57">
          <cell r="C57" t="str">
            <v>社团BOSS</v>
          </cell>
          <cell r="D57">
            <v>3</v>
          </cell>
          <cell r="E57">
            <v>1</v>
          </cell>
        </row>
        <row r="58">
          <cell r="C58" t="str">
            <v>无人区探索</v>
          </cell>
          <cell r="D58">
            <v>1</v>
          </cell>
          <cell r="E58">
            <v>33</v>
          </cell>
        </row>
        <row r="59">
          <cell r="C59" t="str">
            <v>晋级挑战</v>
          </cell>
          <cell r="D59">
            <v>1</v>
          </cell>
          <cell r="E59">
            <v>6</v>
          </cell>
        </row>
        <row r="60">
          <cell r="C60" t="str">
            <v>协同指导</v>
          </cell>
          <cell r="D60">
            <v>1</v>
          </cell>
          <cell r="E60">
            <v>25</v>
          </cell>
        </row>
        <row r="61">
          <cell r="C61" t="str">
            <v>集结</v>
          </cell>
          <cell r="D61">
            <v>1</v>
          </cell>
          <cell r="E61">
            <v>14</v>
          </cell>
        </row>
        <row r="62">
          <cell r="C62" t="str">
            <v>每日报到</v>
          </cell>
          <cell r="D62">
            <v>1</v>
          </cell>
          <cell r="E62">
            <v>6</v>
          </cell>
        </row>
        <row r="63">
          <cell r="C63" t="str">
            <v>排行榜</v>
          </cell>
          <cell r="D63">
            <v>1</v>
          </cell>
          <cell r="E63">
            <v>22</v>
          </cell>
        </row>
        <row r="64">
          <cell r="C64" t="str">
            <v>我要变强</v>
          </cell>
          <cell r="D64">
            <v>1</v>
          </cell>
          <cell r="E64">
            <v>5</v>
          </cell>
        </row>
        <row r="65">
          <cell r="C65" t="str">
            <v>社团挑战</v>
          </cell>
          <cell r="D65">
            <v>3</v>
          </cell>
          <cell r="E65">
            <v>1</v>
          </cell>
        </row>
        <row r="66">
          <cell r="C66" t="str">
            <v>觉醒</v>
          </cell>
          <cell r="D66">
            <v>1</v>
          </cell>
          <cell r="E66">
            <v>14</v>
          </cell>
        </row>
        <row r="67">
          <cell r="C67" t="str">
            <v>活动</v>
          </cell>
          <cell r="D67">
            <v>1</v>
          </cell>
          <cell r="E67">
            <v>6</v>
          </cell>
        </row>
        <row r="68">
          <cell r="C68" t="str">
            <v>日常</v>
          </cell>
          <cell r="D68">
            <v>1</v>
          </cell>
          <cell r="E68">
            <v>10</v>
          </cell>
        </row>
        <row r="69">
          <cell r="C69" t="str">
            <v>埼玉家签到（好感度玩偶）</v>
          </cell>
          <cell r="D69">
            <v>1</v>
          </cell>
          <cell r="E69">
            <v>13</v>
          </cell>
        </row>
        <row r="70">
          <cell r="C70" t="str">
            <v>合成</v>
          </cell>
          <cell r="D70">
            <v>1</v>
          </cell>
          <cell r="E70">
            <v>6</v>
          </cell>
        </row>
        <row r="71">
          <cell r="C71" t="str">
            <v>聊天</v>
          </cell>
          <cell r="D71">
            <v>1</v>
          </cell>
          <cell r="E71">
            <v>6</v>
          </cell>
        </row>
        <row r="72">
          <cell r="C72" t="str">
            <v>社团采购</v>
          </cell>
          <cell r="D72">
            <v>1</v>
          </cell>
          <cell r="E72">
            <v>17</v>
          </cell>
        </row>
        <row r="73">
          <cell r="C73" t="str">
            <v>情报商店</v>
          </cell>
          <cell r="D73">
            <v>1</v>
          </cell>
          <cell r="E73">
            <v>1</v>
          </cell>
        </row>
        <row r="74">
          <cell r="C74" t="str">
            <v>攻略</v>
          </cell>
          <cell r="D74">
            <v>1</v>
          </cell>
          <cell r="E74">
            <v>1</v>
          </cell>
        </row>
        <row r="75">
          <cell r="C75" t="str">
            <v>强者之路</v>
          </cell>
          <cell r="D75">
            <v>1</v>
          </cell>
          <cell r="E75">
            <v>1</v>
          </cell>
        </row>
        <row r="76">
          <cell r="C76" t="str">
            <v>物语</v>
          </cell>
          <cell r="D76">
            <v>1</v>
          </cell>
          <cell r="E76">
            <v>43</v>
          </cell>
        </row>
        <row r="77">
          <cell r="C77" t="str">
            <v>关注公众号</v>
          </cell>
          <cell r="D77">
            <v>1</v>
          </cell>
          <cell r="E77">
            <v>6</v>
          </cell>
        </row>
        <row r="78">
          <cell r="C78" t="str">
            <v>限时礼包</v>
          </cell>
          <cell r="D78">
            <v>1</v>
          </cell>
          <cell r="E78">
            <v>6</v>
          </cell>
        </row>
        <row r="79">
          <cell r="C79" t="str">
            <v>弗莱士特辑</v>
          </cell>
          <cell r="D79">
            <v>1</v>
          </cell>
          <cell r="E79">
            <v>6</v>
          </cell>
        </row>
        <row r="80">
          <cell r="C80" t="str">
            <v>单笔充值</v>
          </cell>
          <cell r="D80">
            <v>1</v>
          </cell>
          <cell r="E80">
            <v>6</v>
          </cell>
        </row>
        <row r="81">
          <cell r="C81" t="str">
            <v>累计充值</v>
          </cell>
          <cell r="D81">
            <v>1</v>
          </cell>
          <cell r="E81">
            <v>6</v>
          </cell>
        </row>
        <row r="82">
          <cell r="C82" t="str">
            <v>累天充值</v>
          </cell>
          <cell r="D82">
            <v>1</v>
          </cell>
          <cell r="E82">
            <v>6</v>
          </cell>
        </row>
        <row r="83">
          <cell r="C83" t="str">
            <v>定时伙食</v>
          </cell>
          <cell r="D83">
            <v>1</v>
          </cell>
          <cell r="E83">
            <v>6</v>
          </cell>
        </row>
        <row r="84">
          <cell r="C84" t="str">
            <v>协会测验（暂弃）</v>
          </cell>
          <cell r="D84">
            <v>4</v>
          </cell>
          <cell r="E84">
            <v>206060</v>
          </cell>
        </row>
        <row r="85">
          <cell r="C85" t="str">
            <v>成长基金</v>
          </cell>
          <cell r="D85">
            <v>1</v>
          </cell>
          <cell r="E85">
            <v>6</v>
          </cell>
        </row>
        <row r="86">
          <cell r="C86" t="str">
            <v>异闻基金</v>
          </cell>
          <cell r="D86">
            <v>1</v>
          </cell>
          <cell r="E86">
            <v>6</v>
          </cell>
        </row>
        <row r="87">
          <cell r="C87" t="str">
            <v>首充</v>
          </cell>
          <cell r="D87">
            <v>1</v>
          </cell>
          <cell r="E87">
            <v>6</v>
          </cell>
        </row>
        <row r="88">
          <cell r="C88" t="str">
            <v>强者之梦</v>
          </cell>
          <cell r="D88">
            <v>1</v>
          </cell>
          <cell r="E88">
            <v>36</v>
          </cell>
        </row>
        <row r="89">
          <cell r="C89" t="str">
            <v>签到</v>
          </cell>
          <cell r="D89">
            <v>1</v>
          </cell>
          <cell r="E89">
            <v>6</v>
          </cell>
        </row>
        <row r="90">
          <cell r="C90" t="str">
            <v>武道大会（活动）</v>
          </cell>
          <cell r="D90">
            <v>1</v>
          </cell>
          <cell r="E90">
            <v>6</v>
          </cell>
        </row>
        <row r="91">
          <cell r="C91" t="str">
            <v>道馆演武（活动）</v>
          </cell>
          <cell r="D91">
            <v>1</v>
          </cell>
          <cell r="E91">
            <v>6</v>
          </cell>
        </row>
        <row r="92">
          <cell r="C92" t="str">
            <v>清理城市</v>
          </cell>
          <cell r="D92">
            <v>3</v>
          </cell>
          <cell r="E92">
            <v>1</v>
          </cell>
        </row>
        <row r="93">
          <cell r="C93" t="str">
            <v>清理城市（陷阱）</v>
          </cell>
          <cell r="D93">
            <v>3</v>
          </cell>
          <cell r="E93">
            <v>1</v>
          </cell>
        </row>
        <row r="94">
          <cell r="C94" t="str">
            <v>清理城市（boss）</v>
          </cell>
          <cell r="D94">
            <v>3</v>
          </cell>
          <cell r="E94">
            <v>1</v>
          </cell>
        </row>
        <row r="95">
          <cell r="C95" t="str">
            <v>分解</v>
          </cell>
          <cell r="D95">
            <v>1</v>
          </cell>
          <cell r="E95">
            <v>15</v>
          </cell>
        </row>
        <row r="96">
          <cell r="C96" t="str">
            <v>还原</v>
          </cell>
          <cell r="D96">
            <v>1</v>
          </cell>
          <cell r="E96">
            <v>16</v>
          </cell>
        </row>
        <row r="97">
          <cell r="C97" t="str">
            <v>UP招募</v>
          </cell>
          <cell r="D97">
            <v>1</v>
          </cell>
          <cell r="E97">
            <v>6</v>
          </cell>
        </row>
        <row r="98">
          <cell r="C98" t="str">
            <v>闪光招募</v>
          </cell>
          <cell r="D98">
            <v>1</v>
          </cell>
          <cell r="E98">
            <v>6</v>
          </cell>
        </row>
        <row r="99">
          <cell r="C99" t="str">
            <v>社团红包</v>
          </cell>
          <cell r="D99">
            <v>1</v>
          </cell>
          <cell r="E99">
            <v>1</v>
          </cell>
        </row>
        <row r="100">
          <cell r="C100" t="str">
            <v>专属返利</v>
          </cell>
          <cell r="D100">
            <v>1</v>
          </cell>
          <cell r="E100">
            <v>6</v>
          </cell>
        </row>
        <row r="101">
          <cell r="C101" t="str">
            <v>电子斗技</v>
          </cell>
          <cell r="D101">
            <v>1</v>
          </cell>
          <cell r="E101">
            <v>40</v>
          </cell>
        </row>
        <row r="102">
          <cell r="C102" t="str">
            <v>公平斗技</v>
          </cell>
          <cell r="D102">
            <v>1</v>
          </cell>
          <cell r="E102">
            <v>40</v>
          </cell>
        </row>
        <row r="103">
          <cell r="C103" t="str">
            <v>3v3斗技</v>
          </cell>
          <cell r="D103">
            <v>1</v>
          </cell>
          <cell r="E103">
            <v>40</v>
          </cell>
        </row>
        <row r="104">
          <cell r="C104" t="str">
            <v>轻食集贴</v>
          </cell>
          <cell r="D104">
            <v>1</v>
          </cell>
          <cell r="E104">
            <v>6</v>
          </cell>
        </row>
        <row r="105">
          <cell r="C105" t="str">
            <v>花椰菜任务</v>
          </cell>
          <cell r="D105">
            <v>1</v>
          </cell>
          <cell r="E105">
            <v>6</v>
          </cell>
        </row>
        <row r="106">
          <cell r="C106" t="str">
            <v>花椰菜兑换</v>
          </cell>
          <cell r="D106">
            <v>1</v>
          </cell>
          <cell r="E106">
            <v>6</v>
          </cell>
        </row>
        <row r="107">
          <cell r="C107" t="str">
            <v>连续礼包</v>
          </cell>
          <cell r="D107">
            <v>1</v>
          </cell>
          <cell r="E107">
            <v>6</v>
          </cell>
        </row>
        <row r="108">
          <cell r="C108" t="str">
            <v>角色收集</v>
          </cell>
          <cell r="D108">
            <v>1</v>
          </cell>
          <cell r="E108">
            <v>6</v>
          </cell>
        </row>
        <row r="109">
          <cell r="C109" t="str">
            <v>推荐礼包</v>
          </cell>
          <cell r="D109">
            <v>1</v>
          </cell>
          <cell r="E109">
            <v>6</v>
          </cell>
        </row>
        <row r="110">
          <cell r="C110" t="str">
            <v>武道训练营</v>
          </cell>
          <cell r="D110">
            <v>1</v>
          </cell>
          <cell r="E110">
            <v>18</v>
          </cell>
        </row>
        <row r="111">
          <cell r="C111" t="str">
            <v>日常任务</v>
          </cell>
          <cell r="D111">
            <v>1</v>
          </cell>
          <cell r="E111">
            <v>15</v>
          </cell>
        </row>
        <row r="112">
          <cell r="C112" t="str">
            <v>周常任务</v>
          </cell>
          <cell r="D112">
            <v>1</v>
          </cell>
          <cell r="E112">
            <v>15</v>
          </cell>
        </row>
        <row r="113">
          <cell r="C113" t="str">
            <v>积分兑换</v>
          </cell>
          <cell r="D113">
            <v>1</v>
          </cell>
          <cell r="E113">
            <v>6</v>
          </cell>
        </row>
        <row r="114">
          <cell r="C114" t="str">
            <v>福利</v>
          </cell>
          <cell r="D114">
            <v>1</v>
          </cell>
          <cell r="E114">
            <v>6</v>
          </cell>
        </row>
        <row r="115">
          <cell r="C115" t="str">
            <v>预约招募</v>
          </cell>
          <cell r="D115">
            <v>1</v>
          </cell>
          <cell r="E115">
            <v>6</v>
          </cell>
        </row>
        <row r="116">
          <cell r="C116" t="str">
            <v>后勤速递</v>
          </cell>
          <cell r="D116">
            <v>1</v>
          </cell>
          <cell r="E116">
            <v>6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X280"/>
  <sheetViews>
    <sheetView tabSelected="1" zoomScale="115" zoomScaleNormal="115" workbookViewId="0">
      <pane xSplit="2" ySplit="5" topLeftCell="C66" activePane="bottomRight" state="frozen"/>
      <selection/>
      <selection pane="topRight"/>
      <selection pane="bottomLeft"/>
      <selection pane="bottomRight" activeCell="E268" sqref="E268"/>
    </sheetView>
  </sheetViews>
  <sheetFormatPr defaultColWidth="9.125" defaultRowHeight="13.5"/>
  <cols>
    <col min="1" max="1" width="9" customWidth="1"/>
    <col min="2" max="2" width="5.25" customWidth="1"/>
    <col min="3" max="3" width="9" customWidth="1"/>
    <col min="4" max="4" width="17.625" customWidth="1"/>
    <col min="5" max="6" width="9.5" customWidth="1"/>
    <col min="7" max="7" width="15.375" customWidth="1"/>
    <col min="8" max="9" width="18.25" customWidth="1"/>
    <col min="10" max="10" width="9" customWidth="1"/>
    <col min="11" max="12" width="11.625" customWidth="1"/>
    <col min="13" max="13" width="9" customWidth="1"/>
    <col min="14" max="14" width="12.75" customWidth="1"/>
    <col min="15" max="15" width="9" customWidth="1"/>
    <col min="16" max="17" width="25" customWidth="1"/>
    <col min="18" max="21" width="9" customWidth="1"/>
    <col min="22" max="23" width="14.875" customWidth="1"/>
  </cols>
  <sheetData>
    <row r="1" spans="1:24">
      <c r="A1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7" t="s">
        <v>21</v>
      </c>
      <c r="W1" s="7" t="s">
        <v>22</v>
      </c>
      <c r="X1" t="s">
        <v>23</v>
      </c>
    </row>
    <row r="2" spans="1:24">
      <c r="A2" t="s">
        <v>0</v>
      </c>
      <c r="B2" s="6" t="s">
        <v>1</v>
      </c>
      <c r="C2" s="6" t="s">
        <v>24</v>
      </c>
      <c r="D2" s="6" t="s">
        <v>25</v>
      </c>
      <c r="E2" s="6" t="s">
        <v>26</v>
      </c>
      <c r="F2" s="6" t="s">
        <v>27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28</v>
      </c>
      <c r="L2" s="6" t="s">
        <v>11</v>
      </c>
      <c r="M2" s="6" t="s">
        <v>29</v>
      </c>
      <c r="N2" s="6" t="s">
        <v>30</v>
      </c>
      <c r="O2" s="6" t="s">
        <v>31</v>
      </c>
      <c r="P2" s="6" t="s">
        <v>15</v>
      </c>
      <c r="Q2" s="6" t="s">
        <v>32</v>
      </c>
      <c r="R2" s="6" t="s">
        <v>17</v>
      </c>
      <c r="S2" s="6" t="s">
        <v>18</v>
      </c>
      <c r="T2" s="6" t="s">
        <v>19</v>
      </c>
      <c r="U2" s="6" t="s">
        <v>20</v>
      </c>
      <c r="V2" s="7" t="s">
        <v>21</v>
      </c>
      <c r="W2" s="7" t="s">
        <v>22</v>
      </c>
      <c r="X2" t="s">
        <v>23</v>
      </c>
    </row>
    <row r="3" spans="1:24">
      <c r="A3" t="s">
        <v>33</v>
      </c>
      <c r="B3" s="6" t="s">
        <v>34</v>
      </c>
      <c r="C3" s="6" t="s">
        <v>34</v>
      </c>
      <c r="D3" s="6" t="s">
        <v>34</v>
      </c>
      <c r="E3" s="6" t="s">
        <v>34</v>
      </c>
      <c r="F3" s="6" t="s">
        <v>34</v>
      </c>
      <c r="G3" s="6" t="s">
        <v>33</v>
      </c>
      <c r="H3" s="6" t="s">
        <v>33</v>
      </c>
      <c r="I3" s="6" t="s">
        <v>33</v>
      </c>
      <c r="J3" s="6" t="s">
        <v>34</v>
      </c>
      <c r="K3" s="6" t="s">
        <v>34</v>
      </c>
      <c r="L3" s="6" t="s">
        <v>33</v>
      </c>
      <c r="M3" s="6" t="s">
        <v>34</v>
      </c>
      <c r="N3" s="6" t="s">
        <v>34</v>
      </c>
      <c r="O3" s="6" t="s">
        <v>34</v>
      </c>
      <c r="P3" s="6" t="s">
        <v>33</v>
      </c>
      <c r="Q3" s="6" t="s">
        <v>34</v>
      </c>
      <c r="R3" s="6" t="s">
        <v>33</v>
      </c>
      <c r="S3" s="6" t="s">
        <v>33</v>
      </c>
      <c r="T3" s="6" t="s">
        <v>33</v>
      </c>
      <c r="U3" s="6" t="s">
        <v>33</v>
      </c>
      <c r="V3" s="7" t="s">
        <v>34</v>
      </c>
      <c r="W3" s="7" t="s">
        <v>34</v>
      </c>
      <c r="X3" t="s">
        <v>34</v>
      </c>
    </row>
    <row r="4" spans="1:24">
      <c r="A4" t="s">
        <v>35</v>
      </c>
      <c r="B4" s="6" t="s">
        <v>36</v>
      </c>
      <c r="C4" s="6" t="s">
        <v>37</v>
      </c>
      <c r="D4" s="6" t="s">
        <v>38</v>
      </c>
      <c r="E4" s="6" t="s">
        <v>39</v>
      </c>
      <c r="F4" s="6" t="s">
        <v>40</v>
      </c>
      <c r="G4" s="6" t="s">
        <v>41</v>
      </c>
      <c r="H4" t="s">
        <v>42</v>
      </c>
      <c r="I4" t="s">
        <v>43</v>
      </c>
      <c r="J4" s="6" t="s">
        <v>44</v>
      </c>
      <c r="K4" s="6" t="s">
        <v>45</v>
      </c>
      <c r="L4" s="6" t="s">
        <v>46</v>
      </c>
      <c r="M4" s="6" t="s">
        <v>47</v>
      </c>
      <c r="N4" s="6" t="s">
        <v>48</v>
      </c>
      <c r="O4" s="6" t="s">
        <v>49</v>
      </c>
      <c r="P4" s="6" t="s">
        <v>50</v>
      </c>
      <c r="Q4" s="6" t="s">
        <v>51</v>
      </c>
      <c r="R4" s="8" t="s">
        <v>17</v>
      </c>
      <c r="S4" s="8" t="s">
        <v>18</v>
      </c>
      <c r="T4" s="8" t="s">
        <v>19</v>
      </c>
      <c r="U4" s="8" t="s">
        <v>20</v>
      </c>
      <c r="V4" s="7" t="s">
        <v>52</v>
      </c>
      <c r="W4" s="7" t="s">
        <v>52</v>
      </c>
      <c r="X4" t="s">
        <v>53</v>
      </c>
    </row>
    <row r="5" spans="1:24">
      <c r="A5" t="s">
        <v>54</v>
      </c>
      <c r="B5" t="s">
        <v>55</v>
      </c>
      <c r="C5" t="s">
        <v>55</v>
      </c>
      <c r="D5" t="s">
        <v>55</v>
      </c>
      <c r="E5" t="s">
        <v>55</v>
      </c>
      <c r="F5" t="s">
        <v>55</v>
      </c>
      <c r="G5">
        <v>101</v>
      </c>
      <c r="H5">
        <v>101</v>
      </c>
      <c r="I5">
        <v>101</v>
      </c>
      <c r="J5" t="s">
        <v>56</v>
      </c>
      <c r="K5" t="s">
        <v>55</v>
      </c>
      <c r="L5" t="s">
        <v>54</v>
      </c>
      <c r="M5" t="s">
        <v>57</v>
      </c>
      <c r="N5" t="s">
        <v>55</v>
      </c>
      <c r="O5" t="s">
        <v>55</v>
      </c>
      <c r="P5" t="s">
        <v>56</v>
      </c>
      <c r="Q5" t="s">
        <v>57</v>
      </c>
      <c r="R5" t="s">
        <v>54</v>
      </c>
      <c r="S5" t="s">
        <v>54</v>
      </c>
      <c r="T5" t="s">
        <v>54</v>
      </c>
      <c r="U5" t="s">
        <v>54</v>
      </c>
      <c r="V5" s="7" t="s">
        <v>56</v>
      </c>
      <c r="W5" s="7" t="s">
        <v>56</v>
      </c>
      <c r="X5" t="s">
        <v>55</v>
      </c>
    </row>
    <row r="6" spans="2:22">
      <c r="B6">
        <v>1</v>
      </c>
      <c r="C6">
        <v>3101</v>
      </c>
      <c r="E6">
        <v>1</v>
      </c>
      <c r="F6">
        <v>80</v>
      </c>
      <c r="G6" t="s">
        <v>58</v>
      </c>
      <c r="H6" t="s">
        <v>59</v>
      </c>
      <c r="J6">
        <v>1</v>
      </c>
      <c r="K6">
        <v>1340001</v>
      </c>
      <c r="L6" t="str">
        <f>VLOOKUP(K6,奖励类型枚举!A:B,2,FALSE)</f>
        <v>钉子</v>
      </c>
      <c r="M6">
        <v>100</v>
      </c>
      <c r="N6">
        <v>0</v>
      </c>
      <c r="O6">
        <v>0</v>
      </c>
      <c r="P6" t="str">
        <f>INDEX(奖励类型枚举!M:M,MATCH(L6,奖励类型枚举!L:L,0))</f>
        <v>1340001,3|1120007,200</v>
      </c>
      <c r="Q6">
        <f>INDEX(奖励类型枚举!K:K,MATCH(L6,奖励类型枚举!L:L,0))</f>
        <v>60001</v>
      </c>
      <c r="R6">
        <v>1340001</v>
      </c>
      <c r="S6">
        <v>3</v>
      </c>
      <c r="T6">
        <v>1120001</v>
      </c>
      <c r="U6">
        <v>2000</v>
      </c>
      <c r="V6">
        <v>17</v>
      </c>
    </row>
    <row r="7" spans="2:22">
      <c r="B7">
        <v>2</v>
      </c>
      <c r="C7">
        <v>3102</v>
      </c>
      <c r="E7">
        <v>11</v>
      </c>
      <c r="F7">
        <v>80</v>
      </c>
      <c r="G7" t="s">
        <v>60</v>
      </c>
      <c r="H7" t="s">
        <v>61</v>
      </c>
      <c r="J7">
        <v>2</v>
      </c>
      <c r="K7">
        <v>1340001</v>
      </c>
      <c r="L7" t="str">
        <f>VLOOKUP(K7,奖励类型枚举!A:B,2,FALSE)</f>
        <v>钉子</v>
      </c>
      <c r="M7">
        <v>100</v>
      </c>
      <c r="N7">
        <v>0</v>
      </c>
      <c r="O7">
        <v>0</v>
      </c>
      <c r="P7" t="str">
        <f>INDEX(奖励类型枚举!M:M,MATCH(L7,奖励类型枚举!L:L,0))</f>
        <v>1340001,3|1120007,200</v>
      </c>
      <c r="Q7">
        <f>INDEX(奖励类型枚举!K:K,MATCH(L7,奖励类型枚举!L:L,0))</f>
        <v>60001</v>
      </c>
      <c r="R7">
        <v>1340001</v>
      </c>
      <c r="S7">
        <v>3</v>
      </c>
      <c r="T7">
        <v>1120001</v>
      </c>
      <c r="U7">
        <v>2000</v>
      </c>
      <c r="V7">
        <v>21</v>
      </c>
    </row>
    <row r="8" spans="2:22">
      <c r="B8">
        <v>3</v>
      </c>
      <c r="C8">
        <v>3103</v>
      </c>
      <c r="E8">
        <v>21</v>
      </c>
      <c r="F8">
        <v>80</v>
      </c>
      <c r="G8" t="s">
        <v>62</v>
      </c>
      <c r="H8" t="s">
        <v>63</v>
      </c>
      <c r="J8">
        <v>3</v>
      </c>
      <c r="K8">
        <v>1340001</v>
      </c>
      <c r="L8" t="str">
        <f>VLOOKUP(K8,奖励类型枚举!A:B,2,FALSE)</f>
        <v>钉子</v>
      </c>
      <c r="M8">
        <v>100</v>
      </c>
      <c r="N8">
        <v>0</v>
      </c>
      <c r="O8">
        <v>0</v>
      </c>
      <c r="P8" t="str">
        <f>INDEX(奖励类型枚举!M:M,MATCH(L8,奖励类型枚举!L:L,0))</f>
        <v>1340001,3|1120007,200</v>
      </c>
      <c r="Q8">
        <f>INDEX(奖励类型枚举!K:K,MATCH(L8,奖励类型枚举!L:L,0))</f>
        <v>60001</v>
      </c>
      <c r="R8">
        <v>1340001</v>
      </c>
      <c r="S8">
        <v>3</v>
      </c>
      <c r="T8">
        <v>1120001</v>
      </c>
      <c r="U8">
        <v>2000</v>
      </c>
      <c r="V8">
        <v>18</v>
      </c>
    </row>
    <row r="9" spans="2:22">
      <c r="B9">
        <v>4</v>
      </c>
      <c r="C9">
        <v>3104</v>
      </c>
      <c r="E9">
        <v>1</v>
      </c>
      <c r="F9">
        <v>80</v>
      </c>
      <c r="G9" t="s">
        <v>64</v>
      </c>
      <c r="H9" t="s">
        <v>65</v>
      </c>
      <c r="J9">
        <v>4</v>
      </c>
      <c r="K9">
        <v>1340001</v>
      </c>
      <c r="L9" t="str">
        <f>VLOOKUP(K9,奖励类型枚举!A:B,2,FALSE)</f>
        <v>钉子</v>
      </c>
      <c r="M9">
        <v>100</v>
      </c>
      <c r="N9">
        <v>0</v>
      </c>
      <c r="O9">
        <v>0</v>
      </c>
      <c r="P9" t="str">
        <f>INDEX(奖励类型枚举!M:M,MATCH(L9,奖励类型枚举!L:L,0))</f>
        <v>1340001,3|1120007,200</v>
      </c>
      <c r="Q9">
        <f>INDEX(奖励类型枚举!K:K,MATCH(L9,奖励类型枚举!L:L,0))</f>
        <v>60001</v>
      </c>
      <c r="R9">
        <v>1340001</v>
      </c>
      <c r="S9">
        <v>3</v>
      </c>
      <c r="T9">
        <v>1120001</v>
      </c>
      <c r="U9">
        <v>2000</v>
      </c>
      <c r="V9">
        <v>2</v>
      </c>
    </row>
    <row r="10" spans="2:22">
      <c r="B10">
        <v>5</v>
      </c>
      <c r="C10">
        <v>3105</v>
      </c>
      <c r="E10">
        <v>1</v>
      </c>
      <c r="F10">
        <v>80</v>
      </c>
      <c r="G10" t="s">
        <v>66</v>
      </c>
      <c r="H10" t="s">
        <v>67</v>
      </c>
      <c r="J10">
        <v>5</v>
      </c>
      <c r="K10">
        <v>1340001</v>
      </c>
      <c r="L10" t="str">
        <f>VLOOKUP(K10,奖励类型枚举!A:B,2,FALSE)</f>
        <v>钉子</v>
      </c>
      <c r="M10">
        <v>100</v>
      </c>
      <c r="N10">
        <v>0</v>
      </c>
      <c r="O10">
        <v>0</v>
      </c>
      <c r="P10" t="str">
        <f>INDEX(奖励类型枚举!M:M,MATCH(L10,奖励类型枚举!L:L,0))</f>
        <v>1340001,3|1120007,200</v>
      </c>
      <c r="Q10">
        <f>INDEX(奖励类型枚举!K:K,MATCH(L10,奖励类型枚举!L:L,0))</f>
        <v>60001</v>
      </c>
      <c r="R10">
        <v>1340001</v>
      </c>
      <c r="S10">
        <v>3</v>
      </c>
      <c r="T10">
        <v>1120001</v>
      </c>
      <c r="U10">
        <v>2000</v>
      </c>
      <c r="V10">
        <v>3</v>
      </c>
    </row>
    <row r="11" spans="2:22">
      <c r="B11">
        <v>6</v>
      </c>
      <c r="C11">
        <v>3106</v>
      </c>
      <c r="E11">
        <f t="shared" ref="E11:F30" si="0">E6</f>
        <v>1</v>
      </c>
      <c r="F11">
        <f t="shared" si="0"/>
        <v>80</v>
      </c>
      <c r="G11" t="s">
        <v>58</v>
      </c>
      <c r="H11" t="s">
        <v>59</v>
      </c>
      <c r="J11">
        <v>1</v>
      </c>
      <c r="K11">
        <v>1340002</v>
      </c>
      <c r="L11" t="str">
        <f>VLOOKUP(K11,奖励类型枚举!A:B,2,FALSE)</f>
        <v>齿轮</v>
      </c>
      <c r="M11">
        <v>100</v>
      </c>
      <c r="N11">
        <v>0</v>
      </c>
      <c r="O11">
        <v>0</v>
      </c>
      <c r="P11" t="str">
        <f>INDEX(奖励类型枚举!M:M,MATCH(L11,奖励类型枚举!L:L,0))</f>
        <v>1340002,3|1120007,200</v>
      </c>
      <c r="Q11">
        <f>INDEX(奖励类型枚举!K:K,MATCH(L11,奖励类型枚举!L:L,0))</f>
        <v>60002</v>
      </c>
      <c r="R11">
        <v>1340002</v>
      </c>
      <c r="S11">
        <v>3</v>
      </c>
      <c r="T11">
        <v>1120001</v>
      </c>
      <c r="U11">
        <v>2000</v>
      </c>
      <c r="V11">
        <v>17</v>
      </c>
    </row>
    <row r="12" spans="2:22">
      <c r="B12">
        <v>7</v>
      </c>
      <c r="C12">
        <v>3107</v>
      </c>
      <c r="E12">
        <f t="shared" si="0"/>
        <v>11</v>
      </c>
      <c r="F12">
        <f t="shared" si="0"/>
        <v>80</v>
      </c>
      <c r="G12" t="s">
        <v>60</v>
      </c>
      <c r="H12" t="s">
        <v>61</v>
      </c>
      <c r="J12">
        <v>2</v>
      </c>
      <c r="K12">
        <v>1340002</v>
      </c>
      <c r="L12" t="str">
        <f>VLOOKUP(K12,奖励类型枚举!A:B,2,FALSE)</f>
        <v>齿轮</v>
      </c>
      <c r="M12">
        <v>100</v>
      </c>
      <c r="N12">
        <v>0</v>
      </c>
      <c r="O12">
        <v>0</v>
      </c>
      <c r="P12" t="str">
        <f>INDEX(奖励类型枚举!M:M,MATCH(L12,奖励类型枚举!L:L,0))</f>
        <v>1340002,3|1120007,200</v>
      </c>
      <c r="Q12">
        <f>INDEX(奖励类型枚举!K:K,MATCH(L12,奖励类型枚举!L:L,0))</f>
        <v>60002</v>
      </c>
      <c r="R12">
        <v>1340002</v>
      </c>
      <c r="S12">
        <v>3</v>
      </c>
      <c r="T12">
        <v>1120001</v>
      </c>
      <c r="U12">
        <v>2000</v>
      </c>
      <c r="V12">
        <v>21</v>
      </c>
    </row>
    <row r="13" spans="2:22">
      <c r="B13">
        <v>8</v>
      </c>
      <c r="C13">
        <v>3108</v>
      </c>
      <c r="E13">
        <f t="shared" si="0"/>
        <v>21</v>
      </c>
      <c r="F13">
        <f t="shared" si="0"/>
        <v>80</v>
      </c>
      <c r="G13" t="s">
        <v>62</v>
      </c>
      <c r="H13" t="s">
        <v>63</v>
      </c>
      <c r="J13">
        <v>3</v>
      </c>
      <c r="K13">
        <v>1340002</v>
      </c>
      <c r="L13" t="str">
        <f>VLOOKUP(K13,奖励类型枚举!A:B,2,FALSE)</f>
        <v>齿轮</v>
      </c>
      <c r="M13">
        <v>100</v>
      </c>
      <c r="N13">
        <v>0</v>
      </c>
      <c r="O13">
        <v>0</v>
      </c>
      <c r="P13" t="str">
        <f>INDEX(奖励类型枚举!M:M,MATCH(L13,奖励类型枚举!L:L,0))</f>
        <v>1340002,3|1120007,200</v>
      </c>
      <c r="Q13">
        <f>INDEX(奖励类型枚举!K:K,MATCH(L13,奖励类型枚举!L:L,0))</f>
        <v>60002</v>
      </c>
      <c r="R13">
        <v>1340002</v>
      </c>
      <c r="S13">
        <v>3</v>
      </c>
      <c r="T13">
        <v>1120001</v>
      </c>
      <c r="U13">
        <v>2000</v>
      </c>
      <c r="V13">
        <v>18</v>
      </c>
    </row>
    <row r="14" spans="2:22">
      <c r="B14">
        <v>9</v>
      </c>
      <c r="C14">
        <v>3109</v>
      </c>
      <c r="E14">
        <f t="shared" si="0"/>
        <v>1</v>
      </c>
      <c r="F14">
        <f t="shared" si="0"/>
        <v>80</v>
      </c>
      <c r="G14" t="s">
        <v>64</v>
      </c>
      <c r="H14" t="s">
        <v>65</v>
      </c>
      <c r="J14">
        <v>4</v>
      </c>
      <c r="K14">
        <v>1340002</v>
      </c>
      <c r="L14" t="str">
        <f>VLOOKUP(K14,奖励类型枚举!A:B,2,FALSE)</f>
        <v>齿轮</v>
      </c>
      <c r="M14">
        <v>100</v>
      </c>
      <c r="N14">
        <v>0</v>
      </c>
      <c r="O14">
        <v>0</v>
      </c>
      <c r="P14" t="str">
        <f>INDEX(奖励类型枚举!M:M,MATCH(L14,奖励类型枚举!L:L,0))</f>
        <v>1340002,3|1120007,200</v>
      </c>
      <c r="Q14">
        <f>INDEX(奖励类型枚举!K:K,MATCH(L14,奖励类型枚举!L:L,0))</f>
        <v>60002</v>
      </c>
      <c r="R14">
        <v>1340002</v>
      </c>
      <c r="S14">
        <v>3</v>
      </c>
      <c r="T14">
        <v>1120001</v>
      </c>
      <c r="U14">
        <v>2000</v>
      </c>
      <c r="V14">
        <v>2</v>
      </c>
    </row>
    <row r="15" spans="2:22">
      <c r="B15">
        <v>10</v>
      </c>
      <c r="C15">
        <v>3110</v>
      </c>
      <c r="E15">
        <f t="shared" si="0"/>
        <v>1</v>
      </c>
      <c r="F15">
        <f t="shared" si="0"/>
        <v>80</v>
      </c>
      <c r="G15" t="s">
        <v>66</v>
      </c>
      <c r="H15" t="s">
        <v>67</v>
      </c>
      <c r="J15">
        <v>5</v>
      </c>
      <c r="K15">
        <v>1340002</v>
      </c>
      <c r="L15" t="str">
        <f>VLOOKUP(K15,奖励类型枚举!A:B,2,FALSE)</f>
        <v>齿轮</v>
      </c>
      <c r="M15">
        <v>100</v>
      </c>
      <c r="N15">
        <v>0</v>
      </c>
      <c r="O15">
        <v>0</v>
      </c>
      <c r="P15" t="str">
        <f>INDEX(奖励类型枚举!M:M,MATCH(L15,奖励类型枚举!L:L,0))</f>
        <v>1340002,3|1120007,200</v>
      </c>
      <c r="Q15">
        <f>INDEX(奖励类型枚举!K:K,MATCH(L15,奖励类型枚举!L:L,0))</f>
        <v>60002</v>
      </c>
      <c r="R15">
        <v>1340002</v>
      </c>
      <c r="S15">
        <v>3</v>
      </c>
      <c r="T15">
        <v>1120001</v>
      </c>
      <c r="U15">
        <v>2000</v>
      </c>
      <c r="V15">
        <v>3</v>
      </c>
    </row>
    <row r="16" spans="2:22">
      <c r="B16">
        <v>11</v>
      </c>
      <c r="C16">
        <v>3111</v>
      </c>
      <c r="E16">
        <f t="shared" si="0"/>
        <v>1</v>
      </c>
      <c r="F16">
        <f t="shared" si="0"/>
        <v>80</v>
      </c>
      <c r="G16" t="s">
        <v>58</v>
      </c>
      <c r="H16" t="s">
        <v>59</v>
      </c>
      <c r="J16">
        <v>1</v>
      </c>
      <c r="K16">
        <v>1340003</v>
      </c>
      <c r="L16" t="str">
        <f>VLOOKUP(K16,奖励类型枚举!A:B,2,FALSE)</f>
        <v>螺丝</v>
      </c>
      <c r="M16">
        <v>100</v>
      </c>
      <c r="N16">
        <v>0</v>
      </c>
      <c r="O16">
        <v>0</v>
      </c>
      <c r="P16" t="str">
        <f>INDEX(奖励类型枚举!M:M,MATCH(L16,奖励类型枚举!L:L,0))</f>
        <v>1340003,3|1120007,200</v>
      </c>
      <c r="Q16">
        <f>INDEX(奖励类型枚举!K:K,MATCH(L16,奖励类型枚举!L:L,0))</f>
        <v>60003</v>
      </c>
      <c r="R16">
        <v>1340003</v>
      </c>
      <c r="S16">
        <v>3</v>
      </c>
      <c r="T16">
        <v>1120001</v>
      </c>
      <c r="U16">
        <v>2000</v>
      </c>
      <c r="V16">
        <v>17</v>
      </c>
    </row>
    <row r="17" spans="2:22">
      <c r="B17">
        <v>12</v>
      </c>
      <c r="C17">
        <v>3112</v>
      </c>
      <c r="E17">
        <f t="shared" si="0"/>
        <v>11</v>
      </c>
      <c r="F17">
        <f t="shared" si="0"/>
        <v>80</v>
      </c>
      <c r="G17" t="s">
        <v>60</v>
      </c>
      <c r="H17" t="s">
        <v>61</v>
      </c>
      <c r="J17">
        <v>2</v>
      </c>
      <c r="K17">
        <v>1340003</v>
      </c>
      <c r="L17" t="str">
        <f>VLOOKUP(K17,奖励类型枚举!A:B,2,FALSE)</f>
        <v>螺丝</v>
      </c>
      <c r="M17">
        <v>100</v>
      </c>
      <c r="N17">
        <v>0</v>
      </c>
      <c r="O17">
        <v>0</v>
      </c>
      <c r="P17" t="str">
        <f>INDEX(奖励类型枚举!M:M,MATCH(L17,奖励类型枚举!L:L,0))</f>
        <v>1340003,3|1120007,200</v>
      </c>
      <c r="Q17">
        <f>INDEX(奖励类型枚举!K:K,MATCH(L17,奖励类型枚举!L:L,0))</f>
        <v>60003</v>
      </c>
      <c r="R17">
        <v>1340003</v>
      </c>
      <c r="S17">
        <v>3</v>
      </c>
      <c r="T17">
        <v>1120001</v>
      </c>
      <c r="U17">
        <v>2000</v>
      </c>
      <c r="V17">
        <v>21</v>
      </c>
    </row>
    <row r="18" spans="2:22">
      <c r="B18">
        <v>13</v>
      </c>
      <c r="C18">
        <v>3113</v>
      </c>
      <c r="E18">
        <f t="shared" si="0"/>
        <v>21</v>
      </c>
      <c r="F18">
        <f t="shared" si="0"/>
        <v>80</v>
      </c>
      <c r="G18" t="s">
        <v>62</v>
      </c>
      <c r="H18" t="s">
        <v>63</v>
      </c>
      <c r="J18">
        <v>3</v>
      </c>
      <c r="K18">
        <v>1340003</v>
      </c>
      <c r="L18" t="str">
        <f>VLOOKUP(K18,奖励类型枚举!A:B,2,FALSE)</f>
        <v>螺丝</v>
      </c>
      <c r="M18">
        <v>100</v>
      </c>
      <c r="N18">
        <v>0</v>
      </c>
      <c r="O18">
        <v>0</v>
      </c>
      <c r="P18" t="str">
        <f>INDEX(奖励类型枚举!M:M,MATCH(L18,奖励类型枚举!L:L,0))</f>
        <v>1340003,3|1120007,200</v>
      </c>
      <c r="Q18">
        <f>INDEX(奖励类型枚举!K:K,MATCH(L18,奖励类型枚举!L:L,0))</f>
        <v>60003</v>
      </c>
      <c r="R18">
        <v>1340003</v>
      </c>
      <c r="S18">
        <v>3</v>
      </c>
      <c r="T18">
        <v>1120001</v>
      </c>
      <c r="U18">
        <v>2000</v>
      </c>
      <c r="V18">
        <v>18</v>
      </c>
    </row>
    <row r="19" spans="2:22">
      <c r="B19">
        <v>14</v>
      </c>
      <c r="C19">
        <v>3114</v>
      </c>
      <c r="E19">
        <f t="shared" si="0"/>
        <v>1</v>
      </c>
      <c r="F19">
        <f t="shared" si="0"/>
        <v>80</v>
      </c>
      <c r="G19" t="s">
        <v>64</v>
      </c>
      <c r="H19" t="s">
        <v>65</v>
      </c>
      <c r="J19">
        <v>4</v>
      </c>
      <c r="K19">
        <v>1340003</v>
      </c>
      <c r="L19" t="str">
        <f>VLOOKUP(K19,奖励类型枚举!A:B,2,FALSE)</f>
        <v>螺丝</v>
      </c>
      <c r="M19">
        <v>100</v>
      </c>
      <c r="N19">
        <v>0</v>
      </c>
      <c r="O19">
        <v>0</v>
      </c>
      <c r="P19" t="str">
        <f>INDEX(奖励类型枚举!M:M,MATCH(L19,奖励类型枚举!L:L,0))</f>
        <v>1340003,3|1120007,200</v>
      </c>
      <c r="Q19">
        <f>INDEX(奖励类型枚举!K:K,MATCH(L19,奖励类型枚举!L:L,0))</f>
        <v>60003</v>
      </c>
      <c r="R19">
        <v>1340003</v>
      </c>
      <c r="S19">
        <v>3</v>
      </c>
      <c r="T19">
        <v>1120001</v>
      </c>
      <c r="U19">
        <v>2000</v>
      </c>
      <c r="V19">
        <v>2</v>
      </c>
    </row>
    <row r="20" spans="2:22">
      <c r="B20">
        <v>15</v>
      </c>
      <c r="C20">
        <v>3115</v>
      </c>
      <c r="E20">
        <f t="shared" si="0"/>
        <v>1</v>
      </c>
      <c r="F20">
        <f t="shared" si="0"/>
        <v>80</v>
      </c>
      <c r="G20" t="s">
        <v>66</v>
      </c>
      <c r="H20" t="s">
        <v>67</v>
      </c>
      <c r="J20">
        <v>5</v>
      </c>
      <c r="K20">
        <v>1340003</v>
      </c>
      <c r="L20" t="str">
        <f>VLOOKUP(K20,奖励类型枚举!A:B,2,FALSE)</f>
        <v>螺丝</v>
      </c>
      <c r="M20">
        <v>100</v>
      </c>
      <c r="N20">
        <v>0</v>
      </c>
      <c r="O20">
        <v>0</v>
      </c>
      <c r="P20" t="str">
        <f>INDEX(奖励类型枚举!M:M,MATCH(L20,奖励类型枚举!L:L,0))</f>
        <v>1340003,3|1120007,200</v>
      </c>
      <c r="Q20">
        <f>INDEX(奖励类型枚举!K:K,MATCH(L20,奖励类型枚举!L:L,0))</f>
        <v>60003</v>
      </c>
      <c r="R20">
        <v>1340003</v>
      </c>
      <c r="S20">
        <v>3</v>
      </c>
      <c r="T20">
        <v>1120001</v>
      </c>
      <c r="U20">
        <v>2000</v>
      </c>
      <c r="V20">
        <v>3</v>
      </c>
    </row>
    <row r="21" spans="2:22">
      <c r="B21">
        <v>16</v>
      </c>
      <c r="C21">
        <v>3116</v>
      </c>
      <c r="E21">
        <f t="shared" si="0"/>
        <v>1</v>
      </c>
      <c r="F21">
        <f t="shared" si="0"/>
        <v>80</v>
      </c>
      <c r="G21" t="s">
        <v>58</v>
      </c>
      <c r="H21" t="s">
        <v>59</v>
      </c>
      <c r="J21">
        <v>1</v>
      </c>
      <c r="K21">
        <v>1340004</v>
      </c>
      <c r="L21" t="str">
        <f>VLOOKUP(K21,奖励类型枚举!A:B,2,FALSE)</f>
        <v>铁丝</v>
      </c>
      <c r="M21">
        <v>100</v>
      </c>
      <c r="N21">
        <v>0</v>
      </c>
      <c r="O21">
        <v>0</v>
      </c>
      <c r="P21" t="str">
        <f>INDEX(奖励类型枚举!M:M,MATCH(L21,奖励类型枚举!L:L,0))</f>
        <v>1340004,3|1120007,200</v>
      </c>
      <c r="Q21">
        <f>INDEX(奖励类型枚举!K:K,MATCH(L21,奖励类型枚举!L:L,0))</f>
        <v>60004</v>
      </c>
      <c r="R21">
        <v>1340004</v>
      </c>
      <c r="S21">
        <v>3</v>
      </c>
      <c r="T21">
        <v>1120001</v>
      </c>
      <c r="U21">
        <v>2000</v>
      </c>
      <c r="V21">
        <v>17</v>
      </c>
    </row>
    <row r="22" spans="2:22">
      <c r="B22">
        <v>17</v>
      </c>
      <c r="C22">
        <v>3117</v>
      </c>
      <c r="E22">
        <f t="shared" si="0"/>
        <v>11</v>
      </c>
      <c r="F22">
        <f t="shared" si="0"/>
        <v>80</v>
      </c>
      <c r="G22" t="s">
        <v>60</v>
      </c>
      <c r="H22" t="s">
        <v>61</v>
      </c>
      <c r="J22">
        <v>2</v>
      </c>
      <c r="K22">
        <v>1340004</v>
      </c>
      <c r="L22" t="str">
        <f>VLOOKUP(K22,奖励类型枚举!A:B,2,FALSE)</f>
        <v>铁丝</v>
      </c>
      <c r="M22">
        <v>100</v>
      </c>
      <c r="N22">
        <v>0</v>
      </c>
      <c r="O22">
        <v>0</v>
      </c>
      <c r="P22" t="str">
        <f>INDEX(奖励类型枚举!M:M,MATCH(L22,奖励类型枚举!L:L,0))</f>
        <v>1340004,3|1120007,200</v>
      </c>
      <c r="Q22">
        <f>INDEX(奖励类型枚举!K:K,MATCH(L22,奖励类型枚举!L:L,0))</f>
        <v>60004</v>
      </c>
      <c r="R22">
        <v>1340004</v>
      </c>
      <c r="S22">
        <v>3</v>
      </c>
      <c r="T22">
        <v>1120001</v>
      </c>
      <c r="U22">
        <v>2000</v>
      </c>
      <c r="V22">
        <v>21</v>
      </c>
    </row>
    <row r="23" spans="2:22">
      <c r="B23">
        <v>18</v>
      </c>
      <c r="C23">
        <v>3118</v>
      </c>
      <c r="E23">
        <f t="shared" si="0"/>
        <v>21</v>
      </c>
      <c r="F23">
        <f t="shared" si="0"/>
        <v>80</v>
      </c>
      <c r="G23" t="s">
        <v>62</v>
      </c>
      <c r="H23" t="s">
        <v>63</v>
      </c>
      <c r="J23">
        <v>3</v>
      </c>
      <c r="K23">
        <v>1340004</v>
      </c>
      <c r="L23" t="str">
        <f>VLOOKUP(K23,奖励类型枚举!A:B,2,FALSE)</f>
        <v>铁丝</v>
      </c>
      <c r="M23">
        <v>100</v>
      </c>
      <c r="N23">
        <v>0</v>
      </c>
      <c r="O23">
        <v>0</v>
      </c>
      <c r="P23" t="str">
        <f>INDEX(奖励类型枚举!M:M,MATCH(L23,奖励类型枚举!L:L,0))</f>
        <v>1340004,3|1120007,200</v>
      </c>
      <c r="Q23">
        <f>INDEX(奖励类型枚举!K:K,MATCH(L23,奖励类型枚举!L:L,0))</f>
        <v>60004</v>
      </c>
      <c r="R23">
        <v>1340004</v>
      </c>
      <c r="S23">
        <v>3</v>
      </c>
      <c r="T23">
        <v>1120001</v>
      </c>
      <c r="U23">
        <v>2000</v>
      </c>
      <c r="V23">
        <v>18</v>
      </c>
    </row>
    <row r="24" spans="2:22">
      <c r="B24">
        <v>19</v>
      </c>
      <c r="C24">
        <v>3119</v>
      </c>
      <c r="E24">
        <f t="shared" si="0"/>
        <v>1</v>
      </c>
      <c r="F24">
        <f t="shared" si="0"/>
        <v>80</v>
      </c>
      <c r="G24" t="s">
        <v>64</v>
      </c>
      <c r="H24" t="s">
        <v>65</v>
      </c>
      <c r="J24">
        <v>4</v>
      </c>
      <c r="K24">
        <v>1340004</v>
      </c>
      <c r="L24" t="str">
        <f>VLOOKUP(K24,奖励类型枚举!A:B,2,FALSE)</f>
        <v>铁丝</v>
      </c>
      <c r="M24">
        <v>100</v>
      </c>
      <c r="N24">
        <v>0</v>
      </c>
      <c r="O24">
        <v>0</v>
      </c>
      <c r="P24" t="str">
        <f>INDEX(奖励类型枚举!M:M,MATCH(L24,奖励类型枚举!L:L,0))</f>
        <v>1340004,3|1120007,200</v>
      </c>
      <c r="Q24">
        <f>INDEX(奖励类型枚举!K:K,MATCH(L24,奖励类型枚举!L:L,0))</f>
        <v>60004</v>
      </c>
      <c r="R24">
        <v>1340004</v>
      </c>
      <c r="S24">
        <v>3</v>
      </c>
      <c r="T24">
        <v>1120001</v>
      </c>
      <c r="U24">
        <v>2000</v>
      </c>
      <c r="V24">
        <v>2</v>
      </c>
    </row>
    <row r="25" spans="2:22">
      <c r="B25">
        <v>20</v>
      </c>
      <c r="C25">
        <v>3120</v>
      </c>
      <c r="E25">
        <f t="shared" si="0"/>
        <v>1</v>
      </c>
      <c r="F25">
        <f t="shared" si="0"/>
        <v>80</v>
      </c>
      <c r="G25" t="s">
        <v>66</v>
      </c>
      <c r="H25" t="s">
        <v>67</v>
      </c>
      <c r="J25">
        <v>5</v>
      </c>
      <c r="K25">
        <v>1340004</v>
      </c>
      <c r="L25" t="str">
        <f>VLOOKUP(K25,奖励类型枚举!A:B,2,FALSE)</f>
        <v>铁丝</v>
      </c>
      <c r="M25">
        <v>100</v>
      </c>
      <c r="N25">
        <v>0</v>
      </c>
      <c r="O25">
        <v>0</v>
      </c>
      <c r="P25" t="str">
        <f>INDEX(奖励类型枚举!M:M,MATCH(L25,奖励类型枚举!L:L,0))</f>
        <v>1340004,3|1120007,200</v>
      </c>
      <c r="Q25">
        <f>INDEX(奖励类型枚举!K:K,MATCH(L25,奖励类型枚举!L:L,0))</f>
        <v>60004</v>
      </c>
      <c r="R25">
        <v>1340004</v>
      </c>
      <c r="S25">
        <v>3</v>
      </c>
      <c r="T25">
        <v>1120001</v>
      </c>
      <c r="U25">
        <v>2000</v>
      </c>
      <c r="V25">
        <v>3</v>
      </c>
    </row>
    <row r="26" spans="2:22">
      <c r="B26">
        <v>21</v>
      </c>
      <c r="C26">
        <v>3121</v>
      </c>
      <c r="E26">
        <f t="shared" si="0"/>
        <v>1</v>
      </c>
      <c r="F26">
        <f t="shared" si="0"/>
        <v>80</v>
      </c>
      <c r="G26" t="s">
        <v>58</v>
      </c>
      <c r="H26" t="s">
        <v>59</v>
      </c>
      <c r="J26">
        <v>1</v>
      </c>
      <c r="K26">
        <v>1340005</v>
      </c>
      <c r="L26" t="str">
        <f>VLOOKUP(K26,奖励类型枚举!A:B,2,FALSE)</f>
        <v>电线</v>
      </c>
      <c r="M26">
        <v>100</v>
      </c>
      <c r="N26">
        <v>0</v>
      </c>
      <c r="O26">
        <v>0</v>
      </c>
      <c r="P26" t="str">
        <f>INDEX(奖励类型枚举!M:M,MATCH(L26,奖励类型枚举!L:L,0))</f>
        <v>1340005,3|1120007,200</v>
      </c>
      <c r="Q26">
        <f>INDEX(奖励类型枚举!K:K,MATCH(L26,奖励类型枚举!L:L,0))</f>
        <v>60005</v>
      </c>
      <c r="R26">
        <v>1340005</v>
      </c>
      <c r="S26">
        <v>3</v>
      </c>
      <c r="T26">
        <v>1120001</v>
      </c>
      <c r="U26">
        <v>2000</v>
      </c>
      <c r="V26">
        <v>17</v>
      </c>
    </row>
    <row r="27" spans="2:22">
      <c r="B27">
        <v>22</v>
      </c>
      <c r="C27">
        <v>3122</v>
      </c>
      <c r="E27">
        <f t="shared" si="0"/>
        <v>11</v>
      </c>
      <c r="F27">
        <f t="shared" si="0"/>
        <v>80</v>
      </c>
      <c r="G27" t="s">
        <v>60</v>
      </c>
      <c r="H27" t="s">
        <v>61</v>
      </c>
      <c r="J27">
        <v>2</v>
      </c>
      <c r="K27">
        <v>1340005</v>
      </c>
      <c r="L27" t="str">
        <f>VLOOKUP(K27,奖励类型枚举!A:B,2,FALSE)</f>
        <v>电线</v>
      </c>
      <c r="M27">
        <v>100</v>
      </c>
      <c r="N27">
        <v>0</v>
      </c>
      <c r="O27">
        <v>0</v>
      </c>
      <c r="P27" t="str">
        <f>INDEX(奖励类型枚举!M:M,MATCH(L27,奖励类型枚举!L:L,0))</f>
        <v>1340005,3|1120007,200</v>
      </c>
      <c r="Q27">
        <f>INDEX(奖励类型枚举!K:K,MATCH(L27,奖励类型枚举!L:L,0))</f>
        <v>60005</v>
      </c>
      <c r="R27">
        <v>1340005</v>
      </c>
      <c r="S27">
        <v>3</v>
      </c>
      <c r="T27">
        <v>1120001</v>
      </c>
      <c r="U27">
        <v>2000</v>
      </c>
      <c r="V27">
        <v>21</v>
      </c>
    </row>
    <row r="28" spans="2:22">
      <c r="B28">
        <v>23</v>
      </c>
      <c r="C28">
        <v>3123</v>
      </c>
      <c r="E28">
        <f t="shared" si="0"/>
        <v>21</v>
      </c>
      <c r="F28">
        <f t="shared" si="0"/>
        <v>80</v>
      </c>
      <c r="G28" t="s">
        <v>62</v>
      </c>
      <c r="H28" t="s">
        <v>63</v>
      </c>
      <c r="J28">
        <v>3</v>
      </c>
      <c r="K28">
        <v>1340005</v>
      </c>
      <c r="L28" t="str">
        <f>VLOOKUP(K28,奖励类型枚举!A:B,2,FALSE)</f>
        <v>电线</v>
      </c>
      <c r="M28">
        <v>100</v>
      </c>
      <c r="N28">
        <v>0</v>
      </c>
      <c r="O28">
        <v>0</v>
      </c>
      <c r="P28" t="str">
        <f>INDEX(奖励类型枚举!M:M,MATCH(L28,奖励类型枚举!L:L,0))</f>
        <v>1340005,3|1120007,200</v>
      </c>
      <c r="Q28">
        <f>INDEX(奖励类型枚举!K:K,MATCH(L28,奖励类型枚举!L:L,0))</f>
        <v>60005</v>
      </c>
      <c r="R28">
        <v>1340005</v>
      </c>
      <c r="S28">
        <v>3</v>
      </c>
      <c r="T28">
        <v>1120001</v>
      </c>
      <c r="U28">
        <v>2000</v>
      </c>
      <c r="V28">
        <v>18</v>
      </c>
    </row>
    <row r="29" spans="2:22">
      <c r="B29">
        <v>24</v>
      </c>
      <c r="C29">
        <v>3124</v>
      </c>
      <c r="E29">
        <f t="shared" si="0"/>
        <v>1</v>
      </c>
      <c r="F29">
        <f t="shared" si="0"/>
        <v>80</v>
      </c>
      <c r="G29" t="s">
        <v>64</v>
      </c>
      <c r="H29" t="s">
        <v>65</v>
      </c>
      <c r="J29">
        <v>4</v>
      </c>
      <c r="K29">
        <v>1340005</v>
      </c>
      <c r="L29" t="str">
        <f>VLOOKUP(K29,奖励类型枚举!A:B,2,FALSE)</f>
        <v>电线</v>
      </c>
      <c r="M29">
        <v>100</v>
      </c>
      <c r="N29">
        <v>0</v>
      </c>
      <c r="O29">
        <v>0</v>
      </c>
      <c r="P29" t="str">
        <f>INDEX(奖励类型枚举!M:M,MATCH(L29,奖励类型枚举!L:L,0))</f>
        <v>1340005,3|1120007,200</v>
      </c>
      <c r="Q29">
        <f>INDEX(奖励类型枚举!K:K,MATCH(L29,奖励类型枚举!L:L,0))</f>
        <v>60005</v>
      </c>
      <c r="R29">
        <v>1340005</v>
      </c>
      <c r="S29">
        <v>3</v>
      </c>
      <c r="T29">
        <v>1120001</v>
      </c>
      <c r="U29">
        <v>2000</v>
      </c>
      <c r="V29">
        <v>2</v>
      </c>
    </row>
    <row r="30" spans="2:22">
      <c r="B30">
        <v>25</v>
      </c>
      <c r="C30">
        <v>3125</v>
      </c>
      <c r="E30">
        <f t="shared" si="0"/>
        <v>1</v>
      </c>
      <c r="F30">
        <f t="shared" si="0"/>
        <v>80</v>
      </c>
      <c r="G30" t="s">
        <v>66</v>
      </c>
      <c r="H30" t="s">
        <v>67</v>
      </c>
      <c r="J30">
        <v>5</v>
      </c>
      <c r="K30">
        <v>1340005</v>
      </c>
      <c r="L30" t="str">
        <f>VLOOKUP(K30,奖励类型枚举!A:B,2,FALSE)</f>
        <v>电线</v>
      </c>
      <c r="M30">
        <v>100</v>
      </c>
      <c r="N30">
        <v>0</v>
      </c>
      <c r="O30">
        <v>0</v>
      </c>
      <c r="P30" t="str">
        <f>INDEX(奖励类型枚举!M:M,MATCH(L30,奖励类型枚举!L:L,0))</f>
        <v>1340005,3|1120007,200</v>
      </c>
      <c r="Q30">
        <f>INDEX(奖励类型枚举!K:K,MATCH(L30,奖励类型枚举!L:L,0))</f>
        <v>60005</v>
      </c>
      <c r="R30">
        <v>1340005</v>
      </c>
      <c r="S30">
        <v>3</v>
      </c>
      <c r="T30">
        <v>1120001</v>
      </c>
      <c r="U30">
        <v>2000</v>
      </c>
      <c r="V30">
        <v>3</v>
      </c>
    </row>
    <row r="31" spans="2:22">
      <c r="B31">
        <v>26</v>
      </c>
      <c r="C31">
        <v>3126</v>
      </c>
      <c r="E31">
        <f t="shared" ref="E31:F50" si="1">E26</f>
        <v>1</v>
      </c>
      <c r="F31">
        <f t="shared" si="1"/>
        <v>80</v>
      </c>
      <c r="G31" t="s">
        <v>58</v>
      </c>
      <c r="H31" t="s">
        <v>59</v>
      </c>
      <c r="J31">
        <v>1</v>
      </c>
      <c r="K31">
        <v>1340006</v>
      </c>
      <c r="L31" t="str">
        <f>VLOOKUP(K31,奖励类型枚举!A:B,2,FALSE)</f>
        <v>胶带</v>
      </c>
      <c r="M31">
        <v>100</v>
      </c>
      <c r="N31">
        <v>0</v>
      </c>
      <c r="O31">
        <v>0</v>
      </c>
      <c r="P31" t="str">
        <f>INDEX(奖励类型枚举!M:M,MATCH(L31,奖励类型枚举!L:L,0))</f>
        <v>1340006,3|1120007,200</v>
      </c>
      <c r="Q31">
        <f>INDEX(奖励类型枚举!K:K,MATCH(L31,奖励类型枚举!L:L,0))</f>
        <v>60006</v>
      </c>
      <c r="R31">
        <v>1340006</v>
      </c>
      <c r="S31">
        <v>3</v>
      </c>
      <c r="T31">
        <v>1120001</v>
      </c>
      <c r="U31">
        <v>2000</v>
      </c>
      <c r="V31">
        <v>17</v>
      </c>
    </row>
    <row r="32" spans="2:22">
      <c r="B32">
        <v>27</v>
      </c>
      <c r="C32">
        <v>3127</v>
      </c>
      <c r="E32">
        <f t="shared" si="1"/>
        <v>11</v>
      </c>
      <c r="F32">
        <f t="shared" si="1"/>
        <v>80</v>
      </c>
      <c r="G32" t="s">
        <v>60</v>
      </c>
      <c r="H32" t="s">
        <v>61</v>
      </c>
      <c r="J32">
        <v>2</v>
      </c>
      <c r="K32">
        <v>1340006</v>
      </c>
      <c r="L32" t="str">
        <f>VLOOKUP(K32,奖励类型枚举!A:B,2,FALSE)</f>
        <v>胶带</v>
      </c>
      <c r="M32">
        <v>100</v>
      </c>
      <c r="N32">
        <v>0</v>
      </c>
      <c r="O32">
        <v>0</v>
      </c>
      <c r="P32" t="str">
        <f>INDEX(奖励类型枚举!M:M,MATCH(L32,奖励类型枚举!L:L,0))</f>
        <v>1340006,3|1120007,200</v>
      </c>
      <c r="Q32">
        <f>INDEX(奖励类型枚举!K:K,MATCH(L32,奖励类型枚举!L:L,0))</f>
        <v>60006</v>
      </c>
      <c r="R32">
        <v>1340006</v>
      </c>
      <c r="S32">
        <v>3</v>
      </c>
      <c r="T32">
        <v>1120001</v>
      </c>
      <c r="U32">
        <v>2000</v>
      </c>
      <c r="V32">
        <v>21</v>
      </c>
    </row>
    <row r="33" spans="2:22">
      <c r="B33">
        <v>28</v>
      </c>
      <c r="C33">
        <v>3128</v>
      </c>
      <c r="E33">
        <f t="shared" si="1"/>
        <v>21</v>
      </c>
      <c r="F33">
        <f t="shared" si="1"/>
        <v>80</v>
      </c>
      <c r="G33" t="s">
        <v>62</v>
      </c>
      <c r="H33" t="s">
        <v>63</v>
      </c>
      <c r="J33">
        <v>3</v>
      </c>
      <c r="K33">
        <v>1340006</v>
      </c>
      <c r="L33" t="str">
        <f>VLOOKUP(K33,奖励类型枚举!A:B,2,FALSE)</f>
        <v>胶带</v>
      </c>
      <c r="M33">
        <v>100</v>
      </c>
      <c r="N33">
        <v>0</v>
      </c>
      <c r="O33">
        <v>0</v>
      </c>
      <c r="P33" t="str">
        <f>INDEX(奖励类型枚举!M:M,MATCH(L33,奖励类型枚举!L:L,0))</f>
        <v>1340006,3|1120007,200</v>
      </c>
      <c r="Q33">
        <f>INDEX(奖励类型枚举!K:K,MATCH(L33,奖励类型枚举!L:L,0))</f>
        <v>60006</v>
      </c>
      <c r="R33">
        <v>1340006</v>
      </c>
      <c r="S33">
        <v>3</v>
      </c>
      <c r="T33">
        <v>1120001</v>
      </c>
      <c r="U33">
        <v>2000</v>
      </c>
      <c r="V33">
        <v>18</v>
      </c>
    </row>
    <row r="34" spans="2:22">
      <c r="B34">
        <v>29</v>
      </c>
      <c r="C34">
        <v>3129</v>
      </c>
      <c r="E34">
        <f t="shared" si="1"/>
        <v>1</v>
      </c>
      <c r="F34">
        <f t="shared" si="1"/>
        <v>80</v>
      </c>
      <c r="G34" t="s">
        <v>64</v>
      </c>
      <c r="H34" t="s">
        <v>65</v>
      </c>
      <c r="J34">
        <v>4</v>
      </c>
      <c r="K34">
        <v>1340006</v>
      </c>
      <c r="L34" t="str">
        <f>VLOOKUP(K34,奖励类型枚举!A:B,2,FALSE)</f>
        <v>胶带</v>
      </c>
      <c r="M34">
        <v>100</v>
      </c>
      <c r="N34">
        <v>0</v>
      </c>
      <c r="O34">
        <v>0</v>
      </c>
      <c r="P34" t="str">
        <f>INDEX(奖励类型枚举!M:M,MATCH(L34,奖励类型枚举!L:L,0))</f>
        <v>1340006,3|1120007,200</v>
      </c>
      <c r="Q34">
        <f>INDEX(奖励类型枚举!K:K,MATCH(L34,奖励类型枚举!L:L,0))</f>
        <v>60006</v>
      </c>
      <c r="R34">
        <v>1340006</v>
      </c>
      <c r="S34">
        <v>3</v>
      </c>
      <c r="T34">
        <v>1120001</v>
      </c>
      <c r="U34">
        <v>2000</v>
      </c>
      <c r="V34">
        <v>2</v>
      </c>
    </row>
    <row r="35" spans="2:22">
      <c r="B35">
        <v>30</v>
      </c>
      <c r="C35">
        <v>3130</v>
      </c>
      <c r="E35">
        <f t="shared" si="1"/>
        <v>1</v>
      </c>
      <c r="F35">
        <f t="shared" si="1"/>
        <v>80</v>
      </c>
      <c r="G35" t="s">
        <v>66</v>
      </c>
      <c r="H35" t="s">
        <v>67</v>
      </c>
      <c r="J35">
        <v>5</v>
      </c>
      <c r="K35">
        <v>1340006</v>
      </c>
      <c r="L35" t="str">
        <f>VLOOKUP(K35,奖励类型枚举!A:B,2,FALSE)</f>
        <v>胶带</v>
      </c>
      <c r="M35">
        <v>100</v>
      </c>
      <c r="N35">
        <v>0</v>
      </c>
      <c r="O35">
        <v>0</v>
      </c>
      <c r="P35" t="str">
        <f>INDEX(奖励类型枚举!M:M,MATCH(L35,奖励类型枚举!L:L,0))</f>
        <v>1340006,3|1120007,200</v>
      </c>
      <c r="Q35">
        <f>INDEX(奖励类型枚举!K:K,MATCH(L35,奖励类型枚举!L:L,0))</f>
        <v>60006</v>
      </c>
      <c r="R35">
        <v>1340006</v>
      </c>
      <c r="S35">
        <v>3</v>
      </c>
      <c r="T35">
        <v>1120001</v>
      </c>
      <c r="U35">
        <v>2000</v>
      </c>
      <c r="V35">
        <v>3</v>
      </c>
    </row>
    <row r="36" spans="2:22">
      <c r="B36">
        <v>31</v>
      </c>
      <c r="C36">
        <v>3131</v>
      </c>
      <c r="E36">
        <f t="shared" si="1"/>
        <v>1</v>
      </c>
      <c r="F36">
        <f t="shared" si="1"/>
        <v>80</v>
      </c>
      <c r="G36" t="s">
        <v>58</v>
      </c>
      <c r="H36" t="s">
        <v>59</v>
      </c>
      <c r="J36">
        <v>1</v>
      </c>
      <c r="K36">
        <v>1340007</v>
      </c>
      <c r="L36" t="str">
        <f>VLOOKUP(K36,奖励类型枚举!A:B,2,FALSE)</f>
        <v>胶水</v>
      </c>
      <c r="M36">
        <v>100</v>
      </c>
      <c r="N36">
        <v>0</v>
      </c>
      <c r="O36">
        <v>0</v>
      </c>
      <c r="P36" t="str">
        <f>INDEX(奖励类型枚举!M:M,MATCH(L36,奖励类型枚举!L:L,0))</f>
        <v>1340007,3|1120007,200</v>
      </c>
      <c r="Q36">
        <f>INDEX(奖励类型枚举!K:K,MATCH(L36,奖励类型枚举!L:L,0))</f>
        <v>60007</v>
      </c>
      <c r="R36">
        <v>1340007</v>
      </c>
      <c r="S36">
        <v>3</v>
      </c>
      <c r="T36">
        <v>1120001</v>
      </c>
      <c r="U36">
        <v>2000</v>
      </c>
      <c r="V36">
        <v>17</v>
      </c>
    </row>
    <row r="37" spans="2:22">
      <c r="B37">
        <v>32</v>
      </c>
      <c r="C37">
        <v>3132</v>
      </c>
      <c r="E37">
        <f t="shared" si="1"/>
        <v>11</v>
      </c>
      <c r="F37">
        <f t="shared" si="1"/>
        <v>80</v>
      </c>
      <c r="G37" t="s">
        <v>60</v>
      </c>
      <c r="H37" t="s">
        <v>61</v>
      </c>
      <c r="J37">
        <v>2</v>
      </c>
      <c r="K37">
        <v>1340007</v>
      </c>
      <c r="L37" t="str">
        <f>VLOOKUP(K37,奖励类型枚举!A:B,2,FALSE)</f>
        <v>胶水</v>
      </c>
      <c r="M37">
        <v>100</v>
      </c>
      <c r="N37">
        <v>0</v>
      </c>
      <c r="O37">
        <v>0</v>
      </c>
      <c r="P37" t="str">
        <f>INDEX(奖励类型枚举!M:M,MATCH(L37,奖励类型枚举!L:L,0))</f>
        <v>1340007,3|1120007,200</v>
      </c>
      <c r="Q37">
        <f>INDEX(奖励类型枚举!K:K,MATCH(L37,奖励类型枚举!L:L,0))</f>
        <v>60007</v>
      </c>
      <c r="R37">
        <v>1340007</v>
      </c>
      <c r="S37">
        <v>3</v>
      </c>
      <c r="T37">
        <v>1120001</v>
      </c>
      <c r="U37">
        <v>2000</v>
      </c>
      <c r="V37">
        <v>21</v>
      </c>
    </row>
    <row r="38" spans="2:22">
      <c r="B38">
        <v>33</v>
      </c>
      <c r="C38">
        <v>3133</v>
      </c>
      <c r="E38">
        <f t="shared" si="1"/>
        <v>21</v>
      </c>
      <c r="F38">
        <f t="shared" si="1"/>
        <v>80</v>
      </c>
      <c r="G38" t="s">
        <v>62</v>
      </c>
      <c r="H38" t="s">
        <v>63</v>
      </c>
      <c r="J38">
        <v>3</v>
      </c>
      <c r="K38">
        <v>1340007</v>
      </c>
      <c r="L38" t="str">
        <f>VLOOKUP(K38,奖励类型枚举!A:B,2,FALSE)</f>
        <v>胶水</v>
      </c>
      <c r="M38">
        <v>100</v>
      </c>
      <c r="N38">
        <v>0</v>
      </c>
      <c r="O38">
        <v>0</v>
      </c>
      <c r="P38" t="str">
        <f>INDEX(奖励类型枚举!M:M,MATCH(L38,奖励类型枚举!L:L,0))</f>
        <v>1340007,3|1120007,200</v>
      </c>
      <c r="Q38">
        <f>INDEX(奖励类型枚举!K:K,MATCH(L38,奖励类型枚举!L:L,0))</f>
        <v>60007</v>
      </c>
      <c r="R38">
        <v>1340007</v>
      </c>
      <c r="S38">
        <v>3</v>
      </c>
      <c r="T38">
        <v>1120001</v>
      </c>
      <c r="U38">
        <v>2000</v>
      </c>
      <c r="V38">
        <v>18</v>
      </c>
    </row>
    <row r="39" spans="2:22">
      <c r="B39">
        <v>34</v>
      </c>
      <c r="C39">
        <v>3134</v>
      </c>
      <c r="E39">
        <f t="shared" si="1"/>
        <v>1</v>
      </c>
      <c r="F39">
        <f t="shared" si="1"/>
        <v>80</v>
      </c>
      <c r="G39" t="s">
        <v>64</v>
      </c>
      <c r="H39" t="s">
        <v>65</v>
      </c>
      <c r="J39">
        <v>4</v>
      </c>
      <c r="K39">
        <v>1340007</v>
      </c>
      <c r="L39" t="str">
        <f>VLOOKUP(K39,奖励类型枚举!A:B,2,FALSE)</f>
        <v>胶水</v>
      </c>
      <c r="M39">
        <v>100</v>
      </c>
      <c r="N39">
        <v>0</v>
      </c>
      <c r="O39">
        <v>0</v>
      </c>
      <c r="P39" t="str">
        <f>INDEX(奖励类型枚举!M:M,MATCH(L39,奖励类型枚举!L:L,0))</f>
        <v>1340007,3|1120007,200</v>
      </c>
      <c r="Q39">
        <f>INDEX(奖励类型枚举!K:K,MATCH(L39,奖励类型枚举!L:L,0))</f>
        <v>60007</v>
      </c>
      <c r="R39">
        <v>1340007</v>
      </c>
      <c r="S39">
        <v>3</v>
      </c>
      <c r="T39">
        <v>1120001</v>
      </c>
      <c r="U39">
        <v>2000</v>
      </c>
      <c r="V39">
        <v>2</v>
      </c>
    </row>
    <row r="40" spans="2:22">
      <c r="B40">
        <v>35</v>
      </c>
      <c r="C40">
        <v>3135</v>
      </c>
      <c r="E40">
        <f t="shared" si="1"/>
        <v>1</v>
      </c>
      <c r="F40">
        <f t="shared" si="1"/>
        <v>80</v>
      </c>
      <c r="G40" t="s">
        <v>66</v>
      </c>
      <c r="H40" t="s">
        <v>67</v>
      </c>
      <c r="J40">
        <v>5</v>
      </c>
      <c r="K40">
        <v>1340007</v>
      </c>
      <c r="L40" t="str">
        <f>VLOOKUP(K40,奖励类型枚举!A:B,2,FALSE)</f>
        <v>胶水</v>
      </c>
      <c r="M40">
        <v>100</v>
      </c>
      <c r="N40">
        <v>0</v>
      </c>
      <c r="O40">
        <v>0</v>
      </c>
      <c r="P40" t="str">
        <f>INDEX(奖励类型枚举!M:M,MATCH(L40,奖励类型枚举!L:L,0))</f>
        <v>1340007,3|1120007,200</v>
      </c>
      <c r="Q40">
        <f>INDEX(奖励类型枚举!K:K,MATCH(L40,奖励类型枚举!L:L,0))</f>
        <v>60007</v>
      </c>
      <c r="R40">
        <v>1340007</v>
      </c>
      <c r="S40">
        <v>3</v>
      </c>
      <c r="T40">
        <v>1120001</v>
      </c>
      <c r="U40">
        <v>2000</v>
      </c>
      <c r="V40">
        <v>3</v>
      </c>
    </row>
    <row r="41" spans="2:22">
      <c r="B41">
        <v>36</v>
      </c>
      <c r="C41">
        <v>3136</v>
      </c>
      <c r="E41">
        <f t="shared" si="1"/>
        <v>1</v>
      </c>
      <c r="F41">
        <f t="shared" si="1"/>
        <v>80</v>
      </c>
      <c r="G41" t="s">
        <v>58</v>
      </c>
      <c r="H41" t="s">
        <v>59</v>
      </c>
      <c r="J41">
        <v>1</v>
      </c>
      <c r="K41">
        <v>1340008</v>
      </c>
      <c r="L41" t="str">
        <f>VLOOKUP(K41,奖励类型枚举!A:B,2,FALSE)</f>
        <v>刀片</v>
      </c>
      <c r="M41">
        <v>100</v>
      </c>
      <c r="N41">
        <v>0</v>
      </c>
      <c r="O41">
        <v>0</v>
      </c>
      <c r="P41" t="str">
        <f>INDEX(奖励类型枚举!M:M,MATCH(L41,奖励类型枚举!L:L,0))</f>
        <v>1340008,3|1120007,200</v>
      </c>
      <c r="Q41">
        <f>INDEX(奖励类型枚举!K:K,MATCH(L41,奖励类型枚举!L:L,0))</f>
        <v>60008</v>
      </c>
      <c r="R41">
        <v>1340008</v>
      </c>
      <c r="S41">
        <v>3</v>
      </c>
      <c r="T41">
        <v>1120001</v>
      </c>
      <c r="U41">
        <v>2000</v>
      </c>
      <c r="V41">
        <v>17</v>
      </c>
    </row>
    <row r="42" spans="2:22">
      <c r="B42">
        <v>37</v>
      </c>
      <c r="C42">
        <v>3137</v>
      </c>
      <c r="E42">
        <f t="shared" si="1"/>
        <v>11</v>
      </c>
      <c r="F42">
        <f t="shared" si="1"/>
        <v>80</v>
      </c>
      <c r="G42" t="s">
        <v>60</v>
      </c>
      <c r="H42" t="s">
        <v>61</v>
      </c>
      <c r="J42">
        <v>2</v>
      </c>
      <c r="K42">
        <v>1340008</v>
      </c>
      <c r="L42" t="str">
        <f>VLOOKUP(K42,奖励类型枚举!A:B,2,FALSE)</f>
        <v>刀片</v>
      </c>
      <c r="M42">
        <v>100</v>
      </c>
      <c r="N42">
        <v>0</v>
      </c>
      <c r="O42">
        <v>0</v>
      </c>
      <c r="P42" t="str">
        <f>INDEX(奖励类型枚举!M:M,MATCH(L42,奖励类型枚举!L:L,0))</f>
        <v>1340008,3|1120007,200</v>
      </c>
      <c r="Q42">
        <f>INDEX(奖励类型枚举!K:K,MATCH(L42,奖励类型枚举!L:L,0))</f>
        <v>60008</v>
      </c>
      <c r="R42">
        <v>1340008</v>
      </c>
      <c r="S42">
        <v>3</v>
      </c>
      <c r="T42">
        <v>1120001</v>
      </c>
      <c r="U42">
        <v>2000</v>
      </c>
      <c r="V42">
        <v>21</v>
      </c>
    </row>
    <row r="43" spans="2:22">
      <c r="B43">
        <v>38</v>
      </c>
      <c r="C43">
        <v>3138</v>
      </c>
      <c r="E43">
        <f t="shared" si="1"/>
        <v>21</v>
      </c>
      <c r="F43">
        <f t="shared" si="1"/>
        <v>80</v>
      </c>
      <c r="G43" t="s">
        <v>62</v>
      </c>
      <c r="H43" t="s">
        <v>63</v>
      </c>
      <c r="J43">
        <v>3</v>
      </c>
      <c r="K43">
        <v>1340008</v>
      </c>
      <c r="L43" t="str">
        <f>VLOOKUP(K43,奖励类型枚举!A:B,2,FALSE)</f>
        <v>刀片</v>
      </c>
      <c r="M43">
        <v>100</v>
      </c>
      <c r="N43">
        <v>0</v>
      </c>
      <c r="O43">
        <v>0</v>
      </c>
      <c r="P43" t="str">
        <f>INDEX(奖励类型枚举!M:M,MATCH(L43,奖励类型枚举!L:L,0))</f>
        <v>1340008,3|1120007,200</v>
      </c>
      <c r="Q43">
        <f>INDEX(奖励类型枚举!K:K,MATCH(L43,奖励类型枚举!L:L,0))</f>
        <v>60008</v>
      </c>
      <c r="R43">
        <v>1340008</v>
      </c>
      <c r="S43">
        <v>3</v>
      </c>
      <c r="T43">
        <v>1120001</v>
      </c>
      <c r="U43">
        <v>2000</v>
      </c>
      <c r="V43">
        <v>18</v>
      </c>
    </row>
    <row r="44" spans="2:22">
      <c r="B44">
        <v>39</v>
      </c>
      <c r="C44">
        <v>3139</v>
      </c>
      <c r="E44">
        <f t="shared" si="1"/>
        <v>1</v>
      </c>
      <c r="F44">
        <f t="shared" si="1"/>
        <v>80</v>
      </c>
      <c r="G44" t="s">
        <v>64</v>
      </c>
      <c r="H44" t="s">
        <v>65</v>
      </c>
      <c r="J44">
        <v>4</v>
      </c>
      <c r="K44">
        <v>1340008</v>
      </c>
      <c r="L44" t="str">
        <f>VLOOKUP(K44,奖励类型枚举!A:B,2,FALSE)</f>
        <v>刀片</v>
      </c>
      <c r="M44">
        <v>100</v>
      </c>
      <c r="N44">
        <v>0</v>
      </c>
      <c r="O44">
        <v>0</v>
      </c>
      <c r="P44" t="str">
        <f>INDEX(奖励类型枚举!M:M,MATCH(L44,奖励类型枚举!L:L,0))</f>
        <v>1340008,3|1120007,200</v>
      </c>
      <c r="Q44">
        <f>INDEX(奖励类型枚举!K:K,MATCH(L44,奖励类型枚举!L:L,0))</f>
        <v>60008</v>
      </c>
      <c r="R44">
        <v>1340008</v>
      </c>
      <c r="S44">
        <v>3</v>
      </c>
      <c r="T44">
        <v>1120001</v>
      </c>
      <c r="U44">
        <v>2000</v>
      </c>
      <c r="V44">
        <v>2</v>
      </c>
    </row>
    <row r="45" spans="2:22">
      <c r="B45">
        <v>40</v>
      </c>
      <c r="C45">
        <v>3140</v>
      </c>
      <c r="E45">
        <f t="shared" si="1"/>
        <v>1</v>
      </c>
      <c r="F45">
        <f t="shared" si="1"/>
        <v>80</v>
      </c>
      <c r="G45" t="s">
        <v>66</v>
      </c>
      <c r="H45" t="s">
        <v>67</v>
      </c>
      <c r="J45">
        <v>5</v>
      </c>
      <c r="K45">
        <v>1340008</v>
      </c>
      <c r="L45" t="str">
        <f>VLOOKUP(K45,奖励类型枚举!A:B,2,FALSE)</f>
        <v>刀片</v>
      </c>
      <c r="M45">
        <v>100</v>
      </c>
      <c r="N45">
        <v>0</v>
      </c>
      <c r="O45">
        <v>0</v>
      </c>
      <c r="P45" t="str">
        <f>INDEX(奖励类型枚举!M:M,MATCH(L45,奖励类型枚举!L:L,0))</f>
        <v>1340008,3|1120007,200</v>
      </c>
      <c r="Q45">
        <f>INDEX(奖励类型枚举!K:K,MATCH(L45,奖励类型枚举!L:L,0))</f>
        <v>60008</v>
      </c>
      <c r="R45">
        <v>1340008</v>
      </c>
      <c r="S45">
        <v>3</v>
      </c>
      <c r="T45">
        <v>1120001</v>
      </c>
      <c r="U45">
        <v>2000</v>
      </c>
      <c r="V45">
        <v>3</v>
      </c>
    </row>
    <row r="46" spans="2:22">
      <c r="B46">
        <v>41</v>
      </c>
      <c r="C46">
        <v>3141</v>
      </c>
      <c r="E46">
        <f t="shared" si="1"/>
        <v>1</v>
      </c>
      <c r="F46">
        <f t="shared" si="1"/>
        <v>80</v>
      </c>
      <c r="G46" t="s">
        <v>58</v>
      </c>
      <c r="H46" t="s">
        <v>59</v>
      </c>
      <c r="J46">
        <v>1</v>
      </c>
      <c r="K46">
        <v>1340009</v>
      </c>
      <c r="L46" t="str">
        <f>VLOOKUP(K46,奖励类型枚举!A:B,2,FALSE)</f>
        <v>绳子</v>
      </c>
      <c r="M46">
        <v>100</v>
      </c>
      <c r="N46">
        <v>0</v>
      </c>
      <c r="O46">
        <v>0</v>
      </c>
      <c r="P46" t="str">
        <f>INDEX(奖励类型枚举!M:M,MATCH(L46,奖励类型枚举!L:L,0))</f>
        <v>1340009,3|1120007,200</v>
      </c>
      <c r="Q46">
        <f>INDEX(奖励类型枚举!K:K,MATCH(L46,奖励类型枚举!L:L,0))</f>
        <v>60009</v>
      </c>
      <c r="R46">
        <v>1340009</v>
      </c>
      <c r="S46">
        <v>3</v>
      </c>
      <c r="T46">
        <v>1120001</v>
      </c>
      <c r="U46">
        <v>2000</v>
      </c>
      <c r="V46">
        <v>17</v>
      </c>
    </row>
    <row r="47" spans="2:22">
      <c r="B47">
        <v>42</v>
      </c>
      <c r="C47">
        <v>3142</v>
      </c>
      <c r="E47">
        <f t="shared" si="1"/>
        <v>11</v>
      </c>
      <c r="F47">
        <f t="shared" si="1"/>
        <v>80</v>
      </c>
      <c r="G47" t="s">
        <v>60</v>
      </c>
      <c r="H47" t="s">
        <v>61</v>
      </c>
      <c r="J47">
        <v>2</v>
      </c>
      <c r="K47">
        <v>1340009</v>
      </c>
      <c r="L47" t="str">
        <f>VLOOKUP(K47,奖励类型枚举!A:B,2,FALSE)</f>
        <v>绳子</v>
      </c>
      <c r="M47">
        <v>100</v>
      </c>
      <c r="N47">
        <v>0</v>
      </c>
      <c r="O47">
        <v>0</v>
      </c>
      <c r="P47" t="str">
        <f>INDEX(奖励类型枚举!M:M,MATCH(L47,奖励类型枚举!L:L,0))</f>
        <v>1340009,3|1120007,200</v>
      </c>
      <c r="Q47">
        <f>INDEX(奖励类型枚举!K:K,MATCH(L47,奖励类型枚举!L:L,0))</f>
        <v>60009</v>
      </c>
      <c r="R47">
        <v>1340009</v>
      </c>
      <c r="S47">
        <v>3</v>
      </c>
      <c r="T47">
        <v>1120001</v>
      </c>
      <c r="U47">
        <v>2000</v>
      </c>
      <c r="V47">
        <v>21</v>
      </c>
    </row>
    <row r="48" spans="2:22">
      <c r="B48">
        <v>43</v>
      </c>
      <c r="C48">
        <v>3143</v>
      </c>
      <c r="E48">
        <f t="shared" si="1"/>
        <v>21</v>
      </c>
      <c r="F48">
        <f t="shared" si="1"/>
        <v>80</v>
      </c>
      <c r="G48" t="s">
        <v>62</v>
      </c>
      <c r="H48" t="s">
        <v>63</v>
      </c>
      <c r="J48">
        <v>3</v>
      </c>
      <c r="K48">
        <v>1340009</v>
      </c>
      <c r="L48" t="str">
        <f>VLOOKUP(K48,奖励类型枚举!A:B,2,FALSE)</f>
        <v>绳子</v>
      </c>
      <c r="M48">
        <v>100</v>
      </c>
      <c r="N48">
        <v>0</v>
      </c>
      <c r="O48">
        <v>0</v>
      </c>
      <c r="P48" t="str">
        <f>INDEX(奖励类型枚举!M:M,MATCH(L48,奖励类型枚举!L:L,0))</f>
        <v>1340009,3|1120007,200</v>
      </c>
      <c r="Q48">
        <f>INDEX(奖励类型枚举!K:K,MATCH(L48,奖励类型枚举!L:L,0))</f>
        <v>60009</v>
      </c>
      <c r="R48">
        <v>1340009</v>
      </c>
      <c r="S48">
        <v>3</v>
      </c>
      <c r="T48">
        <v>1120001</v>
      </c>
      <c r="U48">
        <v>2000</v>
      </c>
      <c r="V48">
        <v>18</v>
      </c>
    </row>
    <row r="49" spans="2:22">
      <c r="B49">
        <v>44</v>
      </c>
      <c r="C49">
        <v>3144</v>
      </c>
      <c r="E49">
        <f t="shared" si="1"/>
        <v>1</v>
      </c>
      <c r="F49">
        <f t="shared" si="1"/>
        <v>80</v>
      </c>
      <c r="G49" t="s">
        <v>64</v>
      </c>
      <c r="H49" t="s">
        <v>65</v>
      </c>
      <c r="J49">
        <v>4</v>
      </c>
      <c r="K49">
        <v>1340009</v>
      </c>
      <c r="L49" t="str">
        <f>VLOOKUP(K49,奖励类型枚举!A:B,2,FALSE)</f>
        <v>绳子</v>
      </c>
      <c r="M49">
        <v>100</v>
      </c>
      <c r="N49">
        <v>0</v>
      </c>
      <c r="O49">
        <v>0</v>
      </c>
      <c r="P49" t="str">
        <f>INDEX(奖励类型枚举!M:M,MATCH(L49,奖励类型枚举!L:L,0))</f>
        <v>1340009,3|1120007,200</v>
      </c>
      <c r="Q49">
        <f>INDEX(奖励类型枚举!K:K,MATCH(L49,奖励类型枚举!L:L,0))</f>
        <v>60009</v>
      </c>
      <c r="R49">
        <v>1340009</v>
      </c>
      <c r="S49">
        <v>3</v>
      </c>
      <c r="T49">
        <v>1120001</v>
      </c>
      <c r="U49">
        <v>2000</v>
      </c>
      <c r="V49">
        <v>2</v>
      </c>
    </row>
    <row r="50" spans="2:22">
      <c r="B50">
        <v>45</v>
      </c>
      <c r="C50">
        <v>3145</v>
      </c>
      <c r="E50">
        <f t="shared" si="1"/>
        <v>1</v>
      </c>
      <c r="F50">
        <f t="shared" si="1"/>
        <v>80</v>
      </c>
      <c r="G50" t="s">
        <v>66</v>
      </c>
      <c r="H50" t="s">
        <v>67</v>
      </c>
      <c r="J50">
        <v>5</v>
      </c>
      <c r="K50">
        <v>1340009</v>
      </c>
      <c r="L50" t="str">
        <f>VLOOKUP(K50,奖励类型枚举!A:B,2,FALSE)</f>
        <v>绳子</v>
      </c>
      <c r="M50">
        <v>100</v>
      </c>
      <c r="N50">
        <v>0</v>
      </c>
      <c r="O50">
        <v>0</v>
      </c>
      <c r="P50" t="str">
        <f>INDEX(奖励类型枚举!M:M,MATCH(L50,奖励类型枚举!L:L,0))</f>
        <v>1340009,3|1120007,200</v>
      </c>
      <c r="Q50">
        <f>INDEX(奖励类型枚举!K:K,MATCH(L50,奖励类型枚举!L:L,0))</f>
        <v>60009</v>
      </c>
      <c r="R50">
        <v>1340009</v>
      </c>
      <c r="S50">
        <v>3</v>
      </c>
      <c r="T50">
        <v>1120001</v>
      </c>
      <c r="U50">
        <v>2000</v>
      </c>
      <c r="V50">
        <v>3</v>
      </c>
    </row>
    <row r="51" spans="2:23">
      <c r="B51">
        <v>46</v>
      </c>
      <c r="C51">
        <v>3146</v>
      </c>
      <c r="D51">
        <v>3161</v>
      </c>
      <c r="E51">
        <v>11</v>
      </c>
      <c r="F51">
        <v>80</v>
      </c>
      <c r="G51" t="s">
        <v>68</v>
      </c>
      <c r="H51" t="s">
        <v>59</v>
      </c>
      <c r="I51" t="s">
        <v>61</v>
      </c>
      <c r="J51">
        <v>5</v>
      </c>
      <c r="K51">
        <v>1340010</v>
      </c>
      <c r="L51" t="str">
        <f>VLOOKUP(K51,奖励类型枚举!A:B,2,FALSE)</f>
        <v>电池</v>
      </c>
      <c r="M51">
        <v>50</v>
      </c>
      <c r="N51">
        <v>1</v>
      </c>
      <c r="O51">
        <v>1</v>
      </c>
      <c r="P51" t="str">
        <f>INDEX(奖励类型枚举!M:M,MATCH(L51,奖励类型枚举!L:L,0))</f>
        <v>1340010,1|1120007,500</v>
      </c>
      <c r="Q51">
        <f>INDEX(奖励类型枚举!K:K,MATCH(L51,奖励类型枚举!L:L,0))</f>
        <v>60010</v>
      </c>
      <c r="R51">
        <v>1340010</v>
      </c>
      <c r="S51">
        <v>3</v>
      </c>
      <c r="T51">
        <v>1120001</v>
      </c>
      <c r="U51">
        <v>2000</v>
      </c>
      <c r="V51">
        <v>17</v>
      </c>
      <c r="W51">
        <v>21</v>
      </c>
    </row>
    <row r="52" spans="2:23">
      <c r="B52">
        <v>47</v>
      </c>
      <c r="C52">
        <v>3147</v>
      </c>
      <c r="D52">
        <v>3162</v>
      </c>
      <c r="E52">
        <v>21</v>
      </c>
      <c r="F52">
        <v>80</v>
      </c>
      <c r="G52" t="s">
        <v>68</v>
      </c>
      <c r="H52" t="s">
        <v>61</v>
      </c>
      <c r="I52" t="s">
        <v>63</v>
      </c>
      <c r="J52">
        <v>5</v>
      </c>
      <c r="K52">
        <v>1340010</v>
      </c>
      <c r="L52" t="str">
        <f>VLOOKUP(K52,奖励类型枚举!A:B,2,FALSE)</f>
        <v>电池</v>
      </c>
      <c r="M52">
        <f t="shared" ref="M52:M68" si="2">M51</f>
        <v>50</v>
      </c>
      <c r="N52">
        <v>1</v>
      </c>
      <c r="O52">
        <v>1</v>
      </c>
      <c r="P52" t="str">
        <f>INDEX(奖励类型枚举!M:M,MATCH(L52,奖励类型枚举!L:L,0))</f>
        <v>1340010,1|1120007,500</v>
      </c>
      <c r="Q52">
        <f>INDEX(奖励类型枚举!K:K,MATCH(L52,奖励类型枚举!L:L,0))</f>
        <v>60010</v>
      </c>
      <c r="R52">
        <v>1340010</v>
      </c>
      <c r="S52">
        <v>3</v>
      </c>
      <c r="T52">
        <v>1120001</v>
      </c>
      <c r="U52">
        <v>2000</v>
      </c>
      <c r="V52">
        <v>21</v>
      </c>
      <c r="W52">
        <v>18</v>
      </c>
    </row>
    <row r="53" spans="2:23">
      <c r="B53">
        <v>48</v>
      </c>
      <c r="C53">
        <v>3148</v>
      </c>
      <c r="D53">
        <v>3163</v>
      </c>
      <c r="E53">
        <v>21</v>
      </c>
      <c r="F53">
        <v>80</v>
      </c>
      <c r="G53" t="s">
        <v>68</v>
      </c>
      <c r="H53" t="s">
        <v>63</v>
      </c>
      <c r="I53" t="s">
        <v>65</v>
      </c>
      <c r="J53">
        <v>5</v>
      </c>
      <c r="K53">
        <v>1340010</v>
      </c>
      <c r="L53" t="str">
        <f>VLOOKUP(K53,奖励类型枚举!A:B,2,FALSE)</f>
        <v>电池</v>
      </c>
      <c r="M53">
        <f t="shared" si="2"/>
        <v>50</v>
      </c>
      <c r="N53">
        <v>1</v>
      </c>
      <c r="O53">
        <v>1</v>
      </c>
      <c r="P53" t="str">
        <f>INDEX(奖励类型枚举!M:M,MATCH(L53,奖励类型枚举!L:L,0))</f>
        <v>1340010,1|1120007,500</v>
      </c>
      <c r="Q53">
        <f>INDEX(奖励类型枚举!K:K,MATCH(L53,奖励类型枚举!L:L,0))</f>
        <v>60010</v>
      </c>
      <c r="R53">
        <v>1340010</v>
      </c>
      <c r="S53">
        <v>3</v>
      </c>
      <c r="T53">
        <v>1120001</v>
      </c>
      <c r="U53">
        <v>2000</v>
      </c>
      <c r="V53">
        <v>18</v>
      </c>
      <c r="W53">
        <v>2</v>
      </c>
    </row>
    <row r="54" spans="2:23">
      <c r="B54">
        <v>49</v>
      </c>
      <c r="C54">
        <v>3149</v>
      </c>
      <c r="D54">
        <v>3164</v>
      </c>
      <c r="E54">
        <v>1</v>
      </c>
      <c r="F54">
        <v>80</v>
      </c>
      <c r="G54" t="s">
        <v>68</v>
      </c>
      <c r="H54" t="s">
        <v>65</v>
      </c>
      <c r="I54" t="s">
        <v>67</v>
      </c>
      <c r="J54">
        <v>5</v>
      </c>
      <c r="K54">
        <v>1340010</v>
      </c>
      <c r="L54" t="str">
        <f>VLOOKUP(K54,奖励类型枚举!A:B,2,FALSE)</f>
        <v>电池</v>
      </c>
      <c r="M54">
        <f t="shared" si="2"/>
        <v>50</v>
      </c>
      <c r="N54">
        <v>1</v>
      </c>
      <c r="O54">
        <v>1</v>
      </c>
      <c r="P54" t="str">
        <f>INDEX(奖励类型枚举!M:M,MATCH(L54,奖励类型枚举!L:L,0))</f>
        <v>1340010,1|1120007,500</v>
      </c>
      <c r="Q54">
        <f>INDEX(奖励类型枚举!K:K,MATCH(L54,奖励类型枚举!L:L,0))</f>
        <v>60010</v>
      </c>
      <c r="R54">
        <v>1340010</v>
      </c>
      <c r="S54">
        <v>3</v>
      </c>
      <c r="T54">
        <v>1120001</v>
      </c>
      <c r="U54">
        <v>2000</v>
      </c>
      <c r="V54">
        <v>2</v>
      </c>
      <c r="W54">
        <v>3</v>
      </c>
    </row>
    <row r="55" spans="2:23">
      <c r="B55">
        <v>50</v>
      </c>
      <c r="C55">
        <v>3150</v>
      </c>
      <c r="D55">
        <v>3165</v>
      </c>
      <c r="E55">
        <v>1</v>
      </c>
      <c r="F55">
        <v>80</v>
      </c>
      <c r="G55" t="s">
        <v>68</v>
      </c>
      <c r="H55" t="s">
        <v>67</v>
      </c>
      <c r="I55" t="s">
        <v>59</v>
      </c>
      <c r="J55">
        <v>5</v>
      </c>
      <c r="K55">
        <v>1340010</v>
      </c>
      <c r="L55" t="str">
        <f>VLOOKUP(K55,奖励类型枚举!A:B,2,FALSE)</f>
        <v>电池</v>
      </c>
      <c r="M55">
        <f t="shared" si="2"/>
        <v>50</v>
      </c>
      <c r="N55">
        <v>1</v>
      </c>
      <c r="O55">
        <v>1</v>
      </c>
      <c r="P55" t="str">
        <f>INDEX(奖励类型枚举!M:M,MATCH(L55,奖励类型枚举!L:L,0))</f>
        <v>1340010,1|1120007,500</v>
      </c>
      <c r="Q55">
        <f>INDEX(奖励类型枚举!K:K,MATCH(L55,奖励类型枚举!L:L,0))</f>
        <v>60010</v>
      </c>
      <c r="R55">
        <v>1340010</v>
      </c>
      <c r="S55">
        <v>3</v>
      </c>
      <c r="T55">
        <v>1120001</v>
      </c>
      <c r="U55">
        <v>2000</v>
      </c>
      <c r="V55">
        <v>3</v>
      </c>
      <c r="W55">
        <v>17</v>
      </c>
    </row>
    <row r="56" spans="2:23">
      <c r="B56">
        <v>51</v>
      </c>
      <c r="C56">
        <v>3151</v>
      </c>
      <c r="D56">
        <v>3166</v>
      </c>
      <c r="E56">
        <v>11</v>
      </c>
      <c r="F56">
        <v>80</v>
      </c>
      <c r="G56" t="s">
        <v>68</v>
      </c>
      <c r="H56" t="s">
        <v>59</v>
      </c>
      <c r="I56" t="s">
        <v>61</v>
      </c>
      <c r="J56">
        <v>5</v>
      </c>
      <c r="K56">
        <v>1340011</v>
      </c>
      <c r="L56" t="str">
        <f>VLOOKUP(K56,奖励类型枚举!A:B,2,FALSE)</f>
        <v>马达</v>
      </c>
      <c r="M56">
        <f t="shared" si="2"/>
        <v>50</v>
      </c>
      <c r="N56">
        <v>1</v>
      </c>
      <c r="O56">
        <v>1</v>
      </c>
      <c r="P56" t="str">
        <f>INDEX(奖励类型枚举!M:M,MATCH(L56,奖励类型枚举!L:L,0))</f>
        <v>1340011,1|1120007,500</v>
      </c>
      <c r="Q56">
        <f>INDEX(奖励类型枚举!K:K,MATCH(L56,奖励类型枚举!L:L,0))</f>
        <v>60011</v>
      </c>
      <c r="R56">
        <v>1340011</v>
      </c>
      <c r="S56">
        <v>3</v>
      </c>
      <c r="T56">
        <v>1120001</v>
      </c>
      <c r="U56">
        <v>2000</v>
      </c>
      <c r="V56">
        <v>17</v>
      </c>
      <c r="W56">
        <v>21</v>
      </c>
    </row>
    <row r="57" spans="2:23">
      <c r="B57">
        <v>52</v>
      </c>
      <c r="C57">
        <v>3152</v>
      </c>
      <c r="D57">
        <v>3167</v>
      </c>
      <c r="E57">
        <v>21</v>
      </c>
      <c r="F57">
        <v>80</v>
      </c>
      <c r="G57" t="s">
        <v>68</v>
      </c>
      <c r="H57" t="s">
        <v>61</v>
      </c>
      <c r="I57" t="s">
        <v>63</v>
      </c>
      <c r="J57">
        <v>5</v>
      </c>
      <c r="K57">
        <v>1340011</v>
      </c>
      <c r="L57" t="str">
        <f>VLOOKUP(K57,奖励类型枚举!A:B,2,FALSE)</f>
        <v>马达</v>
      </c>
      <c r="M57">
        <f t="shared" si="2"/>
        <v>50</v>
      </c>
      <c r="N57">
        <v>1</v>
      </c>
      <c r="O57">
        <v>1</v>
      </c>
      <c r="P57" t="str">
        <f>INDEX(奖励类型枚举!M:M,MATCH(L57,奖励类型枚举!L:L,0))</f>
        <v>1340011,1|1120007,500</v>
      </c>
      <c r="Q57">
        <f>INDEX(奖励类型枚举!K:K,MATCH(L57,奖励类型枚举!L:L,0))</f>
        <v>60011</v>
      </c>
      <c r="R57">
        <v>1340011</v>
      </c>
      <c r="S57">
        <v>3</v>
      </c>
      <c r="T57">
        <v>1120001</v>
      </c>
      <c r="U57">
        <v>2000</v>
      </c>
      <c r="V57">
        <v>21</v>
      </c>
      <c r="W57">
        <v>18</v>
      </c>
    </row>
    <row r="58" spans="2:23">
      <c r="B58">
        <v>53</v>
      </c>
      <c r="C58">
        <v>3153</v>
      </c>
      <c r="D58">
        <v>3168</v>
      </c>
      <c r="E58">
        <v>21</v>
      </c>
      <c r="F58">
        <v>80</v>
      </c>
      <c r="G58" t="s">
        <v>68</v>
      </c>
      <c r="H58" t="s">
        <v>63</v>
      </c>
      <c r="I58" t="s">
        <v>65</v>
      </c>
      <c r="J58">
        <v>5</v>
      </c>
      <c r="K58">
        <v>1340011</v>
      </c>
      <c r="L58" t="str">
        <f>VLOOKUP(K58,奖励类型枚举!A:B,2,FALSE)</f>
        <v>马达</v>
      </c>
      <c r="M58">
        <f t="shared" si="2"/>
        <v>50</v>
      </c>
      <c r="N58">
        <v>1</v>
      </c>
      <c r="O58">
        <v>1</v>
      </c>
      <c r="P58" t="str">
        <f>INDEX(奖励类型枚举!M:M,MATCH(L58,奖励类型枚举!L:L,0))</f>
        <v>1340011,1|1120007,500</v>
      </c>
      <c r="Q58">
        <f>INDEX(奖励类型枚举!K:K,MATCH(L58,奖励类型枚举!L:L,0))</f>
        <v>60011</v>
      </c>
      <c r="R58">
        <v>1340011</v>
      </c>
      <c r="S58">
        <v>3</v>
      </c>
      <c r="T58">
        <v>1120001</v>
      </c>
      <c r="U58">
        <v>2000</v>
      </c>
      <c r="V58">
        <v>18</v>
      </c>
      <c r="W58">
        <v>2</v>
      </c>
    </row>
    <row r="59" spans="2:23">
      <c r="B59">
        <v>54</v>
      </c>
      <c r="C59">
        <v>3154</v>
      </c>
      <c r="D59">
        <v>3169</v>
      </c>
      <c r="E59">
        <v>1</v>
      </c>
      <c r="F59">
        <v>80</v>
      </c>
      <c r="G59" t="s">
        <v>68</v>
      </c>
      <c r="H59" t="s">
        <v>65</v>
      </c>
      <c r="I59" t="s">
        <v>67</v>
      </c>
      <c r="J59">
        <v>5</v>
      </c>
      <c r="K59">
        <v>1340011</v>
      </c>
      <c r="L59" t="str">
        <f>VLOOKUP(K59,奖励类型枚举!A:B,2,FALSE)</f>
        <v>马达</v>
      </c>
      <c r="M59">
        <f t="shared" si="2"/>
        <v>50</v>
      </c>
      <c r="N59">
        <v>1</v>
      </c>
      <c r="O59">
        <v>1</v>
      </c>
      <c r="P59" t="str">
        <f>INDEX(奖励类型枚举!M:M,MATCH(L59,奖励类型枚举!L:L,0))</f>
        <v>1340011,1|1120007,500</v>
      </c>
      <c r="Q59">
        <f>INDEX(奖励类型枚举!K:K,MATCH(L59,奖励类型枚举!L:L,0))</f>
        <v>60011</v>
      </c>
      <c r="R59">
        <v>1340011</v>
      </c>
      <c r="S59">
        <v>3</v>
      </c>
      <c r="T59">
        <v>1120001</v>
      </c>
      <c r="U59">
        <v>2000</v>
      </c>
      <c r="V59">
        <v>2</v>
      </c>
      <c r="W59">
        <v>3</v>
      </c>
    </row>
    <row r="60" spans="2:23">
      <c r="B60">
        <v>55</v>
      </c>
      <c r="C60">
        <v>3155</v>
      </c>
      <c r="D60">
        <v>3170</v>
      </c>
      <c r="E60">
        <v>1</v>
      </c>
      <c r="F60">
        <v>80</v>
      </c>
      <c r="G60" t="s">
        <v>68</v>
      </c>
      <c r="H60" t="s">
        <v>67</v>
      </c>
      <c r="I60" t="s">
        <v>59</v>
      </c>
      <c r="J60">
        <v>5</v>
      </c>
      <c r="K60">
        <v>1340011</v>
      </c>
      <c r="L60" t="str">
        <f>VLOOKUP(K60,奖励类型枚举!A:B,2,FALSE)</f>
        <v>马达</v>
      </c>
      <c r="M60">
        <f t="shared" si="2"/>
        <v>50</v>
      </c>
      <c r="N60">
        <v>1</v>
      </c>
      <c r="O60">
        <v>1</v>
      </c>
      <c r="P60" t="str">
        <f>INDEX(奖励类型枚举!M:M,MATCH(L60,奖励类型枚举!L:L,0))</f>
        <v>1340011,1|1120007,500</v>
      </c>
      <c r="Q60">
        <f>INDEX(奖励类型枚举!K:K,MATCH(L60,奖励类型枚举!L:L,0))</f>
        <v>60011</v>
      </c>
      <c r="R60">
        <v>1340011</v>
      </c>
      <c r="S60">
        <v>3</v>
      </c>
      <c r="T60">
        <v>1120001</v>
      </c>
      <c r="U60">
        <v>2000</v>
      </c>
      <c r="V60">
        <v>3</v>
      </c>
      <c r="W60">
        <v>17</v>
      </c>
    </row>
    <row r="61" spans="2:23">
      <c r="B61">
        <v>56</v>
      </c>
      <c r="C61">
        <v>3156</v>
      </c>
      <c r="D61">
        <v>3171</v>
      </c>
      <c r="E61">
        <v>11</v>
      </c>
      <c r="F61">
        <v>80</v>
      </c>
      <c r="G61" t="s">
        <v>68</v>
      </c>
      <c r="H61" t="s">
        <v>59</v>
      </c>
      <c r="I61" t="s">
        <v>61</v>
      </c>
      <c r="J61">
        <v>5</v>
      </c>
      <c r="K61">
        <v>1340012</v>
      </c>
      <c r="L61" t="str">
        <f>VLOOKUP(K61,奖励类型枚举!A:B,2,FALSE)</f>
        <v>芯片</v>
      </c>
      <c r="M61">
        <f t="shared" si="2"/>
        <v>50</v>
      </c>
      <c r="N61">
        <v>1</v>
      </c>
      <c r="O61">
        <v>1</v>
      </c>
      <c r="P61" t="str">
        <f>INDEX(奖励类型枚举!M:M,MATCH(L61,奖励类型枚举!L:L,0))</f>
        <v>1340012,1|1120007,500</v>
      </c>
      <c r="Q61">
        <f>INDEX(奖励类型枚举!K:K,MATCH(L61,奖励类型枚举!L:L,0))</f>
        <v>60012</v>
      </c>
      <c r="R61">
        <v>1340012</v>
      </c>
      <c r="S61">
        <v>3</v>
      </c>
      <c r="T61">
        <v>1120001</v>
      </c>
      <c r="U61">
        <v>2000</v>
      </c>
      <c r="V61">
        <v>17</v>
      </c>
      <c r="W61">
        <v>21</v>
      </c>
    </row>
    <row r="62" spans="2:23">
      <c r="B62">
        <v>57</v>
      </c>
      <c r="C62">
        <v>3157</v>
      </c>
      <c r="D62">
        <v>3172</v>
      </c>
      <c r="E62">
        <v>21</v>
      </c>
      <c r="F62">
        <v>80</v>
      </c>
      <c r="G62" t="s">
        <v>68</v>
      </c>
      <c r="H62" t="s">
        <v>61</v>
      </c>
      <c r="I62" t="s">
        <v>63</v>
      </c>
      <c r="J62">
        <v>5</v>
      </c>
      <c r="K62">
        <v>1340012</v>
      </c>
      <c r="L62" t="str">
        <f>VLOOKUP(K62,奖励类型枚举!A:B,2,FALSE)</f>
        <v>芯片</v>
      </c>
      <c r="M62">
        <f t="shared" si="2"/>
        <v>50</v>
      </c>
      <c r="N62">
        <v>1</v>
      </c>
      <c r="O62">
        <v>1</v>
      </c>
      <c r="P62" t="str">
        <f>INDEX(奖励类型枚举!M:M,MATCH(L62,奖励类型枚举!L:L,0))</f>
        <v>1340012,1|1120007,500</v>
      </c>
      <c r="Q62">
        <f>INDEX(奖励类型枚举!K:K,MATCH(L62,奖励类型枚举!L:L,0))</f>
        <v>60012</v>
      </c>
      <c r="R62">
        <v>1340012</v>
      </c>
      <c r="S62">
        <v>3</v>
      </c>
      <c r="T62">
        <v>1120001</v>
      </c>
      <c r="U62">
        <v>2000</v>
      </c>
      <c r="V62">
        <v>21</v>
      </c>
      <c r="W62">
        <v>18</v>
      </c>
    </row>
    <row r="63" spans="2:23">
      <c r="B63">
        <v>58</v>
      </c>
      <c r="C63">
        <v>3158</v>
      </c>
      <c r="D63">
        <v>3173</v>
      </c>
      <c r="E63">
        <v>21</v>
      </c>
      <c r="F63">
        <v>80</v>
      </c>
      <c r="G63" t="s">
        <v>68</v>
      </c>
      <c r="H63" t="s">
        <v>63</v>
      </c>
      <c r="I63" t="s">
        <v>65</v>
      </c>
      <c r="J63">
        <v>5</v>
      </c>
      <c r="K63">
        <v>1340012</v>
      </c>
      <c r="L63" t="str">
        <f>VLOOKUP(K63,奖励类型枚举!A:B,2,FALSE)</f>
        <v>芯片</v>
      </c>
      <c r="M63">
        <f t="shared" si="2"/>
        <v>50</v>
      </c>
      <c r="N63">
        <v>1</v>
      </c>
      <c r="O63">
        <v>1</v>
      </c>
      <c r="P63" t="str">
        <f>INDEX(奖励类型枚举!M:M,MATCH(L63,奖励类型枚举!L:L,0))</f>
        <v>1340012,1|1120007,500</v>
      </c>
      <c r="Q63">
        <f>INDEX(奖励类型枚举!K:K,MATCH(L63,奖励类型枚举!L:L,0))</f>
        <v>60012</v>
      </c>
      <c r="R63">
        <v>1340012</v>
      </c>
      <c r="S63">
        <v>3</v>
      </c>
      <c r="T63">
        <v>1120001</v>
      </c>
      <c r="U63">
        <v>2000</v>
      </c>
      <c r="V63">
        <v>18</v>
      </c>
      <c r="W63">
        <v>2</v>
      </c>
    </row>
    <row r="64" spans="2:23">
      <c r="B64">
        <v>59</v>
      </c>
      <c r="C64">
        <v>3159</v>
      </c>
      <c r="D64">
        <v>3174</v>
      </c>
      <c r="E64">
        <v>1</v>
      </c>
      <c r="F64">
        <v>80</v>
      </c>
      <c r="G64" t="s">
        <v>68</v>
      </c>
      <c r="H64" t="s">
        <v>65</v>
      </c>
      <c r="I64" t="s">
        <v>67</v>
      </c>
      <c r="J64">
        <v>5</v>
      </c>
      <c r="K64">
        <v>1340012</v>
      </c>
      <c r="L64" t="str">
        <f>VLOOKUP(K64,奖励类型枚举!A:B,2,FALSE)</f>
        <v>芯片</v>
      </c>
      <c r="M64">
        <f t="shared" si="2"/>
        <v>50</v>
      </c>
      <c r="N64">
        <v>1</v>
      </c>
      <c r="O64">
        <v>1</v>
      </c>
      <c r="P64" t="str">
        <f>INDEX(奖励类型枚举!M:M,MATCH(L64,奖励类型枚举!L:L,0))</f>
        <v>1340012,1|1120007,500</v>
      </c>
      <c r="Q64">
        <f>INDEX(奖励类型枚举!K:K,MATCH(L64,奖励类型枚举!L:L,0))</f>
        <v>60012</v>
      </c>
      <c r="R64">
        <v>1340012</v>
      </c>
      <c r="S64">
        <v>3</v>
      </c>
      <c r="T64">
        <v>1120001</v>
      </c>
      <c r="U64">
        <v>2000</v>
      </c>
      <c r="V64">
        <v>2</v>
      </c>
      <c r="W64">
        <v>3</v>
      </c>
    </row>
    <row r="65" spans="2:23">
      <c r="B65">
        <v>60</v>
      </c>
      <c r="C65">
        <v>3160</v>
      </c>
      <c r="D65">
        <v>3175</v>
      </c>
      <c r="E65">
        <v>1</v>
      </c>
      <c r="F65">
        <v>80</v>
      </c>
      <c r="G65" t="s">
        <v>68</v>
      </c>
      <c r="H65" t="s">
        <v>67</v>
      </c>
      <c r="I65" t="s">
        <v>59</v>
      </c>
      <c r="J65">
        <v>5</v>
      </c>
      <c r="K65">
        <v>1340012</v>
      </c>
      <c r="L65" t="str">
        <f>VLOOKUP(K65,奖励类型枚举!A:B,2,FALSE)</f>
        <v>芯片</v>
      </c>
      <c r="M65">
        <f t="shared" si="2"/>
        <v>50</v>
      </c>
      <c r="N65">
        <v>1</v>
      </c>
      <c r="O65">
        <v>1</v>
      </c>
      <c r="P65" t="str">
        <f>INDEX(奖励类型枚举!M:M,MATCH(L65,奖励类型枚举!L:L,0))</f>
        <v>1340012,1|1120007,500</v>
      </c>
      <c r="Q65">
        <f>INDEX(奖励类型枚举!K:K,MATCH(L65,奖励类型枚举!L:L,0))</f>
        <v>60012</v>
      </c>
      <c r="R65">
        <v>1340012</v>
      </c>
      <c r="S65">
        <v>3</v>
      </c>
      <c r="T65">
        <v>1120001</v>
      </c>
      <c r="U65">
        <v>2000</v>
      </c>
      <c r="V65">
        <v>3</v>
      </c>
      <c r="W65">
        <v>17</v>
      </c>
    </row>
    <row r="66" spans="2:23">
      <c r="B66">
        <v>61</v>
      </c>
      <c r="C66">
        <v>3176</v>
      </c>
      <c r="D66">
        <v>3179</v>
      </c>
      <c r="E66">
        <v>1</v>
      </c>
      <c r="F66">
        <v>80</v>
      </c>
      <c r="G66" t="s">
        <v>68</v>
      </c>
      <c r="H66" t="s">
        <v>61</v>
      </c>
      <c r="I66" t="s">
        <v>65</v>
      </c>
      <c r="J66">
        <v>5</v>
      </c>
      <c r="K66">
        <v>1340010</v>
      </c>
      <c r="L66" t="str">
        <f>VLOOKUP(K66,奖励类型枚举!A:B,2,FALSE)</f>
        <v>电池</v>
      </c>
      <c r="M66">
        <f t="shared" si="2"/>
        <v>50</v>
      </c>
      <c r="N66">
        <v>1</v>
      </c>
      <c r="O66">
        <v>1</v>
      </c>
      <c r="P66" t="str">
        <f>INDEX(奖励类型枚举!M:M,MATCH(L66,奖励类型枚举!L:L,0))</f>
        <v>1340010,1|1120007,500</v>
      </c>
      <c r="Q66">
        <f>INDEX(奖励类型枚举!K:K,MATCH(L66,奖励类型枚举!L:L,0))</f>
        <v>60010</v>
      </c>
      <c r="R66">
        <v>1340010</v>
      </c>
      <c r="S66">
        <v>3</v>
      </c>
      <c r="T66">
        <v>1120001</v>
      </c>
      <c r="U66">
        <v>2000</v>
      </c>
      <c r="V66">
        <v>2</v>
      </c>
      <c r="W66">
        <v>2</v>
      </c>
    </row>
    <row r="67" spans="2:23">
      <c r="B67">
        <v>62</v>
      </c>
      <c r="C67">
        <v>3177</v>
      </c>
      <c r="D67">
        <v>3180</v>
      </c>
      <c r="E67">
        <v>21</v>
      </c>
      <c r="F67">
        <v>80</v>
      </c>
      <c r="G67" t="s">
        <v>68</v>
      </c>
      <c r="H67" t="s">
        <v>65</v>
      </c>
      <c r="I67" t="s">
        <v>63</v>
      </c>
      <c r="J67">
        <v>5</v>
      </c>
      <c r="K67">
        <v>1340011</v>
      </c>
      <c r="L67" t="str">
        <f>VLOOKUP(K67,奖励类型枚举!A:B,2,FALSE)</f>
        <v>马达</v>
      </c>
      <c r="M67">
        <f t="shared" si="2"/>
        <v>50</v>
      </c>
      <c r="N67">
        <v>1</v>
      </c>
      <c r="O67">
        <v>1</v>
      </c>
      <c r="P67" t="str">
        <f>INDEX(奖励类型枚举!M:M,MATCH(L67,奖励类型枚举!L:L,0))</f>
        <v>1340011,1|1120007,500</v>
      </c>
      <c r="Q67">
        <f>INDEX(奖励类型枚举!K:K,MATCH(L67,奖励类型枚举!L:L,0))</f>
        <v>60011</v>
      </c>
      <c r="R67">
        <v>1340011</v>
      </c>
      <c r="S67">
        <v>3</v>
      </c>
      <c r="T67">
        <v>1120001</v>
      </c>
      <c r="U67">
        <v>2000</v>
      </c>
      <c r="V67">
        <v>2</v>
      </c>
      <c r="W67">
        <v>18</v>
      </c>
    </row>
    <row r="68" spans="2:23">
      <c r="B68">
        <v>63</v>
      </c>
      <c r="C68">
        <v>3178</v>
      </c>
      <c r="D68">
        <v>3181</v>
      </c>
      <c r="E68">
        <v>1</v>
      </c>
      <c r="F68">
        <v>80</v>
      </c>
      <c r="G68" t="s">
        <v>68</v>
      </c>
      <c r="H68" t="s">
        <v>59</v>
      </c>
      <c r="I68" t="s">
        <v>65</v>
      </c>
      <c r="J68">
        <v>5</v>
      </c>
      <c r="K68">
        <v>1340012</v>
      </c>
      <c r="L68" t="str">
        <f>VLOOKUP(K68,奖励类型枚举!A:B,2,FALSE)</f>
        <v>芯片</v>
      </c>
      <c r="M68">
        <f t="shared" si="2"/>
        <v>50</v>
      </c>
      <c r="N68">
        <v>1</v>
      </c>
      <c r="O68">
        <v>1</v>
      </c>
      <c r="P68" t="str">
        <f>INDEX(奖励类型枚举!M:M,MATCH(L68,奖励类型枚举!L:L,0))</f>
        <v>1340012,1|1120007,500</v>
      </c>
      <c r="Q68">
        <f>INDEX(奖励类型枚举!K:K,MATCH(L68,奖励类型枚举!L:L,0))</f>
        <v>60012</v>
      </c>
      <c r="R68">
        <v>1340012</v>
      </c>
      <c r="S68">
        <v>3</v>
      </c>
      <c r="T68">
        <v>1120001</v>
      </c>
      <c r="U68">
        <v>2000</v>
      </c>
      <c r="V68">
        <v>17</v>
      </c>
      <c r="W68">
        <v>21</v>
      </c>
    </row>
    <row r="71" spans="1:24">
      <c r="A71" t="s">
        <v>69</v>
      </c>
      <c r="B71">
        <v>1</v>
      </c>
      <c r="C71" s="2">
        <v>3101</v>
      </c>
      <c r="D71" s="2"/>
      <c r="E71">
        <v>8</v>
      </c>
      <c r="F71">
        <v>80</v>
      </c>
      <c r="G71" s="2" t="s">
        <v>58</v>
      </c>
      <c r="H71" s="2" t="s">
        <v>59</v>
      </c>
      <c r="J71">
        <v>1</v>
      </c>
      <c r="K71" s="2">
        <v>1340001</v>
      </c>
      <c r="L71" s="2" t="str">
        <f>VLOOKUP(K71,Sheet2!$A$18:$I$29,2,FALSE)</f>
        <v>钉子</v>
      </c>
      <c r="M71" s="2">
        <f>VLOOKUP(K71,Sheet2!$A$18:$I$29,3,FALSE)</f>
        <v>100</v>
      </c>
      <c r="N71" s="2">
        <v>0</v>
      </c>
      <c r="O71" s="2">
        <f>VLOOKUP(K71,Sheet2!$A$18:$I$29,5,FALSE)</f>
        <v>0</v>
      </c>
      <c r="P71" s="2" t="str">
        <f>VLOOKUP(K71,Sheet2!$A$18:$I$29,6,FALSE)</f>
        <v>1340001,3|1120007,200</v>
      </c>
      <c r="Q71" s="2">
        <f>VLOOKUP(K71,Sheet2!$A$18:$I$29,7,FALSE)</f>
        <v>60001</v>
      </c>
      <c r="R71" s="2">
        <f>VLOOKUP(K71,Sheet2!$A$18:$I$29,8,FALSE)</f>
        <v>1340001</v>
      </c>
      <c r="S71" s="2">
        <f>VLOOKUP(K71,Sheet2!$A$18:$I$29,9,FALSE)</f>
        <v>3</v>
      </c>
      <c r="T71" s="2">
        <v>1120001</v>
      </c>
      <c r="U71" s="2">
        <v>2000</v>
      </c>
      <c r="V71" s="2">
        <v>17</v>
      </c>
      <c r="X71" s="2">
        <v>1</v>
      </c>
    </row>
    <row r="72" spans="1:24">
      <c r="A72" t="s">
        <v>69</v>
      </c>
      <c r="B72">
        <v>2</v>
      </c>
      <c r="C72" s="2">
        <v>3102</v>
      </c>
      <c r="D72" s="2"/>
      <c r="E72">
        <v>14</v>
      </c>
      <c r="F72">
        <v>80</v>
      </c>
      <c r="G72" s="2" t="s">
        <v>60</v>
      </c>
      <c r="H72" s="2" t="s">
        <v>61</v>
      </c>
      <c r="J72">
        <v>1</v>
      </c>
      <c r="K72" s="2">
        <v>1340001</v>
      </c>
      <c r="L72" s="2" t="str">
        <f>VLOOKUP(K72,Sheet2!$A$18:$I$29,2,FALSE)</f>
        <v>钉子</v>
      </c>
      <c r="M72" s="2">
        <f>VLOOKUP(K72,Sheet2!$A$18:$I$29,3,FALSE)</f>
        <v>100</v>
      </c>
      <c r="N72" s="2">
        <v>0</v>
      </c>
      <c r="O72" s="2">
        <f>VLOOKUP(K72,Sheet2!$A$18:$I$29,5,FALSE)</f>
        <v>0</v>
      </c>
      <c r="P72" s="2" t="str">
        <f>VLOOKUP(K72,Sheet2!$A$18:$I$29,6,FALSE)</f>
        <v>1340001,3|1120007,200</v>
      </c>
      <c r="Q72" s="2">
        <f>VLOOKUP(K72,Sheet2!$A$18:$I$29,7,FALSE)</f>
        <v>60001</v>
      </c>
      <c r="R72" s="2">
        <f>VLOOKUP(K72,Sheet2!$A$18:$I$29,8,FALSE)</f>
        <v>1340001</v>
      </c>
      <c r="S72" s="2">
        <f>VLOOKUP(K72,Sheet2!$A$18:$I$29,9,FALSE)</f>
        <v>3</v>
      </c>
      <c r="T72" s="2">
        <v>1120001</v>
      </c>
      <c r="U72" s="2">
        <v>2000</v>
      </c>
      <c r="V72" s="2">
        <v>21</v>
      </c>
      <c r="X72" s="2">
        <v>2</v>
      </c>
    </row>
    <row r="73" spans="1:24">
      <c r="A73" t="s">
        <v>69</v>
      </c>
      <c r="B73">
        <v>3</v>
      </c>
      <c r="C73" s="2">
        <v>3103</v>
      </c>
      <c r="D73" s="2"/>
      <c r="E73">
        <v>27</v>
      </c>
      <c r="F73">
        <v>80</v>
      </c>
      <c r="G73" s="2" t="s">
        <v>62</v>
      </c>
      <c r="H73" s="2" t="s">
        <v>63</v>
      </c>
      <c r="J73">
        <v>1</v>
      </c>
      <c r="K73" s="2">
        <v>1340001</v>
      </c>
      <c r="L73" s="2" t="str">
        <f>VLOOKUP(K73,Sheet2!$A$18:$I$29,2,FALSE)</f>
        <v>钉子</v>
      </c>
      <c r="M73" s="2">
        <f>VLOOKUP(K73,Sheet2!$A$18:$I$29,3,FALSE)</f>
        <v>100</v>
      </c>
      <c r="N73" s="2">
        <v>0</v>
      </c>
      <c r="O73" s="2">
        <f>VLOOKUP(K73,Sheet2!$A$18:$I$29,5,FALSE)</f>
        <v>0</v>
      </c>
      <c r="P73" s="2" t="str">
        <f>VLOOKUP(K73,Sheet2!$A$18:$I$29,6,FALSE)</f>
        <v>1340001,3|1120007,200</v>
      </c>
      <c r="Q73" s="2">
        <f>VLOOKUP(K73,Sheet2!$A$18:$I$29,7,FALSE)</f>
        <v>60001</v>
      </c>
      <c r="R73" s="2">
        <f>VLOOKUP(K73,Sheet2!$A$18:$I$29,8,FALSE)</f>
        <v>1340001</v>
      </c>
      <c r="S73" s="2">
        <f>VLOOKUP(K73,Sheet2!$A$18:$I$29,9,FALSE)</f>
        <v>3</v>
      </c>
      <c r="T73" s="2">
        <v>1120001</v>
      </c>
      <c r="U73" s="2">
        <v>2000</v>
      </c>
      <c r="V73" s="2">
        <v>18</v>
      </c>
      <c r="X73" s="2">
        <v>3</v>
      </c>
    </row>
    <row r="74" spans="1:24">
      <c r="A74" t="s">
        <v>69</v>
      </c>
      <c r="B74">
        <v>4</v>
      </c>
      <c r="C74" s="2">
        <v>3104</v>
      </c>
      <c r="D74" s="2"/>
      <c r="E74">
        <v>1</v>
      </c>
      <c r="F74">
        <v>80</v>
      </c>
      <c r="G74" s="2" t="s">
        <v>70</v>
      </c>
      <c r="H74" s="2" t="s">
        <v>65</v>
      </c>
      <c r="J74">
        <v>1</v>
      </c>
      <c r="K74" s="2">
        <v>1340001</v>
      </c>
      <c r="L74" s="2" t="str">
        <f>VLOOKUP(K74,Sheet2!$A$18:$I$29,2,FALSE)</f>
        <v>钉子</v>
      </c>
      <c r="M74" s="2">
        <f>VLOOKUP(K74,Sheet2!$A$18:$I$29,3,FALSE)</f>
        <v>100</v>
      </c>
      <c r="N74" s="2">
        <v>0</v>
      </c>
      <c r="O74" s="2">
        <f>VLOOKUP(K74,Sheet2!$A$18:$I$29,5,FALSE)</f>
        <v>0</v>
      </c>
      <c r="P74" s="2" t="str">
        <f>VLOOKUP(K74,Sheet2!$A$18:$I$29,6,FALSE)</f>
        <v>1340001,3|1120007,200</v>
      </c>
      <c r="Q74" s="2">
        <f>VLOOKUP(K74,Sheet2!$A$18:$I$29,7,FALSE)</f>
        <v>60001</v>
      </c>
      <c r="R74" s="2">
        <f>VLOOKUP(K74,Sheet2!$A$18:$I$29,8,FALSE)</f>
        <v>1340001</v>
      </c>
      <c r="S74" s="2">
        <f>VLOOKUP(K74,Sheet2!$A$18:$I$29,9,FALSE)</f>
        <v>3</v>
      </c>
      <c r="T74" s="2">
        <v>1120001</v>
      </c>
      <c r="U74" s="2">
        <v>2000</v>
      </c>
      <c r="V74" s="2">
        <v>2</v>
      </c>
      <c r="X74" s="2">
        <v>4</v>
      </c>
    </row>
    <row r="75" spans="1:24">
      <c r="A75" t="s">
        <v>69</v>
      </c>
      <c r="B75">
        <v>5</v>
      </c>
      <c r="C75" s="2">
        <v>3105</v>
      </c>
      <c r="D75" s="2"/>
      <c r="E75">
        <v>15</v>
      </c>
      <c r="F75">
        <v>80</v>
      </c>
      <c r="G75" s="2" t="s">
        <v>71</v>
      </c>
      <c r="H75" s="2" t="s">
        <v>67</v>
      </c>
      <c r="J75">
        <v>1</v>
      </c>
      <c r="K75" s="2">
        <v>1340001</v>
      </c>
      <c r="L75" s="2" t="str">
        <f>VLOOKUP(K75,Sheet2!$A$18:$I$29,2,FALSE)</f>
        <v>钉子</v>
      </c>
      <c r="M75" s="2">
        <f>VLOOKUP(K75,Sheet2!$A$18:$I$29,3,FALSE)</f>
        <v>100</v>
      </c>
      <c r="N75" s="2">
        <v>0</v>
      </c>
      <c r="O75" s="2">
        <f>VLOOKUP(K75,Sheet2!$A$18:$I$29,5,FALSE)</f>
        <v>0</v>
      </c>
      <c r="P75" s="2" t="str">
        <f>VLOOKUP(K75,Sheet2!$A$18:$I$29,6,FALSE)</f>
        <v>1340001,3|1120007,200</v>
      </c>
      <c r="Q75" s="2">
        <f>VLOOKUP(K75,Sheet2!$A$18:$I$29,7,FALSE)</f>
        <v>60001</v>
      </c>
      <c r="R75" s="2">
        <f>VLOOKUP(K75,Sheet2!$A$18:$I$29,8,FALSE)</f>
        <v>1340001</v>
      </c>
      <c r="S75" s="2">
        <f>VLOOKUP(K75,Sheet2!$A$18:$I$29,9,FALSE)</f>
        <v>3</v>
      </c>
      <c r="T75" s="2">
        <v>1120001</v>
      </c>
      <c r="U75" s="2">
        <v>2000</v>
      </c>
      <c r="V75" s="2">
        <v>3</v>
      </c>
      <c r="X75" s="2">
        <v>5</v>
      </c>
    </row>
    <row r="76" spans="1:24">
      <c r="A76" t="s">
        <v>69</v>
      </c>
      <c r="B76">
        <v>6</v>
      </c>
      <c r="C76" s="2">
        <v>3106</v>
      </c>
      <c r="D76" s="2"/>
      <c r="E76">
        <v>15</v>
      </c>
      <c r="F76">
        <v>80</v>
      </c>
      <c r="G76" s="2" t="s">
        <v>72</v>
      </c>
      <c r="H76" s="2" t="s">
        <v>73</v>
      </c>
      <c r="J76">
        <v>1</v>
      </c>
      <c r="K76" s="2">
        <v>1340001</v>
      </c>
      <c r="L76" s="2" t="str">
        <f>VLOOKUP(K76,Sheet2!$A$18:$I$29,2,FALSE)</f>
        <v>钉子</v>
      </c>
      <c r="M76" s="2">
        <f>VLOOKUP(K76,Sheet2!$A$18:$I$29,3,FALSE)</f>
        <v>100</v>
      </c>
      <c r="N76" s="2">
        <v>0</v>
      </c>
      <c r="O76" s="2">
        <f>VLOOKUP(K76,Sheet2!$A$18:$I$29,5,FALSE)</f>
        <v>0</v>
      </c>
      <c r="P76" s="2" t="str">
        <f>VLOOKUP(K76,Sheet2!$A$18:$I$29,6,FALSE)</f>
        <v>1340001,3|1120007,200</v>
      </c>
      <c r="Q76" s="2">
        <f>VLOOKUP(K76,Sheet2!$A$18:$I$29,7,FALSE)</f>
        <v>60001</v>
      </c>
      <c r="R76" s="2">
        <f>VLOOKUP(K76,Sheet2!$A$18:$I$29,8,FALSE)</f>
        <v>1340001</v>
      </c>
      <c r="S76" s="2">
        <f>VLOOKUP(K76,Sheet2!$A$18:$I$29,9,FALSE)</f>
        <v>3</v>
      </c>
      <c r="T76" s="2">
        <v>1120001</v>
      </c>
      <c r="U76" s="2">
        <v>2000</v>
      </c>
      <c r="V76" s="2">
        <v>15</v>
      </c>
      <c r="X76" s="2">
        <v>6</v>
      </c>
    </row>
    <row r="77" spans="1:24">
      <c r="A77" t="s">
        <v>69</v>
      </c>
      <c r="B77">
        <v>7</v>
      </c>
      <c r="C77" s="2">
        <v>3107</v>
      </c>
      <c r="D77" s="2"/>
      <c r="E77">
        <v>18</v>
      </c>
      <c r="F77">
        <v>80</v>
      </c>
      <c r="G77" s="2" t="s">
        <v>74</v>
      </c>
      <c r="H77" s="2" t="s">
        <v>75</v>
      </c>
      <c r="J77">
        <v>1</v>
      </c>
      <c r="K77" s="2">
        <v>1340001</v>
      </c>
      <c r="L77" s="2" t="str">
        <f>VLOOKUP(K77,Sheet2!$A$18:$I$29,2,FALSE)</f>
        <v>钉子</v>
      </c>
      <c r="M77" s="2">
        <f>VLOOKUP(K77,Sheet2!$A$18:$I$29,3,FALSE)</f>
        <v>100</v>
      </c>
      <c r="N77" s="2">
        <v>0</v>
      </c>
      <c r="O77" s="2">
        <f>VLOOKUP(K77,Sheet2!$A$18:$I$29,5,FALSE)</f>
        <v>0</v>
      </c>
      <c r="P77" s="2" t="str">
        <f>VLOOKUP(K77,Sheet2!$A$18:$I$29,6,FALSE)</f>
        <v>1340001,3|1120007,200</v>
      </c>
      <c r="Q77" s="2">
        <f>VLOOKUP(K77,Sheet2!$A$18:$I$29,7,FALSE)</f>
        <v>60001</v>
      </c>
      <c r="R77" s="2">
        <f>VLOOKUP(K77,Sheet2!$A$18:$I$29,8,FALSE)</f>
        <v>1340001</v>
      </c>
      <c r="S77" s="2">
        <f>VLOOKUP(K77,Sheet2!$A$18:$I$29,9,FALSE)</f>
        <v>3</v>
      </c>
      <c r="T77" s="2">
        <v>1120001</v>
      </c>
      <c r="U77" s="2">
        <v>2000</v>
      </c>
      <c r="V77" s="2">
        <v>19</v>
      </c>
      <c r="X77" s="2">
        <v>7</v>
      </c>
    </row>
    <row r="78" spans="1:24">
      <c r="A78" t="s">
        <v>69</v>
      </c>
      <c r="B78">
        <v>8</v>
      </c>
      <c r="C78" s="2">
        <v>3108</v>
      </c>
      <c r="D78" s="2"/>
      <c r="E78">
        <v>25</v>
      </c>
      <c r="F78">
        <v>80</v>
      </c>
      <c r="G78" s="2" t="s">
        <v>76</v>
      </c>
      <c r="H78" s="2" t="s">
        <v>77</v>
      </c>
      <c r="J78">
        <v>1</v>
      </c>
      <c r="K78" s="2">
        <v>1340001</v>
      </c>
      <c r="L78" s="2" t="str">
        <f>VLOOKUP(K78,Sheet2!$A$18:$I$29,2,FALSE)</f>
        <v>钉子</v>
      </c>
      <c r="M78" s="2">
        <f>VLOOKUP(K78,Sheet2!$A$18:$I$29,3,FALSE)</f>
        <v>100</v>
      </c>
      <c r="N78" s="2">
        <v>0</v>
      </c>
      <c r="O78" s="2">
        <f>VLOOKUP(K78,Sheet2!$A$18:$I$29,5,FALSE)</f>
        <v>0</v>
      </c>
      <c r="P78" s="2" t="str">
        <f>VLOOKUP(K78,Sheet2!$A$18:$I$29,6,FALSE)</f>
        <v>1340001,3|1120007,200</v>
      </c>
      <c r="Q78" s="2">
        <f>VLOOKUP(K78,Sheet2!$A$18:$I$29,7,FALSE)</f>
        <v>60001</v>
      </c>
      <c r="R78" s="2">
        <f>VLOOKUP(K78,Sheet2!$A$18:$I$29,8,FALSE)</f>
        <v>1340001</v>
      </c>
      <c r="S78" s="2">
        <f>VLOOKUP(K78,Sheet2!$A$18:$I$29,9,FALSE)</f>
        <v>3</v>
      </c>
      <c r="T78" s="2">
        <v>1120001</v>
      </c>
      <c r="U78" s="2">
        <v>2000</v>
      </c>
      <c r="V78" s="2">
        <v>16</v>
      </c>
      <c r="X78" s="2">
        <v>8</v>
      </c>
    </row>
    <row r="79" spans="1:24">
      <c r="A79" t="s">
        <v>69</v>
      </c>
      <c r="B79">
        <v>9</v>
      </c>
      <c r="C79" s="2">
        <v>3109</v>
      </c>
      <c r="D79" s="2"/>
      <c r="E79">
        <v>27</v>
      </c>
      <c r="F79">
        <v>80</v>
      </c>
      <c r="G79" s="2" t="s">
        <v>78</v>
      </c>
      <c r="H79" s="2" t="s">
        <v>79</v>
      </c>
      <c r="J79">
        <v>1</v>
      </c>
      <c r="K79" s="2">
        <v>1340001</v>
      </c>
      <c r="L79" s="2" t="str">
        <f>VLOOKUP(K79,Sheet2!$A$18:$I$29,2,FALSE)</f>
        <v>钉子</v>
      </c>
      <c r="M79" s="2">
        <f>VLOOKUP(K79,Sheet2!$A$18:$I$29,3,FALSE)</f>
        <v>100</v>
      </c>
      <c r="N79" s="2">
        <v>0</v>
      </c>
      <c r="O79" s="2">
        <f>VLOOKUP(K79,Sheet2!$A$18:$I$29,5,FALSE)</f>
        <v>0</v>
      </c>
      <c r="P79" s="2" t="str">
        <f>VLOOKUP(K79,Sheet2!$A$18:$I$29,6,FALSE)</f>
        <v>1340001,3|1120007,200</v>
      </c>
      <c r="Q79" s="2">
        <f>VLOOKUP(K79,Sheet2!$A$18:$I$29,7,FALSE)</f>
        <v>60001</v>
      </c>
      <c r="R79" s="2">
        <f>VLOOKUP(K79,Sheet2!$A$18:$I$29,8,FALSE)</f>
        <v>1340001</v>
      </c>
      <c r="S79" s="2">
        <f>VLOOKUP(K79,Sheet2!$A$18:$I$29,9,FALSE)</f>
        <v>3</v>
      </c>
      <c r="T79" s="2">
        <v>1120001</v>
      </c>
      <c r="U79" s="2">
        <v>2000</v>
      </c>
      <c r="V79" s="2">
        <v>2</v>
      </c>
      <c r="X79" s="2">
        <v>9</v>
      </c>
    </row>
    <row r="80" spans="1:24">
      <c r="A80" t="s">
        <v>69</v>
      </c>
      <c r="B80">
        <v>10</v>
      </c>
      <c r="C80" s="2">
        <v>3110</v>
      </c>
      <c r="D80" s="2"/>
      <c r="E80">
        <v>15</v>
      </c>
      <c r="F80">
        <v>80</v>
      </c>
      <c r="G80" s="2" t="s">
        <v>80</v>
      </c>
      <c r="H80" s="2" t="s">
        <v>81</v>
      </c>
      <c r="J80">
        <v>1</v>
      </c>
      <c r="K80" s="2">
        <v>1340001</v>
      </c>
      <c r="L80" s="2" t="str">
        <f>VLOOKUP(K80,Sheet2!$A$18:$I$29,2,FALSE)</f>
        <v>钉子</v>
      </c>
      <c r="M80" s="2">
        <f>VLOOKUP(K80,Sheet2!$A$18:$I$29,3,FALSE)</f>
        <v>100</v>
      </c>
      <c r="N80" s="2">
        <v>0</v>
      </c>
      <c r="O80" s="2">
        <f>VLOOKUP(K80,Sheet2!$A$18:$I$29,5,FALSE)</f>
        <v>0</v>
      </c>
      <c r="P80" s="2" t="str">
        <f>VLOOKUP(K80,Sheet2!$A$18:$I$29,6,FALSE)</f>
        <v>1340001,3|1120007,200</v>
      </c>
      <c r="Q80" s="2">
        <f>VLOOKUP(K80,Sheet2!$A$18:$I$29,7,FALSE)</f>
        <v>60001</v>
      </c>
      <c r="R80" s="2">
        <f>VLOOKUP(K80,Sheet2!$A$18:$I$29,8,FALSE)</f>
        <v>1340001</v>
      </c>
      <c r="S80" s="2">
        <f>VLOOKUP(K80,Sheet2!$A$18:$I$29,9,FALSE)</f>
        <v>3</v>
      </c>
      <c r="T80" s="2">
        <v>1120001</v>
      </c>
      <c r="U80" s="2">
        <v>2000</v>
      </c>
      <c r="V80" s="2">
        <v>3</v>
      </c>
      <c r="X80" s="2">
        <v>10</v>
      </c>
    </row>
    <row r="81" spans="1:24">
      <c r="A81" t="s">
        <v>69</v>
      </c>
      <c r="B81">
        <v>11</v>
      </c>
      <c r="C81" s="2">
        <v>3111</v>
      </c>
      <c r="D81" s="2"/>
      <c r="E81">
        <v>2</v>
      </c>
      <c r="F81">
        <v>80</v>
      </c>
      <c r="G81" s="2" t="s">
        <v>82</v>
      </c>
      <c r="H81" s="2" t="s">
        <v>83</v>
      </c>
      <c r="J81">
        <v>1</v>
      </c>
      <c r="K81" s="2">
        <v>1340001</v>
      </c>
      <c r="L81" s="2" t="str">
        <f>VLOOKUP(K81,Sheet2!$A$18:$I$29,2,FALSE)</f>
        <v>钉子</v>
      </c>
      <c r="M81" s="2">
        <f>VLOOKUP(K81,Sheet2!$A$18:$I$29,3,FALSE)</f>
        <v>100</v>
      </c>
      <c r="N81" s="2">
        <v>0</v>
      </c>
      <c r="O81" s="2">
        <f>VLOOKUP(K81,Sheet2!$A$18:$I$29,5,FALSE)</f>
        <v>0</v>
      </c>
      <c r="P81" s="2" t="str">
        <f>VLOOKUP(K81,Sheet2!$A$18:$I$29,6,FALSE)</f>
        <v>1340001,3|1120007,200</v>
      </c>
      <c r="Q81" s="2">
        <f>VLOOKUP(K81,Sheet2!$A$18:$I$29,7,FALSE)</f>
        <v>60001</v>
      </c>
      <c r="R81" s="2">
        <f>VLOOKUP(K81,Sheet2!$A$18:$I$29,8,FALSE)</f>
        <v>1340001</v>
      </c>
      <c r="S81" s="2">
        <f>VLOOKUP(K81,Sheet2!$A$18:$I$29,9,FALSE)</f>
        <v>3</v>
      </c>
      <c r="T81" s="2">
        <v>1120001</v>
      </c>
      <c r="U81" s="2">
        <v>2000</v>
      </c>
      <c r="V81" s="2">
        <v>12</v>
      </c>
      <c r="X81" s="2">
        <v>11</v>
      </c>
    </row>
    <row r="82" spans="1:24">
      <c r="A82" t="s">
        <v>69</v>
      </c>
      <c r="B82">
        <v>12</v>
      </c>
      <c r="C82" s="2">
        <v>3112</v>
      </c>
      <c r="D82" s="2"/>
      <c r="E82">
        <v>1</v>
      </c>
      <c r="F82">
        <v>80</v>
      </c>
      <c r="G82" s="2" t="s">
        <v>84</v>
      </c>
      <c r="H82" s="2" t="s">
        <v>85</v>
      </c>
      <c r="J82">
        <v>1</v>
      </c>
      <c r="K82" s="2">
        <v>1340001</v>
      </c>
      <c r="L82" s="2" t="str">
        <f>VLOOKUP(K82,Sheet2!$A$18:$I$29,2,FALSE)</f>
        <v>钉子</v>
      </c>
      <c r="M82" s="2">
        <f>VLOOKUP(K82,Sheet2!$A$18:$I$29,3,FALSE)</f>
        <v>100</v>
      </c>
      <c r="N82" s="2">
        <v>0</v>
      </c>
      <c r="O82" s="2">
        <f>VLOOKUP(K82,Sheet2!$A$18:$I$29,5,FALSE)</f>
        <v>0</v>
      </c>
      <c r="P82" s="2" t="str">
        <f>VLOOKUP(K82,Sheet2!$A$18:$I$29,6,FALSE)</f>
        <v>1340001,3|1120007,200</v>
      </c>
      <c r="Q82" s="2">
        <f>VLOOKUP(K82,Sheet2!$A$18:$I$29,7,FALSE)</f>
        <v>60001</v>
      </c>
      <c r="R82" s="2">
        <f>VLOOKUP(K82,Sheet2!$A$18:$I$29,8,FALSE)</f>
        <v>1340001</v>
      </c>
      <c r="S82" s="2">
        <f>VLOOKUP(K82,Sheet2!$A$18:$I$29,9,FALSE)</f>
        <v>3</v>
      </c>
      <c r="T82" s="2">
        <v>1120001</v>
      </c>
      <c r="U82" s="2">
        <v>2000</v>
      </c>
      <c r="V82" s="2">
        <v>26</v>
      </c>
      <c r="X82" s="2">
        <v>12</v>
      </c>
    </row>
    <row r="83" spans="1:24">
      <c r="A83" t="s">
        <v>69</v>
      </c>
      <c r="B83">
        <v>13</v>
      </c>
      <c r="C83" s="2">
        <v>3113</v>
      </c>
      <c r="D83" s="2"/>
      <c r="E83">
        <v>2</v>
      </c>
      <c r="F83">
        <v>80</v>
      </c>
      <c r="G83" s="2" t="s">
        <v>86</v>
      </c>
      <c r="H83" s="2" t="s">
        <v>87</v>
      </c>
      <c r="J83">
        <v>1</v>
      </c>
      <c r="K83" s="2">
        <v>1340001</v>
      </c>
      <c r="L83" s="2" t="str">
        <f>VLOOKUP(K83,Sheet2!$A$18:$I$29,2,FALSE)</f>
        <v>钉子</v>
      </c>
      <c r="M83" s="2">
        <f>VLOOKUP(K83,Sheet2!$A$18:$I$29,3,FALSE)</f>
        <v>100</v>
      </c>
      <c r="N83" s="2">
        <v>0</v>
      </c>
      <c r="O83" s="2">
        <f>VLOOKUP(K83,Sheet2!$A$18:$I$29,5,FALSE)</f>
        <v>0</v>
      </c>
      <c r="P83" s="2" t="str">
        <f>VLOOKUP(K83,Sheet2!$A$18:$I$29,6,FALSE)</f>
        <v>1340001,3|1120007,200</v>
      </c>
      <c r="Q83" s="2">
        <f>VLOOKUP(K83,Sheet2!$A$18:$I$29,7,FALSE)</f>
        <v>60001</v>
      </c>
      <c r="R83" s="2">
        <f>VLOOKUP(K83,Sheet2!$A$18:$I$29,8,FALSE)</f>
        <v>1340001</v>
      </c>
      <c r="S83" s="2">
        <f>VLOOKUP(K83,Sheet2!$A$18:$I$29,9,FALSE)</f>
        <v>3</v>
      </c>
      <c r="T83" s="2">
        <v>1120001</v>
      </c>
      <c r="U83" s="2">
        <v>2000</v>
      </c>
      <c r="V83" s="2">
        <v>52</v>
      </c>
      <c r="X83" s="2">
        <v>13</v>
      </c>
    </row>
    <row r="84" spans="1:24">
      <c r="A84" t="s">
        <v>69</v>
      </c>
      <c r="B84">
        <v>14</v>
      </c>
      <c r="C84" s="2">
        <v>3114</v>
      </c>
      <c r="D84" s="2"/>
      <c r="E84">
        <v>13</v>
      </c>
      <c r="F84">
        <v>80</v>
      </c>
      <c r="G84" s="2" t="s">
        <v>88</v>
      </c>
      <c r="H84" s="2" t="s">
        <v>89</v>
      </c>
      <c r="J84">
        <v>1</v>
      </c>
      <c r="K84" s="2">
        <v>1340001</v>
      </c>
      <c r="L84" s="2" t="str">
        <f>VLOOKUP(K84,Sheet2!$A$18:$I$29,2,FALSE)</f>
        <v>钉子</v>
      </c>
      <c r="M84" s="2">
        <f>VLOOKUP(K84,Sheet2!$A$18:$I$29,3,FALSE)</f>
        <v>100</v>
      </c>
      <c r="N84" s="2">
        <v>0</v>
      </c>
      <c r="O84" s="2">
        <f>VLOOKUP(K84,Sheet2!$A$18:$I$29,5,FALSE)</f>
        <v>0</v>
      </c>
      <c r="P84" s="2" t="str">
        <f>VLOOKUP(K84,Sheet2!$A$18:$I$29,6,FALSE)</f>
        <v>1340001,3|1120007,200</v>
      </c>
      <c r="Q84" s="2">
        <f>VLOOKUP(K84,Sheet2!$A$18:$I$29,7,FALSE)</f>
        <v>60001</v>
      </c>
      <c r="R84" s="2">
        <f>VLOOKUP(K84,Sheet2!$A$18:$I$29,8,FALSE)</f>
        <v>1340001</v>
      </c>
      <c r="S84" s="2">
        <f>VLOOKUP(K84,Sheet2!$A$18:$I$29,9,FALSE)</f>
        <v>3</v>
      </c>
      <c r="T84" s="2">
        <v>1120001</v>
      </c>
      <c r="U84" s="2">
        <v>2000</v>
      </c>
      <c r="V84" s="2">
        <v>64</v>
      </c>
      <c r="X84" s="2">
        <v>64</v>
      </c>
    </row>
    <row r="85" spans="1:24">
      <c r="A85" t="s">
        <v>69</v>
      </c>
      <c r="B85">
        <v>15</v>
      </c>
      <c r="C85" s="2">
        <v>3115</v>
      </c>
      <c r="D85" s="2"/>
      <c r="E85">
        <v>8</v>
      </c>
      <c r="F85">
        <v>80</v>
      </c>
      <c r="G85" s="2" t="s">
        <v>58</v>
      </c>
      <c r="H85" s="2" t="s">
        <v>59</v>
      </c>
      <c r="J85">
        <v>1</v>
      </c>
      <c r="K85" s="2">
        <v>1340002</v>
      </c>
      <c r="L85" s="2" t="str">
        <f>VLOOKUP(K85,Sheet2!$A$18:$I$29,2,FALSE)</f>
        <v>齿轮</v>
      </c>
      <c r="M85" s="2">
        <f>VLOOKUP(K85,Sheet2!$A$18:$I$29,3,FALSE)</f>
        <v>100</v>
      </c>
      <c r="N85" s="2">
        <v>0</v>
      </c>
      <c r="O85" s="2">
        <f>VLOOKUP(K85,Sheet2!$A$18:$I$29,5,FALSE)</f>
        <v>0</v>
      </c>
      <c r="P85" s="2" t="str">
        <f>VLOOKUP(K85,Sheet2!$A$18:$I$29,6,FALSE)</f>
        <v>1340002,3|1120007,200</v>
      </c>
      <c r="Q85" s="2">
        <f>VLOOKUP(K85,Sheet2!$A$18:$I$29,7,FALSE)</f>
        <v>60002</v>
      </c>
      <c r="R85" s="2">
        <f>VLOOKUP(K85,Sheet2!$A$18:$I$29,8,FALSE)</f>
        <v>1340002</v>
      </c>
      <c r="S85" s="2">
        <f>VLOOKUP(K85,Sheet2!$A$18:$I$29,9,FALSE)</f>
        <v>3</v>
      </c>
      <c r="T85" s="2">
        <v>1120001</v>
      </c>
      <c r="U85" s="2">
        <v>2000</v>
      </c>
      <c r="V85" s="2">
        <v>17</v>
      </c>
      <c r="X85" s="2">
        <v>1</v>
      </c>
    </row>
    <row r="86" spans="1:24">
      <c r="A86" t="s">
        <v>69</v>
      </c>
      <c r="B86">
        <v>16</v>
      </c>
      <c r="C86" s="2">
        <v>3116</v>
      </c>
      <c r="D86" s="2"/>
      <c r="E86">
        <v>14</v>
      </c>
      <c r="F86">
        <v>80</v>
      </c>
      <c r="G86" s="2" t="s">
        <v>60</v>
      </c>
      <c r="H86" s="2" t="s">
        <v>61</v>
      </c>
      <c r="J86">
        <v>1</v>
      </c>
      <c r="K86" s="2">
        <v>1340002</v>
      </c>
      <c r="L86" s="2" t="str">
        <f>VLOOKUP(K86,Sheet2!$A$18:$I$29,2,FALSE)</f>
        <v>齿轮</v>
      </c>
      <c r="M86" s="2">
        <f>VLOOKUP(K86,Sheet2!$A$18:$I$29,3,FALSE)</f>
        <v>100</v>
      </c>
      <c r="N86" s="2">
        <v>0</v>
      </c>
      <c r="O86" s="2">
        <f>VLOOKUP(K86,Sheet2!$A$18:$I$29,5,FALSE)</f>
        <v>0</v>
      </c>
      <c r="P86" s="2" t="str">
        <f>VLOOKUP(K86,Sheet2!$A$18:$I$29,6,FALSE)</f>
        <v>1340002,3|1120007,200</v>
      </c>
      <c r="Q86" s="2">
        <f>VLOOKUP(K86,Sheet2!$A$18:$I$29,7,FALSE)</f>
        <v>60002</v>
      </c>
      <c r="R86" s="2">
        <f>VLOOKUP(K86,Sheet2!$A$18:$I$29,8,FALSE)</f>
        <v>1340002</v>
      </c>
      <c r="S86" s="2">
        <f>VLOOKUP(K86,Sheet2!$A$18:$I$29,9,FALSE)</f>
        <v>3</v>
      </c>
      <c r="T86" s="2">
        <v>1120001</v>
      </c>
      <c r="U86" s="2">
        <v>2000</v>
      </c>
      <c r="V86" s="2">
        <v>21</v>
      </c>
      <c r="X86" s="2">
        <v>2</v>
      </c>
    </row>
    <row r="87" spans="1:24">
      <c r="A87" t="s">
        <v>69</v>
      </c>
      <c r="B87">
        <v>17</v>
      </c>
      <c r="C87" s="2">
        <v>3117</v>
      </c>
      <c r="D87" s="2"/>
      <c r="E87">
        <v>27</v>
      </c>
      <c r="F87">
        <v>80</v>
      </c>
      <c r="G87" s="2" t="s">
        <v>62</v>
      </c>
      <c r="H87" s="2" t="s">
        <v>63</v>
      </c>
      <c r="J87">
        <v>1</v>
      </c>
      <c r="K87" s="2">
        <v>1340002</v>
      </c>
      <c r="L87" s="2" t="str">
        <f>VLOOKUP(K87,Sheet2!$A$18:$I$29,2,FALSE)</f>
        <v>齿轮</v>
      </c>
      <c r="M87" s="2">
        <f>VLOOKUP(K87,Sheet2!$A$18:$I$29,3,FALSE)</f>
        <v>100</v>
      </c>
      <c r="N87" s="2">
        <v>0</v>
      </c>
      <c r="O87" s="2">
        <f>VLOOKUP(K87,Sheet2!$A$18:$I$29,5,FALSE)</f>
        <v>0</v>
      </c>
      <c r="P87" s="2" t="str">
        <f>VLOOKUP(K87,Sheet2!$A$18:$I$29,6,FALSE)</f>
        <v>1340002,3|1120007,200</v>
      </c>
      <c r="Q87" s="2">
        <f>VLOOKUP(K87,Sheet2!$A$18:$I$29,7,FALSE)</f>
        <v>60002</v>
      </c>
      <c r="R87" s="2">
        <f>VLOOKUP(K87,Sheet2!$A$18:$I$29,8,FALSE)</f>
        <v>1340002</v>
      </c>
      <c r="S87" s="2">
        <f>VLOOKUP(K87,Sheet2!$A$18:$I$29,9,FALSE)</f>
        <v>3</v>
      </c>
      <c r="T87" s="2">
        <v>1120001</v>
      </c>
      <c r="U87" s="2">
        <v>2000</v>
      </c>
      <c r="V87" s="2">
        <v>18</v>
      </c>
      <c r="X87" s="2">
        <v>3</v>
      </c>
    </row>
    <row r="88" spans="1:24">
      <c r="A88" t="s">
        <v>69</v>
      </c>
      <c r="B88">
        <v>18</v>
      </c>
      <c r="C88" s="2">
        <v>3118</v>
      </c>
      <c r="D88" s="2"/>
      <c r="E88">
        <v>1</v>
      </c>
      <c r="F88">
        <v>80</v>
      </c>
      <c r="G88" s="2" t="s">
        <v>70</v>
      </c>
      <c r="H88" s="2" t="s">
        <v>65</v>
      </c>
      <c r="J88">
        <v>1</v>
      </c>
      <c r="K88" s="2">
        <v>1340002</v>
      </c>
      <c r="L88" s="2" t="str">
        <f>VLOOKUP(K88,Sheet2!$A$18:$I$29,2,FALSE)</f>
        <v>齿轮</v>
      </c>
      <c r="M88" s="2">
        <f>VLOOKUP(K88,Sheet2!$A$18:$I$29,3,FALSE)</f>
        <v>100</v>
      </c>
      <c r="N88" s="2">
        <v>0</v>
      </c>
      <c r="O88" s="2">
        <f>VLOOKUP(K88,Sheet2!$A$18:$I$29,5,FALSE)</f>
        <v>0</v>
      </c>
      <c r="P88" s="2" t="str">
        <f>VLOOKUP(K88,Sheet2!$A$18:$I$29,6,FALSE)</f>
        <v>1340002,3|1120007,200</v>
      </c>
      <c r="Q88" s="2">
        <f>VLOOKUP(K88,Sheet2!$A$18:$I$29,7,FALSE)</f>
        <v>60002</v>
      </c>
      <c r="R88" s="2">
        <f>VLOOKUP(K88,Sheet2!$A$18:$I$29,8,FALSE)</f>
        <v>1340002</v>
      </c>
      <c r="S88" s="2">
        <f>VLOOKUP(K88,Sheet2!$A$18:$I$29,9,FALSE)</f>
        <v>3</v>
      </c>
      <c r="T88" s="2">
        <v>1120001</v>
      </c>
      <c r="U88" s="2">
        <v>2000</v>
      </c>
      <c r="V88" s="2">
        <v>2</v>
      </c>
      <c r="X88" s="2">
        <v>4</v>
      </c>
    </row>
    <row r="89" spans="1:24">
      <c r="A89" t="s">
        <v>69</v>
      </c>
      <c r="B89">
        <v>19</v>
      </c>
      <c r="C89" s="2">
        <v>3119</v>
      </c>
      <c r="D89" s="2"/>
      <c r="E89">
        <v>15</v>
      </c>
      <c r="F89">
        <v>80</v>
      </c>
      <c r="G89" s="2" t="s">
        <v>71</v>
      </c>
      <c r="H89" s="2" t="s">
        <v>67</v>
      </c>
      <c r="J89">
        <v>1</v>
      </c>
      <c r="K89" s="2">
        <v>1340002</v>
      </c>
      <c r="L89" s="2" t="str">
        <f>VLOOKUP(K89,Sheet2!$A$18:$I$29,2,FALSE)</f>
        <v>齿轮</v>
      </c>
      <c r="M89" s="2">
        <f>VLOOKUP(K89,Sheet2!$A$18:$I$29,3,FALSE)</f>
        <v>100</v>
      </c>
      <c r="N89" s="2">
        <v>0</v>
      </c>
      <c r="O89" s="2">
        <f>VLOOKUP(K89,Sheet2!$A$18:$I$29,5,FALSE)</f>
        <v>0</v>
      </c>
      <c r="P89" s="2" t="str">
        <f>VLOOKUP(K89,Sheet2!$A$18:$I$29,6,FALSE)</f>
        <v>1340002,3|1120007,200</v>
      </c>
      <c r="Q89" s="2">
        <f>VLOOKUP(K89,Sheet2!$A$18:$I$29,7,FALSE)</f>
        <v>60002</v>
      </c>
      <c r="R89" s="2">
        <f>VLOOKUP(K89,Sheet2!$A$18:$I$29,8,FALSE)</f>
        <v>1340002</v>
      </c>
      <c r="S89" s="2">
        <f>VLOOKUP(K89,Sheet2!$A$18:$I$29,9,FALSE)</f>
        <v>3</v>
      </c>
      <c r="T89" s="2">
        <v>1120001</v>
      </c>
      <c r="U89" s="2">
        <v>2000</v>
      </c>
      <c r="V89" s="2">
        <v>3</v>
      </c>
      <c r="X89" s="2">
        <v>5</v>
      </c>
    </row>
    <row r="90" spans="1:24">
      <c r="A90" t="s">
        <v>69</v>
      </c>
      <c r="B90">
        <v>20</v>
      </c>
      <c r="C90" s="2">
        <v>3120</v>
      </c>
      <c r="D90" s="2"/>
      <c r="E90">
        <v>15</v>
      </c>
      <c r="F90">
        <v>80</v>
      </c>
      <c r="G90" s="2" t="s">
        <v>72</v>
      </c>
      <c r="H90" s="2" t="s">
        <v>73</v>
      </c>
      <c r="J90">
        <v>1</v>
      </c>
      <c r="K90" s="2">
        <v>1340002</v>
      </c>
      <c r="L90" s="2" t="str">
        <f>VLOOKUP(K90,Sheet2!$A$18:$I$29,2,FALSE)</f>
        <v>齿轮</v>
      </c>
      <c r="M90" s="2">
        <f>VLOOKUP(K90,Sheet2!$A$18:$I$29,3,FALSE)</f>
        <v>100</v>
      </c>
      <c r="N90" s="2">
        <v>0</v>
      </c>
      <c r="O90" s="2">
        <f>VLOOKUP(K90,Sheet2!$A$18:$I$29,5,FALSE)</f>
        <v>0</v>
      </c>
      <c r="P90" s="2" t="str">
        <f>VLOOKUP(K90,Sheet2!$A$18:$I$29,6,FALSE)</f>
        <v>1340002,3|1120007,200</v>
      </c>
      <c r="Q90" s="2">
        <f>VLOOKUP(K90,Sheet2!$A$18:$I$29,7,FALSE)</f>
        <v>60002</v>
      </c>
      <c r="R90" s="2">
        <f>VLOOKUP(K90,Sheet2!$A$18:$I$29,8,FALSE)</f>
        <v>1340002</v>
      </c>
      <c r="S90" s="2">
        <f>VLOOKUP(K90,Sheet2!$A$18:$I$29,9,FALSE)</f>
        <v>3</v>
      </c>
      <c r="T90" s="2">
        <v>1120001</v>
      </c>
      <c r="U90" s="2">
        <v>2000</v>
      </c>
      <c r="V90" s="2">
        <v>15</v>
      </c>
      <c r="X90" s="2">
        <v>6</v>
      </c>
    </row>
    <row r="91" spans="1:24">
      <c r="A91" t="s">
        <v>69</v>
      </c>
      <c r="B91">
        <v>21</v>
      </c>
      <c r="C91" s="2">
        <v>3121</v>
      </c>
      <c r="D91" s="2"/>
      <c r="E91">
        <v>18</v>
      </c>
      <c r="F91">
        <v>80</v>
      </c>
      <c r="G91" s="2" t="s">
        <v>74</v>
      </c>
      <c r="H91" s="2" t="s">
        <v>75</v>
      </c>
      <c r="J91">
        <v>1</v>
      </c>
      <c r="K91" s="2">
        <v>1340002</v>
      </c>
      <c r="L91" s="2" t="str">
        <f>VLOOKUP(K91,Sheet2!$A$18:$I$29,2,FALSE)</f>
        <v>齿轮</v>
      </c>
      <c r="M91" s="2">
        <f>VLOOKUP(K91,Sheet2!$A$18:$I$29,3,FALSE)</f>
        <v>100</v>
      </c>
      <c r="N91" s="2">
        <v>0</v>
      </c>
      <c r="O91" s="2">
        <f>VLOOKUP(K91,Sheet2!$A$18:$I$29,5,FALSE)</f>
        <v>0</v>
      </c>
      <c r="P91" s="2" t="str">
        <f>VLOOKUP(K91,Sheet2!$A$18:$I$29,6,FALSE)</f>
        <v>1340002,3|1120007,200</v>
      </c>
      <c r="Q91" s="2">
        <f>VLOOKUP(K91,Sheet2!$A$18:$I$29,7,FALSE)</f>
        <v>60002</v>
      </c>
      <c r="R91" s="2">
        <f>VLOOKUP(K91,Sheet2!$A$18:$I$29,8,FALSE)</f>
        <v>1340002</v>
      </c>
      <c r="S91" s="2">
        <f>VLOOKUP(K91,Sheet2!$A$18:$I$29,9,FALSE)</f>
        <v>3</v>
      </c>
      <c r="T91" s="2">
        <v>1120001</v>
      </c>
      <c r="U91" s="2">
        <v>2000</v>
      </c>
      <c r="V91" s="2">
        <v>19</v>
      </c>
      <c r="X91" s="2">
        <v>7</v>
      </c>
    </row>
    <row r="92" spans="1:24">
      <c r="A92" t="s">
        <v>69</v>
      </c>
      <c r="B92">
        <v>22</v>
      </c>
      <c r="C92" s="2">
        <v>3122</v>
      </c>
      <c r="D92" s="2"/>
      <c r="E92">
        <v>25</v>
      </c>
      <c r="F92">
        <v>80</v>
      </c>
      <c r="G92" s="2" t="s">
        <v>76</v>
      </c>
      <c r="H92" s="2" t="s">
        <v>77</v>
      </c>
      <c r="J92">
        <v>1</v>
      </c>
      <c r="K92" s="2">
        <v>1340002</v>
      </c>
      <c r="L92" s="2" t="str">
        <f>VLOOKUP(K92,Sheet2!$A$18:$I$29,2,FALSE)</f>
        <v>齿轮</v>
      </c>
      <c r="M92" s="2">
        <f>VLOOKUP(K92,Sheet2!$A$18:$I$29,3,FALSE)</f>
        <v>100</v>
      </c>
      <c r="N92" s="2">
        <v>0</v>
      </c>
      <c r="O92" s="2">
        <f>VLOOKUP(K92,Sheet2!$A$18:$I$29,5,FALSE)</f>
        <v>0</v>
      </c>
      <c r="P92" s="2" t="str">
        <f>VLOOKUP(K92,Sheet2!$A$18:$I$29,6,FALSE)</f>
        <v>1340002,3|1120007,200</v>
      </c>
      <c r="Q92" s="2">
        <f>VLOOKUP(K92,Sheet2!$A$18:$I$29,7,FALSE)</f>
        <v>60002</v>
      </c>
      <c r="R92" s="2">
        <f>VLOOKUP(K92,Sheet2!$A$18:$I$29,8,FALSE)</f>
        <v>1340002</v>
      </c>
      <c r="S92" s="2">
        <f>VLOOKUP(K92,Sheet2!$A$18:$I$29,9,FALSE)</f>
        <v>3</v>
      </c>
      <c r="T92" s="2">
        <v>1120001</v>
      </c>
      <c r="U92" s="2">
        <v>2000</v>
      </c>
      <c r="V92" s="2">
        <v>16</v>
      </c>
      <c r="X92" s="2">
        <v>8</v>
      </c>
    </row>
    <row r="93" spans="1:24">
      <c r="A93" t="s">
        <v>69</v>
      </c>
      <c r="B93">
        <v>23</v>
      </c>
      <c r="C93" s="2">
        <v>3123</v>
      </c>
      <c r="D93" s="2"/>
      <c r="E93">
        <v>27</v>
      </c>
      <c r="F93">
        <v>80</v>
      </c>
      <c r="G93" s="2" t="s">
        <v>78</v>
      </c>
      <c r="H93" s="2" t="s">
        <v>79</v>
      </c>
      <c r="J93">
        <v>1</v>
      </c>
      <c r="K93" s="2">
        <v>1340002</v>
      </c>
      <c r="L93" s="2" t="str">
        <f>VLOOKUP(K93,Sheet2!$A$18:$I$29,2,FALSE)</f>
        <v>齿轮</v>
      </c>
      <c r="M93" s="2">
        <f>VLOOKUP(K93,Sheet2!$A$18:$I$29,3,FALSE)</f>
        <v>100</v>
      </c>
      <c r="N93" s="2">
        <v>0</v>
      </c>
      <c r="O93" s="2">
        <f>VLOOKUP(K93,Sheet2!$A$18:$I$29,5,FALSE)</f>
        <v>0</v>
      </c>
      <c r="P93" s="2" t="str">
        <f>VLOOKUP(K93,Sheet2!$A$18:$I$29,6,FALSE)</f>
        <v>1340002,3|1120007,200</v>
      </c>
      <c r="Q93" s="2">
        <f>VLOOKUP(K93,Sheet2!$A$18:$I$29,7,FALSE)</f>
        <v>60002</v>
      </c>
      <c r="R93" s="2">
        <f>VLOOKUP(K93,Sheet2!$A$18:$I$29,8,FALSE)</f>
        <v>1340002</v>
      </c>
      <c r="S93" s="2">
        <f>VLOOKUP(K93,Sheet2!$A$18:$I$29,9,FALSE)</f>
        <v>3</v>
      </c>
      <c r="T93" s="2">
        <v>1120001</v>
      </c>
      <c r="U93" s="2">
        <v>2000</v>
      </c>
      <c r="V93" s="2">
        <v>2</v>
      </c>
      <c r="X93" s="2">
        <v>9</v>
      </c>
    </row>
    <row r="94" spans="1:24">
      <c r="A94" t="s">
        <v>69</v>
      </c>
      <c r="B94">
        <v>24</v>
      </c>
      <c r="C94" s="2">
        <v>3124</v>
      </c>
      <c r="D94" s="2"/>
      <c r="E94">
        <v>15</v>
      </c>
      <c r="F94">
        <v>80</v>
      </c>
      <c r="G94" s="2" t="s">
        <v>80</v>
      </c>
      <c r="H94" s="2" t="s">
        <v>81</v>
      </c>
      <c r="J94">
        <v>1</v>
      </c>
      <c r="K94" s="2">
        <v>1340002</v>
      </c>
      <c r="L94" s="2" t="str">
        <f>VLOOKUP(K94,Sheet2!$A$18:$I$29,2,FALSE)</f>
        <v>齿轮</v>
      </c>
      <c r="M94" s="2">
        <f>VLOOKUP(K94,Sheet2!$A$18:$I$29,3,FALSE)</f>
        <v>100</v>
      </c>
      <c r="N94" s="2">
        <v>0</v>
      </c>
      <c r="O94" s="2">
        <f>VLOOKUP(K94,Sheet2!$A$18:$I$29,5,FALSE)</f>
        <v>0</v>
      </c>
      <c r="P94" s="2" t="str">
        <f>VLOOKUP(K94,Sheet2!$A$18:$I$29,6,FALSE)</f>
        <v>1340002,3|1120007,200</v>
      </c>
      <c r="Q94" s="2">
        <f>VLOOKUP(K94,Sheet2!$A$18:$I$29,7,FALSE)</f>
        <v>60002</v>
      </c>
      <c r="R94" s="2">
        <f>VLOOKUP(K94,Sheet2!$A$18:$I$29,8,FALSE)</f>
        <v>1340002</v>
      </c>
      <c r="S94" s="2">
        <f>VLOOKUP(K94,Sheet2!$A$18:$I$29,9,FALSE)</f>
        <v>3</v>
      </c>
      <c r="T94" s="2">
        <v>1120001</v>
      </c>
      <c r="U94" s="2">
        <v>2000</v>
      </c>
      <c r="V94" s="2">
        <v>3</v>
      </c>
      <c r="X94" s="2">
        <v>10</v>
      </c>
    </row>
    <row r="95" spans="1:24">
      <c r="A95" t="s">
        <v>69</v>
      </c>
      <c r="B95">
        <v>25</v>
      </c>
      <c r="C95" s="2">
        <v>3125</v>
      </c>
      <c r="D95" s="2"/>
      <c r="E95">
        <v>2</v>
      </c>
      <c r="F95">
        <v>80</v>
      </c>
      <c r="G95" s="2" t="s">
        <v>82</v>
      </c>
      <c r="H95" s="2" t="s">
        <v>83</v>
      </c>
      <c r="J95">
        <v>1</v>
      </c>
      <c r="K95" s="2">
        <v>1340002</v>
      </c>
      <c r="L95" s="2" t="str">
        <f>VLOOKUP(K95,Sheet2!$A$18:$I$29,2,FALSE)</f>
        <v>齿轮</v>
      </c>
      <c r="M95" s="2">
        <f>VLOOKUP(K95,Sheet2!$A$18:$I$29,3,FALSE)</f>
        <v>100</v>
      </c>
      <c r="N95" s="2">
        <v>0</v>
      </c>
      <c r="O95" s="2">
        <f>VLOOKUP(K95,Sheet2!$A$18:$I$29,5,FALSE)</f>
        <v>0</v>
      </c>
      <c r="P95" s="2" t="str">
        <f>VLOOKUP(K95,Sheet2!$A$18:$I$29,6,FALSE)</f>
        <v>1340002,3|1120007,200</v>
      </c>
      <c r="Q95" s="2">
        <f>VLOOKUP(K95,Sheet2!$A$18:$I$29,7,FALSE)</f>
        <v>60002</v>
      </c>
      <c r="R95" s="2">
        <f>VLOOKUP(K95,Sheet2!$A$18:$I$29,8,FALSE)</f>
        <v>1340002</v>
      </c>
      <c r="S95" s="2">
        <f>VLOOKUP(K95,Sheet2!$A$18:$I$29,9,FALSE)</f>
        <v>3</v>
      </c>
      <c r="T95" s="2">
        <v>1120001</v>
      </c>
      <c r="U95" s="2">
        <v>2000</v>
      </c>
      <c r="V95" s="2">
        <v>12</v>
      </c>
      <c r="X95" s="2">
        <v>11</v>
      </c>
    </row>
    <row r="96" spans="1:24">
      <c r="A96" t="s">
        <v>69</v>
      </c>
      <c r="B96">
        <v>26</v>
      </c>
      <c r="C96" s="2">
        <v>3126</v>
      </c>
      <c r="D96" s="2"/>
      <c r="E96">
        <v>1</v>
      </c>
      <c r="F96">
        <v>80</v>
      </c>
      <c r="G96" s="2" t="s">
        <v>84</v>
      </c>
      <c r="H96" s="2" t="s">
        <v>85</v>
      </c>
      <c r="J96">
        <v>1</v>
      </c>
      <c r="K96" s="2">
        <v>1340002</v>
      </c>
      <c r="L96" s="2" t="str">
        <f>VLOOKUP(K96,Sheet2!$A$18:$I$29,2,FALSE)</f>
        <v>齿轮</v>
      </c>
      <c r="M96" s="2">
        <f>VLOOKUP(K96,Sheet2!$A$18:$I$29,3,FALSE)</f>
        <v>100</v>
      </c>
      <c r="N96" s="2">
        <v>0</v>
      </c>
      <c r="O96" s="2">
        <f>VLOOKUP(K96,Sheet2!$A$18:$I$29,5,FALSE)</f>
        <v>0</v>
      </c>
      <c r="P96" s="2" t="str">
        <f>VLOOKUP(K96,Sheet2!$A$18:$I$29,6,FALSE)</f>
        <v>1340002,3|1120007,200</v>
      </c>
      <c r="Q96" s="2">
        <f>VLOOKUP(K96,Sheet2!$A$18:$I$29,7,FALSE)</f>
        <v>60002</v>
      </c>
      <c r="R96" s="2">
        <f>VLOOKUP(K96,Sheet2!$A$18:$I$29,8,FALSE)</f>
        <v>1340002</v>
      </c>
      <c r="S96" s="2">
        <f>VLOOKUP(K96,Sheet2!$A$18:$I$29,9,FALSE)</f>
        <v>3</v>
      </c>
      <c r="T96" s="2">
        <v>1120001</v>
      </c>
      <c r="U96" s="2">
        <v>2000</v>
      </c>
      <c r="V96" s="2">
        <v>26</v>
      </c>
      <c r="X96" s="2">
        <v>12</v>
      </c>
    </row>
    <row r="97" spans="1:24">
      <c r="A97" t="s">
        <v>69</v>
      </c>
      <c r="B97">
        <v>27</v>
      </c>
      <c r="C97" s="2">
        <v>3127</v>
      </c>
      <c r="D97" s="2"/>
      <c r="E97">
        <v>2</v>
      </c>
      <c r="F97">
        <v>80</v>
      </c>
      <c r="G97" s="2" t="s">
        <v>86</v>
      </c>
      <c r="H97" s="2" t="s">
        <v>87</v>
      </c>
      <c r="J97">
        <v>1</v>
      </c>
      <c r="K97" s="2">
        <v>1340002</v>
      </c>
      <c r="L97" s="2" t="str">
        <f>VLOOKUP(K97,Sheet2!$A$18:$I$29,2,FALSE)</f>
        <v>齿轮</v>
      </c>
      <c r="M97" s="2">
        <f>VLOOKUP(K97,Sheet2!$A$18:$I$29,3,FALSE)</f>
        <v>100</v>
      </c>
      <c r="N97" s="2">
        <v>0</v>
      </c>
      <c r="O97" s="2">
        <f>VLOOKUP(K97,Sheet2!$A$18:$I$29,5,FALSE)</f>
        <v>0</v>
      </c>
      <c r="P97" s="2" t="str">
        <f>VLOOKUP(K97,Sheet2!$A$18:$I$29,6,FALSE)</f>
        <v>1340002,3|1120007,200</v>
      </c>
      <c r="Q97" s="2">
        <f>VLOOKUP(K97,Sheet2!$A$18:$I$29,7,FALSE)</f>
        <v>60002</v>
      </c>
      <c r="R97" s="2">
        <f>VLOOKUP(K97,Sheet2!$A$18:$I$29,8,FALSE)</f>
        <v>1340002</v>
      </c>
      <c r="S97" s="2">
        <f>VLOOKUP(K97,Sheet2!$A$18:$I$29,9,FALSE)</f>
        <v>3</v>
      </c>
      <c r="T97" s="2">
        <v>1120001</v>
      </c>
      <c r="U97" s="2">
        <v>2000</v>
      </c>
      <c r="V97" s="2">
        <v>52</v>
      </c>
      <c r="X97" s="2">
        <v>13</v>
      </c>
    </row>
    <row r="98" spans="1:24">
      <c r="A98" t="s">
        <v>69</v>
      </c>
      <c r="B98">
        <v>28</v>
      </c>
      <c r="C98" s="2">
        <v>3128</v>
      </c>
      <c r="D98" s="2"/>
      <c r="E98">
        <v>13</v>
      </c>
      <c r="F98">
        <v>80</v>
      </c>
      <c r="G98" s="2" t="s">
        <v>88</v>
      </c>
      <c r="H98" s="2" t="s">
        <v>89</v>
      </c>
      <c r="J98">
        <v>1</v>
      </c>
      <c r="K98" s="2">
        <v>1340002</v>
      </c>
      <c r="L98" s="2" t="str">
        <f>VLOOKUP(K98,Sheet2!$A$18:$I$29,2,FALSE)</f>
        <v>齿轮</v>
      </c>
      <c r="M98" s="2">
        <f>VLOOKUP(K98,Sheet2!$A$18:$I$29,3,FALSE)</f>
        <v>100</v>
      </c>
      <c r="N98" s="2">
        <v>0</v>
      </c>
      <c r="O98" s="2">
        <f>VLOOKUP(K98,Sheet2!$A$18:$I$29,5,FALSE)</f>
        <v>0</v>
      </c>
      <c r="P98" s="2" t="str">
        <f>VLOOKUP(K98,Sheet2!$A$18:$I$29,6,FALSE)</f>
        <v>1340002,3|1120007,200</v>
      </c>
      <c r="Q98" s="2">
        <f>VLOOKUP(K98,Sheet2!$A$18:$I$29,7,FALSE)</f>
        <v>60002</v>
      </c>
      <c r="R98" s="2">
        <f>VLOOKUP(K98,Sheet2!$A$18:$I$29,8,FALSE)</f>
        <v>1340002</v>
      </c>
      <c r="S98" s="2">
        <f>VLOOKUP(K98,Sheet2!$A$18:$I$29,9,FALSE)</f>
        <v>3</v>
      </c>
      <c r="T98" s="2">
        <v>1120001</v>
      </c>
      <c r="U98" s="2">
        <v>2000</v>
      </c>
      <c r="V98" s="2">
        <v>64</v>
      </c>
      <c r="X98" s="2">
        <v>14</v>
      </c>
    </row>
    <row r="99" spans="1:24">
      <c r="A99" t="s">
        <v>69</v>
      </c>
      <c r="B99">
        <v>29</v>
      </c>
      <c r="C99" s="2">
        <v>3129</v>
      </c>
      <c r="D99" s="2"/>
      <c r="E99">
        <v>8</v>
      </c>
      <c r="F99">
        <v>80</v>
      </c>
      <c r="G99" s="2" t="s">
        <v>58</v>
      </c>
      <c r="H99" s="2" t="s">
        <v>59</v>
      </c>
      <c r="J99">
        <v>1</v>
      </c>
      <c r="K99" s="2">
        <v>1340003</v>
      </c>
      <c r="L99" s="2" t="str">
        <f>VLOOKUP(K99,Sheet2!$A$18:$I$29,2,FALSE)</f>
        <v>螺丝</v>
      </c>
      <c r="M99" s="2">
        <f>VLOOKUP(K99,Sheet2!$A$18:$I$29,3,FALSE)</f>
        <v>100</v>
      </c>
      <c r="N99" s="2">
        <v>0</v>
      </c>
      <c r="O99" s="2">
        <f>VLOOKUP(K99,Sheet2!$A$18:$I$29,5,FALSE)</f>
        <v>0</v>
      </c>
      <c r="P99" s="2" t="str">
        <f>VLOOKUP(K99,Sheet2!$A$18:$I$29,6,FALSE)</f>
        <v>1340003,3|1120007,200</v>
      </c>
      <c r="Q99" s="2">
        <f>VLOOKUP(K99,Sheet2!$A$18:$I$29,7,FALSE)</f>
        <v>60003</v>
      </c>
      <c r="R99" s="2">
        <f>VLOOKUP(K99,Sheet2!$A$18:$I$29,8,FALSE)</f>
        <v>1340003</v>
      </c>
      <c r="S99" s="2">
        <f>VLOOKUP(K99,Sheet2!$A$18:$I$29,9,FALSE)</f>
        <v>3</v>
      </c>
      <c r="T99" s="2">
        <v>1120001</v>
      </c>
      <c r="U99" s="2">
        <v>2000</v>
      </c>
      <c r="V99" s="2">
        <v>17</v>
      </c>
      <c r="X99" s="2">
        <v>1</v>
      </c>
    </row>
    <row r="100" spans="1:24">
      <c r="A100" t="s">
        <v>69</v>
      </c>
      <c r="B100">
        <v>30</v>
      </c>
      <c r="C100" s="2">
        <v>3130</v>
      </c>
      <c r="D100" s="2"/>
      <c r="E100">
        <v>14</v>
      </c>
      <c r="F100">
        <v>80</v>
      </c>
      <c r="G100" s="2" t="s">
        <v>60</v>
      </c>
      <c r="H100" s="2" t="s">
        <v>61</v>
      </c>
      <c r="J100">
        <v>1</v>
      </c>
      <c r="K100" s="2">
        <v>1340003</v>
      </c>
      <c r="L100" s="2" t="str">
        <f>VLOOKUP(K100,Sheet2!$A$18:$I$29,2,FALSE)</f>
        <v>螺丝</v>
      </c>
      <c r="M100" s="2">
        <f>VLOOKUP(K100,Sheet2!$A$18:$I$29,3,FALSE)</f>
        <v>100</v>
      </c>
      <c r="N100" s="2">
        <v>0</v>
      </c>
      <c r="O100" s="2">
        <f>VLOOKUP(K100,Sheet2!$A$18:$I$29,5,FALSE)</f>
        <v>0</v>
      </c>
      <c r="P100" s="2" t="str">
        <f>VLOOKUP(K100,Sheet2!$A$18:$I$29,6,FALSE)</f>
        <v>1340003,3|1120007,200</v>
      </c>
      <c r="Q100" s="2">
        <f>VLOOKUP(K100,Sheet2!$A$18:$I$29,7,FALSE)</f>
        <v>60003</v>
      </c>
      <c r="R100" s="2">
        <f>VLOOKUP(K100,Sheet2!$A$18:$I$29,8,FALSE)</f>
        <v>1340003</v>
      </c>
      <c r="S100" s="2">
        <f>VLOOKUP(K100,Sheet2!$A$18:$I$29,9,FALSE)</f>
        <v>3</v>
      </c>
      <c r="T100" s="2">
        <v>1120001</v>
      </c>
      <c r="U100" s="2">
        <v>2000</v>
      </c>
      <c r="V100" s="2">
        <v>21</v>
      </c>
      <c r="X100" s="2">
        <v>2</v>
      </c>
    </row>
    <row r="101" spans="1:24">
      <c r="A101" t="s">
        <v>69</v>
      </c>
      <c r="B101">
        <v>31</v>
      </c>
      <c r="C101" s="2">
        <v>3131</v>
      </c>
      <c r="D101" s="2"/>
      <c r="E101">
        <v>27</v>
      </c>
      <c r="F101">
        <v>80</v>
      </c>
      <c r="G101" s="2" t="s">
        <v>62</v>
      </c>
      <c r="H101" s="2" t="s">
        <v>63</v>
      </c>
      <c r="J101">
        <v>1</v>
      </c>
      <c r="K101" s="2">
        <v>1340003</v>
      </c>
      <c r="L101" s="2" t="str">
        <f>VLOOKUP(K101,Sheet2!$A$18:$I$29,2,FALSE)</f>
        <v>螺丝</v>
      </c>
      <c r="M101" s="2">
        <f>VLOOKUP(K101,Sheet2!$A$18:$I$29,3,FALSE)</f>
        <v>100</v>
      </c>
      <c r="N101" s="2">
        <v>0</v>
      </c>
      <c r="O101" s="2">
        <f>VLOOKUP(K101,Sheet2!$A$18:$I$29,5,FALSE)</f>
        <v>0</v>
      </c>
      <c r="P101" s="2" t="str">
        <f>VLOOKUP(K101,Sheet2!$A$18:$I$29,6,FALSE)</f>
        <v>1340003,3|1120007,200</v>
      </c>
      <c r="Q101" s="2">
        <f>VLOOKUP(K101,Sheet2!$A$18:$I$29,7,FALSE)</f>
        <v>60003</v>
      </c>
      <c r="R101" s="2">
        <f>VLOOKUP(K101,Sheet2!$A$18:$I$29,8,FALSE)</f>
        <v>1340003</v>
      </c>
      <c r="S101" s="2">
        <f>VLOOKUP(K101,Sheet2!$A$18:$I$29,9,FALSE)</f>
        <v>3</v>
      </c>
      <c r="T101" s="2">
        <v>1120001</v>
      </c>
      <c r="U101" s="2">
        <v>2000</v>
      </c>
      <c r="V101" s="2">
        <v>18</v>
      </c>
      <c r="X101" s="2">
        <v>3</v>
      </c>
    </row>
    <row r="102" spans="1:24">
      <c r="A102" t="s">
        <v>69</v>
      </c>
      <c r="B102">
        <v>32</v>
      </c>
      <c r="C102" s="2">
        <v>3132</v>
      </c>
      <c r="D102" s="2"/>
      <c r="E102">
        <v>1</v>
      </c>
      <c r="F102">
        <v>80</v>
      </c>
      <c r="G102" s="2" t="s">
        <v>70</v>
      </c>
      <c r="H102" s="2" t="s">
        <v>65</v>
      </c>
      <c r="J102">
        <v>1</v>
      </c>
      <c r="K102" s="2">
        <v>1340003</v>
      </c>
      <c r="L102" s="2" t="str">
        <f>VLOOKUP(K102,Sheet2!$A$18:$I$29,2,FALSE)</f>
        <v>螺丝</v>
      </c>
      <c r="M102" s="2">
        <f>VLOOKUP(K102,Sheet2!$A$18:$I$29,3,FALSE)</f>
        <v>100</v>
      </c>
      <c r="N102" s="2">
        <v>0</v>
      </c>
      <c r="O102" s="2">
        <f>VLOOKUP(K102,Sheet2!$A$18:$I$29,5,FALSE)</f>
        <v>0</v>
      </c>
      <c r="P102" s="2" t="str">
        <f>VLOOKUP(K102,Sheet2!$A$18:$I$29,6,FALSE)</f>
        <v>1340003,3|1120007,200</v>
      </c>
      <c r="Q102" s="2">
        <f>VLOOKUP(K102,Sheet2!$A$18:$I$29,7,FALSE)</f>
        <v>60003</v>
      </c>
      <c r="R102" s="2">
        <f>VLOOKUP(K102,Sheet2!$A$18:$I$29,8,FALSE)</f>
        <v>1340003</v>
      </c>
      <c r="S102" s="2">
        <f>VLOOKUP(K102,Sheet2!$A$18:$I$29,9,FALSE)</f>
        <v>3</v>
      </c>
      <c r="T102" s="2">
        <v>1120001</v>
      </c>
      <c r="U102" s="2">
        <v>2000</v>
      </c>
      <c r="V102" s="2">
        <v>2</v>
      </c>
      <c r="X102" s="2">
        <v>4</v>
      </c>
    </row>
    <row r="103" spans="1:24">
      <c r="A103" t="s">
        <v>69</v>
      </c>
      <c r="B103">
        <v>33</v>
      </c>
      <c r="C103" s="2">
        <v>3133</v>
      </c>
      <c r="D103" s="2"/>
      <c r="E103">
        <v>15</v>
      </c>
      <c r="F103">
        <v>80</v>
      </c>
      <c r="G103" s="2" t="s">
        <v>71</v>
      </c>
      <c r="H103" s="2" t="s">
        <v>67</v>
      </c>
      <c r="J103">
        <v>1</v>
      </c>
      <c r="K103" s="2">
        <v>1340003</v>
      </c>
      <c r="L103" s="2" t="str">
        <f>VLOOKUP(K103,Sheet2!$A$18:$I$29,2,FALSE)</f>
        <v>螺丝</v>
      </c>
      <c r="M103" s="2">
        <f>VLOOKUP(K103,Sheet2!$A$18:$I$29,3,FALSE)</f>
        <v>100</v>
      </c>
      <c r="N103" s="2">
        <v>0</v>
      </c>
      <c r="O103" s="2">
        <f>VLOOKUP(K103,Sheet2!$A$18:$I$29,5,FALSE)</f>
        <v>0</v>
      </c>
      <c r="P103" s="2" t="str">
        <f>VLOOKUP(K103,Sheet2!$A$18:$I$29,6,FALSE)</f>
        <v>1340003,3|1120007,200</v>
      </c>
      <c r="Q103" s="2">
        <f>VLOOKUP(K103,Sheet2!$A$18:$I$29,7,FALSE)</f>
        <v>60003</v>
      </c>
      <c r="R103" s="2">
        <f>VLOOKUP(K103,Sheet2!$A$18:$I$29,8,FALSE)</f>
        <v>1340003</v>
      </c>
      <c r="S103" s="2">
        <f>VLOOKUP(K103,Sheet2!$A$18:$I$29,9,FALSE)</f>
        <v>3</v>
      </c>
      <c r="T103" s="2">
        <v>1120001</v>
      </c>
      <c r="U103" s="2">
        <v>2000</v>
      </c>
      <c r="V103" s="2">
        <v>3</v>
      </c>
      <c r="X103" s="2">
        <v>5</v>
      </c>
    </row>
    <row r="104" spans="1:24">
      <c r="A104" t="s">
        <v>69</v>
      </c>
      <c r="B104">
        <v>34</v>
      </c>
      <c r="C104" s="2">
        <v>3134</v>
      </c>
      <c r="D104" s="2"/>
      <c r="E104">
        <v>15</v>
      </c>
      <c r="F104">
        <v>80</v>
      </c>
      <c r="G104" s="2" t="s">
        <v>72</v>
      </c>
      <c r="H104" s="2" t="s">
        <v>73</v>
      </c>
      <c r="J104">
        <v>1</v>
      </c>
      <c r="K104" s="2">
        <v>1340003</v>
      </c>
      <c r="L104" s="2" t="str">
        <f>VLOOKUP(K104,Sheet2!$A$18:$I$29,2,FALSE)</f>
        <v>螺丝</v>
      </c>
      <c r="M104" s="2">
        <f>VLOOKUP(K104,Sheet2!$A$18:$I$29,3,FALSE)</f>
        <v>100</v>
      </c>
      <c r="N104" s="2">
        <v>0</v>
      </c>
      <c r="O104" s="2">
        <f>VLOOKUP(K104,Sheet2!$A$18:$I$29,5,FALSE)</f>
        <v>0</v>
      </c>
      <c r="P104" s="2" t="str">
        <f>VLOOKUP(K104,Sheet2!$A$18:$I$29,6,FALSE)</f>
        <v>1340003,3|1120007,200</v>
      </c>
      <c r="Q104" s="2">
        <f>VLOOKUP(K104,Sheet2!$A$18:$I$29,7,FALSE)</f>
        <v>60003</v>
      </c>
      <c r="R104" s="2">
        <f>VLOOKUP(K104,Sheet2!$A$18:$I$29,8,FALSE)</f>
        <v>1340003</v>
      </c>
      <c r="S104" s="2">
        <f>VLOOKUP(K104,Sheet2!$A$18:$I$29,9,FALSE)</f>
        <v>3</v>
      </c>
      <c r="T104" s="2">
        <v>1120001</v>
      </c>
      <c r="U104" s="2">
        <v>2000</v>
      </c>
      <c r="V104" s="2">
        <v>15</v>
      </c>
      <c r="X104" s="2">
        <v>6</v>
      </c>
    </row>
    <row r="105" spans="1:24">
      <c r="A105" t="s">
        <v>69</v>
      </c>
      <c r="B105">
        <v>35</v>
      </c>
      <c r="C105" s="2">
        <v>3135</v>
      </c>
      <c r="D105" s="2"/>
      <c r="E105">
        <v>18</v>
      </c>
      <c r="F105">
        <v>80</v>
      </c>
      <c r="G105" s="2" t="s">
        <v>74</v>
      </c>
      <c r="H105" s="2" t="s">
        <v>75</v>
      </c>
      <c r="J105">
        <v>1</v>
      </c>
      <c r="K105" s="2">
        <v>1340003</v>
      </c>
      <c r="L105" s="2" t="str">
        <f>VLOOKUP(K105,Sheet2!$A$18:$I$29,2,FALSE)</f>
        <v>螺丝</v>
      </c>
      <c r="M105" s="2">
        <f>VLOOKUP(K105,Sheet2!$A$18:$I$29,3,FALSE)</f>
        <v>100</v>
      </c>
      <c r="N105" s="2">
        <v>0</v>
      </c>
      <c r="O105" s="2">
        <f>VLOOKUP(K105,Sheet2!$A$18:$I$29,5,FALSE)</f>
        <v>0</v>
      </c>
      <c r="P105" s="2" t="str">
        <f>VLOOKUP(K105,Sheet2!$A$18:$I$29,6,FALSE)</f>
        <v>1340003,3|1120007,200</v>
      </c>
      <c r="Q105" s="2">
        <f>VLOOKUP(K105,Sheet2!$A$18:$I$29,7,FALSE)</f>
        <v>60003</v>
      </c>
      <c r="R105" s="2">
        <f>VLOOKUP(K105,Sheet2!$A$18:$I$29,8,FALSE)</f>
        <v>1340003</v>
      </c>
      <c r="S105" s="2">
        <f>VLOOKUP(K105,Sheet2!$A$18:$I$29,9,FALSE)</f>
        <v>3</v>
      </c>
      <c r="T105" s="2">
        <v>1120001</v>
      </c>
      <c r="U105" s="2">
        <v>2000</v>
      </c>
      <c r="V105" s="2">
        <v>19</v>
      </c>
      <c r="X105" s="2">
        <v>7</v>
      </c>
    </row>
    <row r="106" spans="1:24">
      <c r="A106" t="s">
        <v>69</v>
      </c>
      <c r="B106">
        <v>36</v>
      </c>
      <c r="C106" s="2">
        <v>3136</v>
      </c>
      <c r="D106" s="2"/>
      <c r="E106">
        <v>25</v>
      </c>
      <c r="F106">
        <v>80</v>
      </c>
      <c r="G106" s="2" t="s">
        <v>76</v>
      </c>
      <c r="H106" s="2" t="s">
        <v>77</v>
      </c>
      <c r="J106">
        <v>1</v>
      </c>
      <c r="K106" s="2">
        <v>1340003</v>
      </c>
      <c r="L106" s="2" t="str">
        <f>VLOOKUP(K106,Sheet2!$A$18:$I$29,2,FALSE)</f>
        <v>螺丝</v>
      </c>
      <c r="M106" s="2">
        <f>VLOOKUP(K106,Sheet2!$A$18:$I$29,3,FALSE)</f>
        <v>100</v>
      </c>
      <c r="N106" s="2">
        <v>0</v>
      </c>
      <c r="O106" s="2">
        <f>VLOOKUP(K106,Sheet2!$A$18:$I$29,5,FALSE)</f>
        <v>0</v>
      </c>
      <c r="P106" s="2" t="str">
        <f>VLOOKUP(K106,Sheet2!$A$18:$I$29,6,FALSE)</f>
        <v>1340003,3|1120007,200</v>
      </c>
      <c r="Q106" s="2">
        <f>VLOOKUP(K106,Sheet2!$A$18:$I$29,7,FALSE)</f>
        <v>60003</v>
      </c>
      <c r="R106" s="2">
        <f>VLOOKUP(K106,Sheet2!$A$18:$I$29,8,FALSE)</f>
        <v>1340003</v>
      </c>
      <c r="S106" s="2">
        <f>VLOOKUP(K106,Sheet2!$A$18:$I$29,9,FALSE)</f>
        <v>3</v>
      </c>
      <c r="T106" s="2">
        <v>1120001</v>
      </c>
      <c r="U106" s="2">
        <v>2000</v>
      </c>
      <c r="V106" s="2">
        <v>16</v>
      </c>
      <c r="X106" s="2">
        <v>8</v>
      </c>
    </row>
    <row r="107" spans="1:24">
      <c r="A107" t="s">
        <v>69</v>
      </c>
      <c r="B107">
        <v>37</v>
      </c>
      <c r="C107" s="2">
        <v>3137</v>
      </c>
      <c r="D107" s="2"/>
      <c r="E107">
        <v>27</v>
      </c>
      <c r="F107">
        <v>80</v>
      </c>
      <c r="G107" s="2" t="s">
        <v>78</v>
      </c>
      <c r="H107" s="2" t="s">
        <v>79</v>
      </c>
      <c r="J107">
        <v>1</v>
      </c>
      <c r="K107" s="2">
        <v>1340003</v>
      </c>
      <c r="L107" s="2" t="str">
        <f>VLOOKUP(K107,Sheet2!$A$18:$I$29,2,FALSE)</f>
        <v>螺丝</v>
      </c>
      <c r="M107" s="2">
        <f>VLOOKUP(K107,Sheet2!$A$18:$I$29,3,FALSE)</f>
        <v>100</v>
      </c>
      <c r="N107" s="2">
        <v>0</v>
      </c>
      <c r="O107" s="2">
        <f>VLOOKUP(K107,Sheet2!$A$18:$I$29,5,FALSE)</f>
        <v>0</v>
      </c>
      <c r="P107" s="2" t="str">
        <f>VLOOKUP(K107,Sheet2!$A$18:$I$29,6,FALSE)</f>
        <v>1340003,3|1120007,200</v>
      </c>
      <c r="Q107" s="2">
        <f>VLOOKUP(K107,Sheet2!$A$18:$I$29,7,FALSE)</f>
        <v>60003</v>
      </c>
      <c r="R107" s="2">
        <f>VLOOKUP(K107,Sheet2!$A$18:$I$29,8,FALSE)</f>
        <v>1340003</v>
      </c>
      <c r="S107" s="2">
        <f>VLOOKUP(K107,Sheet2!$A$18:$I$29,9,FALSE)</f>
        <v>3</v>
      </c>
      <c r="T107" s="2">
        <v>1120001</v>
      </c>
      <c r="U107" s="2">
        <v>2000</v>
      </c>
      <c r="V107" s="2">
        <v>2</v>
      </c>
      <c r="X107" s="2">
        <v>9</v>
      </c>
    </row>
    <row r="108" spans="1:24">
      <c r="A108" t="s">
        <v>69</v>
      </c>
      <c r="B108">
        <v>38</v>
      </c>
      <c r="C108" s="2">
        <v>3138</v>
      </c>
      <c r="D108" s="2"/>
      <c r="E108">
        <v>15</v>
      </c>
      <c r="F108">
        <v>80</v>
      </c>
      <c r="G108" s="2" t="s">
        <v>80</v>
      </c>
      <c r="H108" s="2" t="s">
        <v>81</v>
      </c>
      <c r="J108">
        <v>1</v>
      </c>
      <c r="K108" s="2">
        <v>1340003</v>
      </c>
      <c r="L108" s="2" t="str">
        <f>VLOOKUP(K108,Sheet2!$A$18:$I$29,2,FALSE)</f>
        <v>螺丝</v>
      </c>
      <c r="M108" s="2">
        <f>VLOOKUP(K108,Sheet2!$A$18:$I$29,3,FALSE)</f>
        <v>100</v>
      </c>
      <c r="N108" s="2">
        <v>0</v>
      </c>
      <c r="O108" s="2">
        <f>VLOOKUP(K108,Sheet2!$A$18:$I$29,5,FALSE)</f>
        <v>0</v>
      </c>
      <c r="P108" s="2" t="str">
        <f>VLOOKUP(K108,Sheet2!$A$18:$I$29,6,FALSE)</f>
        <v>1340003,3|1120007,200</v>
      </c>
      <c r="Q108" s="2">
        <f>VLOOKUP(K108,Sheet2!$A$18:$I$29,7,FALSE)</f>
        <v>60003</v>
      </c>
      <c r="R108" s="2">
        <f>VLOOKUP(K108,Sheet2!$A$18:$I$29,8,FALSE)</f>
        <v>1340003</v>
      </c>
      <c r="S108" s="2">
        <f>VLOOKUP(K108,Sheet2!$A$18:$I$29,9,FALSE)</f>
        <v>3</v>
      </c>
      <c r="T108" s="2">
        <v>1120001</v>
      </c>
      <c r="U108" s="2">
        <v>2000</v>
      </c>
      <c r="V108" s="2">
        <v>3</v>
      </c>
      <c r="X108" s="2">
        <v>10</v>
      </c>
    </row>
    <row r="109" spans="1:24">
      <c r="A109" t="s">
        <v>69</v>
      </c>
      <c r="B109">
        <v>39</v>
      </c>
      <c r="C109" s="2">
        <v>3139</v>
      </c>
      <c r="D109" s="2"/>
      <c r="E109">
        <v>2</v>
      </c>
      <c r="F109">
        <v>80</v>
      </c>
      <c r="G109" s="2" t="s">
        <v>82</v>
      </c>
      <c r="H109" s="2" t="s">
        <v>83</v>
      </c>
      <c r="J109">
        <v>1</v>
      </c>
      <c r="K109" s="2">
        <v>1340003</v>
      </c>
      <c r="L109" s="2" t="str">
        <f>VLOOKUP(K109,Sheet2!$A$18:$I$29,2,FALSE)</f>
        <v>螺丝</v>
      </c>
      <c r="M109" s="2">
        <f>VLOOKUP(K109,Sheet2!$A$18:$I$29,3,FALSE)</f>
        <v>100</v>
      </c>
      <c r="N109" s="2">
        <v>0</v>
      </c>
      <c r="O109" s="2">
        <f>VLOOKUP(K109,Sheet2!$A$18:$I$29,5,FALSE)</f>
        <v>0</v>
      </c>
      <c r="P109" s="2" t="str">
        <f>VLOOKUP(K109,Sheet2!$A$18:$I$29,6,FALSE)</f>
        <v>1340003,3|1120007,200</v>
      </c>
      <c r="Q109" s="2">
        <f>VLOOKUP(K109,Sheet2!$A$18:$I$29,7,FALSE)</f>
        <v>60003</v>
      </c>
      <c r="R109" s="2">
        <f>VLOOKUP(K109,Sheet2!$A$18:$I$29,8,FALSE)</f>
        <v>1340003</v>
      </c>
      <c r="S109" s="2">
        <f>VLOOKUP(K109,Sheet2!$A$18:$I$29,9,FALSE)</f>
        <v>3</v>
      </c>
      <c r="T109" s="2">
        <v>1120001</v>
      </c>
      <c r="U109" s="2">
        <v>2000</v>
      </c>
      <c r="V109" s="2">
        <v>12</v>
      </c>
      <c r="X109" s="2">
        <v>11</v>
      </c>
    </row>
    <row r="110" spans="1:24">
      <c r="A110" t="s">
        <v>69</v>
      </c>
      <c r="B110">
        <v>40</v>
      </c>
      <c r="C110" s="2">
        <v>3140</v>
      </c>
      <c r="D110" s="2"/>
      <c r="E110">
        <v>1</v>
      </c>
      <c r="F110">
        <v>80</v>
      </c>
      <c r="G110" s="2" t="s">
        <v>84</v>
      </c>
      <c r="H110" s="2" t="s">
        <v>85</v>
      </c>
      <c r="J110">
        <v>1</v>
      </c>
      <c r="K110" s="2">
        <v>1340003</v>
      </c>
      <c r="L110" s="2" t="str">
        <f>VLOOKUP(K110,Sheet2!$A$18:$I$29,2,FALSE)</f>
        <v>螺丝</v>
      </c>
      <c r="M110" s="2">
        <f>VLOOKUP(K110,Sheet2!$A$18:$I$29,3,FALSE)</f>
        <v>100</v>
      </c>
      <c r="N110" s="2">
        <v>0</v>
      </c>
      <c r="O110" s="2">
        <f>VLOOKUP(K110,Sheet2!$A$18:$I$29,5,FALSE)</f>
        <v>0</v>
      </c>
      <c r="P110" s="2" t="str">
        <f>VLOOKUP(K110,Sheet2!$A$18:$I$29,6,FALSE)</f>
        <v>1340003,3|1120007,200</v>
      </c>
      <c r="Q110" s="2">
        <f>VLOOKUP(K110,Sheet2!$A$18:$I$29,7,FALSE)</f>
        <v>60003</v>
      </c>
      <c r="R110" s="2">
        <f>VLOOKUP(K110,Sheet2!$A$18:$I$29,8,FALSE)</f>
        <v>1340003</v>
      </c>
      <c r="S110" s="2">
        <f>VLOOKUP(K110,Sheet2!$A$18:$I$29,9,FALSE)</f>
        <v>3</v>
      </c>
      <c r="T110" s="2">
        <v>1120001</v>
      </c>
      <c r="U110" s="2">
        <v>2000</v>
      </c>
      <c r="V110" s="2">
        <v>26</v>
      </c>
      <c r="X110" s="2">
        <v>12</v>
      </c>
    </row>
    <row r="111" spans="1:24">
      <c r="A111" t="s">
        <v>69</v>
      </c>
      <c r="B111">
        <v>41</v>
      </c>
      <c r="C111" s="2">
        <v>3141</v>
      </c>
      <c r="D111" s="2"/>
      <c r="E111">
        <v>2</v>
      </c>
      <c r="F111">
        <v>80</v>
      </c>
      <c r="G111" s="2" t="s">
        <v>86</v>
      </c>
      <c r="H111" s="2" t="s">
        <v>87</v>
      </c>
      <c r="J111">
        <v>1</v>
      </c>
      <c r="K111" s="2">
        <v>1340003</v>
      </c>
      <c r="L111" s="2" t="str">
        <f>VLOOKUP(K111,Sheet2!$A$18:$I$29,2,FALSE)</f>
        <v>螺丝</v>
      </c>
      <c r="M111" s="2">
        <f>VLOOKUP(K111,Sheet2!$A$18:$I$29,3,FALSE)</f>
        <v>100</v>
      </c>
      <c r="N111" s="2">
        <v>0</v>
      </c>
      <c r="O111" s="2">
        <f>VLOOKUP(K111,Sheet2!$A$18:$I$29,5,FALSE)</f>
        <v>0</v>
      </c>
      <c r="P111" s="2" t="str">
        <f>VLOOKUP(K111,Sheet2!$A$18:$I$29,6,FALSE)</f>
        <v>1340003,3|1120007,200</v>
      </c>
      <c r="Q111" s="2">
        <f>VLOOKUP(K111,Sheet2!$A$18:$I$29,7,FALSE)</f>
        <v>60003</v>
      </c>
      <c r="R111" s="2">
        <f>VLOOKUP(K111,Sheet2!$A$18:$I$29,8,FALSE)</f>
        <v>1340003</v>
      </c>
      <c r="S111" s="2">
        <f>VLOOKUP(K111,Sheet2!$A$18:$I$29,9,FALSE)</f>
        <v>3</v>
      </c>
      <c r="T111" s="2">
        <v>1120001</v>
      </c>
      <c r="U111" s="2">
        <v>2000</v>
      </c>
      <c r="V111" s="2">
        <v>52</v>
      </c>
      <c r="X111" s="2">
        <v>13</v>
      </c>
    </row>
    <row r="112" spans="1:24">
      <c r="A112" t="s">
        <v>69</v>
      </c>
      <c r="B112">
        <v>42</v>
      </c>
      <c r="C112" s="2">
        <v>3142</v>
      </c>
      <c r="D112" s="2"/>
      <c r="E112">
        <v>13</v>
      </c>
      <c r="F112">
        <v>80</v>
      </c>
      <c r="G112" s="2" t="s">
        <v>88</v>
      </c>
      <c r="H112" s="2" t="s">
        <v>89</v>
      </c>
      <c r="J112">
        <v>1</v>
      </c>
      <c r="K112" s="2">
        <v>1340003</v>
      </c>
      <c r="L112" s="2" t="str">
        <f>VLOOKUP(K112,Sheet2!$A$18:$I$29,2,FALSE)</f>
        <v>螺丝</v>
      </c>
      <c r="M112" s="2">
        <f>VLOOKUP(K112,Sheet2!$A$18:$I$29,3,FALSE)</f>
        <v>100</v>
      </c>
      <c r="N112" s="2">
        <v>0</v>
      </c>
      <c r="O112" s="2">
        <f>VLOOKUP(K112,Sheet2!$A$18:$I$29,5,FALSE)</f>
        <v>0</v>
      </c>
      <c r="P112" s="2" t="str">
        <f>VLOOKUP(K112,Sheet2!$A$18:$I$29,6,FALSE)</f>
        <v>1340003,3|1120007,200</v>
      </c>
      <c r="Q112" s="2">
        <f>VLOOKUP(K112,Sheet2!$A$18:$I$29,7,FALSE)</f>
        <v>60003</v>
      </c>
      <c r="R112" s="2">
        <f>VLOOKUP(K112,Sheet2!$A$18:$I$29,8,FALSE)</f>
        <v>1340003</v>
      </c>
      <c r="S112" s="2">
        <f>VLOOKUP(K112,Sheet2!$A$18:$I$29,9,FALSE)</f>
        <v>3</v>
      </c>
      <c r="T112" s="2">
        <v>1120001</v>
      </c>
      <c r="U112" s="2">
        <v>2000</v>
      </c>
      <c r="V112" s="2">
        <v>64</v>
      </c>
      <c r="X112" s="2">
        <v>14</v>
      </c>
    </row>
    <row r="113" spans="1:24">
      <c r="A113" t="s">
        <v>69</v>
      </c>
      <c r="B113">
        <v>43</v>
      </c>
      <c r="C113" s="2">
        <v>3143</v>
      </c>
      <c r="D113" s="2"/>
      <c r="E113">
        <v>8</v>
      </c>
      <c r="F113">
        <v>80</v>
      </c>
      <c r="G113" s="2" t="s">
        <v>58</v>
      </c>
      <c r="H113" s="2" t="s">
        <v>59</v>
      </c>
      <c r="J113">
        <v>1</v>
      </c>
      <c r="K113" s="2">
        <v>1340004</v>
      </c>
      <c r="L113" s="2" t="str">
        <f>VLOOKUP(K113,Sheet2!$A$18:$I$29,2,FALSE)</f>
        <v>铁丝</v>
      </c>
      <c r="M113" s="2">
        <f>VLOOKUP(K113,Sheet2!$A$18:$I$29,3,FALSE)</f>
        <v>100</v>
      </c>
      <c r="N113" s="2">
        <v>0</v>
      </c>
      <c r="O113" s="2">
        <f>VLOOKUP(K113,Sheet2!$A$18:$I$29,5,FALSE)</f>
        <v>0</v>
      </c>
      <c r="P113" s="2" t="str">
        <f>VLOOKUP(K113,Sheet2!$A$18:$I$29,6,FALSE)</f>
        <v>1340004,3|1120007,200</v>
      </c>
      <c r="Q113" s="2">
        <f>VLOOKUP(K113,Sheet2!$A$18:$I$29,7,FALSE)</f>
        <v>60004</v>
      </c>
      <c r="R113" s="2">
        <f>VLOOKUP(K113,Sheet2!$A$18:$I$29,8,FALSE)</f>
        <v>1340004</v>
      </c>
      <c r="S113" s="2">
        <f>VLOOKUP(K113,Sheet2!$A$18:$I$29,9,FALSE)</f>
        <v>3</v>
      </c>
      <c r="T113" s="2">
        <v>1120001</v>
      </c>
      <c r="U113" s="2">
        <v>2000</v>
      </c>
      <c r="V113" s="2">
        <v>17</v>
      </c>
      <c r="X113" s="2">
        <v>1</v>
      </c>
    </row>
    <row r="114" spans="1:24">
      <c r="A114" t="s">
        <v>69</v>
      </c>
      <c r="B114">
        <v>44</v>
      </c>
      <c r="C114" s="2">
        <v>3144</v>
      </c>
      <c r="D114" s="2"/>
      <c r="E114">
        <v>14</v>
      </c>
      <c r="F114">
        <v>80</v>
      </c>
      <c r="G114" s="2" t="s">
        <v>60</v>
      </c>
      <c r="H114" s="2" t="s">
        <v>61</v>
      </c>
      <c r="J114">
        <v>1</v>
      </c>
      <c r="K114" s="2">
        <v>1340004</v>
      </c>
      <c r="L114" s="2" t="str">
        <f>VLOOKUP(K114,Sheet2!$A$18:$I$29,2,FALSE)</f>
        <v>铁丝</v>
      </c>
      <c r="M114" s="2">
        <f>VLOOKUP(K114,Sheet2!$A$18:$I$29,3,FALSE)</f>
        <v>100</v>
      </c>
      <c r="N114" s="2">
        <v>0</v>
      </c>
      <c r="O114" s="2">
        <f>VLOOKUP(K114,Sheet2!$A$18:$I$29,5,FALSE)</f>
        <v>0</v>
      </c>
      <c r="P114" s="2" t="str">
        <f>VLOOKUP(K114,Sheet2!$A$18:$I$29,6,FALSE)</f>
        <v>1340004,3|1120007,200</v>
      </c>
      <c r="Q114" s="2">
        <f>VLOOKUP(K114,Sheet2!$A$18:$I$29,7,FALSE)</f>
        <v>60004</v>
      </c>
      <c r="R114" s="2">
        <f>VLOOKUP(K114,Sheet2!$A$18:$I$29,8,FALSE)</f>
        <v>1340004</v>
      </c>
      <c r="S114" s="2">
        <f>VLOOKUP(K114,Sheet2!$A$18:$I$29,9,FALSE)</f>
        <v>3</v>
      </c>
      <c r="T114" s="2">
        <v>1120001</v>
      </c>
      <c r="U114" s="2">
        <v>2000</v>
      </c>
      <c r="V114" s="2">
        <v>21</v>
      </c>
      <c r="X114" s="2">
        <v>2</v>
      </c>
    </row>
    <row r="115" spans="1:24">
      <c r="A115" t="s">
        <v>69</v>
      </c>
      <c r="B115">
        <v>45</v>
      </c>
      <c r="C115" s="2">
        <v>3145</v>
      </c>
      <c r="D115" s="2"/>
      <c r="E115">
        <v>27</v>
      </c>
      <c r="F115">
        <v>80</v>
      </c>
      <c r="G115" s="2" t="s">
        <v>62</v>
      </c>
      <c r="H115" s="2" t="s">
        <v>63</v>
      </c>
      <c r="J115">
        <v>1</v>
      </c>
      <c r="K115" s="2">
        <v>1340004</v>
      </c>
      <c r="L115" s="2" t="str">
        <f>VLOOKUP(K115,Sheet2!$A$18:$I$29,2,FALSE)</f>
        <v>铁丝</v>
      </c>
      <c r="M115" s="2">
        <f>VLOOKUP(K115,Sheet2!$A$18:$I$29,3,FALSE)</f>
        <v>100</v>
      </c>
      <c r="N115" s="2">
        <v>0</v>
      </c>
      <c r="O115" s="2">
        <f>VLOOKUP(K115,Sheet2!$A$18:$I$29,5,FALSE)</f>
        <v>0</v>
      </c>
      <c r="P115" s="2" t="str">
        <f>VLOOKUP(K115,Sheet2!$A$18:$I$29,6,FALSE)</f>
        <v>1340004,3|1120007,200</v>
      </c>
      <c r="Q115" s="2">
        <f>VLOOKUP(K115,Sheet2!$A$18:$I$29,7,FALSE)</f>
        <v>60004</v>
      </c>
      <c r="R115" s="2">
        <f>VLOOKUP(K115,Sheet2!$A$18:$I$29,8,FALSE)</f>
        <v>1340004</v>
      </c>
      <c r="S115" s="2">
        <f>VLOOKUP(K115,Sheet2!$A$18:$I$29,9,FALSE)</f>
        <v>3</v>
      </c>
      <c r="T115" s="2">
        <v>1120001</v>
      </c>
      <c r="U115" s="2">
        <v>2000</v>
      </c>
      <c r="V115" s="2">
        <v>18</v>
      </c>
      <c r="X115" s="2">
        <v>3</v>
      </c>
    </row>
    <row r="116" spans="1:24">
      <c r="A116" t="s">
        <v>69</v>
      </c>
      <c r="B116">
        <v>46</v>
      </c>
      <c r="C116" s="2">
        <v>3146</v>
      </c>
      <c r="D116" s="2"/>
      <c r="E116">
        <v>1</v>
      </c>
      <c r="F116">
        <v>80</v>
      </c>
      <c r="G116" s="2" t="s">
        <v>70</v>
      </c>
      <c r="H116" s="2" t="s">
        <v>65</v>
      </c>
      <c r="J116">
        <v>1</v>
      </c>
      <c r="K116" s="2">
        <v>1340004</v>
      </c>
      <c r="L116" s="2" t="str">
        <f>VLOOKUP(K116,Sheet2!$A$18:$I$29,2,FALSE)</f>
        <v>铁丝</v>
      </c>
      <c r="M116" s="2">
        <f>VLOOKUP(K116,Sheet2!$A$18:$I$29,3,FALSE)</f>
        <v>100</v>
      </c>
      <c r="N116" s="2">
        <v>0</v>
      </c>
      <c r="O116" s="2">
        <f>VLOOKUP(K116,Sheet2!$A$18:$I$29,5,FALSE)</f>
        <v>0</v>
      </c>
      <c r="P116" s="2" t="str">
        <f>VLOOKUP(K116,Sheet2!$A$18:$I$29,6,FALSE)</f>
        <v>1340004,3|1120007,200</v>
      </c>
      <c r="Q116" s="2">
        <f>VLOOKUP(K116,Sheet2!$A$18:$I$29,7,FALSE)</f>
        <v>60004</v>
      </c>
      <c r="R116" s="2">
        <f>VLOOKUP(K116,Sheet2!$A$18:$I$29,8,FALSE)</f>
        <v>1340004</v>
      </c>
      <c r="S116" s="2">
        <f>VLOOKUP(K116,Sheet2!$A$18:$I$29,9,FALSE)</f>
        <v>3</v>
      </c>
      <c r="T116" s="2">
        <v>1120001</v>
      </c>
      <c r="U116" s="2">
        <v>2000</v>
      </c>
      <c r="V116" s="2">
        <v>2</v>
      </c>
      <c r="X116" s="2">
        <v>4</v>
      </c>
    </row>
    <row r="117" spans="1:24">
      <c r="A117" t="s">
        <v>69</v>
      </c>
      <c r="B117">
        <v>47</v>
      </c>
      <c r="C117" s="2">
        <v>3147</v>
      </c>
      <c r="D117" s="2"/>
      <c r="E117">
        <v>15</v>
      </c>
      <c r="F117">
        <v>80</v>
      </c>
      <c r="G117" s="2" t="s">
        <v>71</v>
      </c>
      <c r="H117" s="2" t="s">
        <v>67</v>
      </c>
      <c r="J117">
        <v>1</v>
      </c>
      <c r="K117" s="2">
        <v>1340004</v>
      </c>
      <c r="L117" s="2" t="str">
        <f>VLOOKUP(K117,Sheet2!$A$18:$I$29,2,FALSE)</f>
        <v>铁丝</v>
      </c>
      <c r="M117" s="2">
        <f>VLOOKUP(K117,Sheet2!$A$18:$I$29,3,FALSE)</f>
        <v>100</v>
      </c>
      <c r="N117" s="2">
        <v>0</v>
      </c>
      <c r="O117" s="2">
        <f>VLOOKUP(K117,Sheet2!$A$18:$I$29,5,FALSE)</f>
        <v>0</v>
      </c>
      <c r="P117" s="2" t="str">
        <f>VLOOKUP(K117,Sheet2!$A$18:$I$29,6,FALSE)</f>
        <v>1340004,3|1120007,200</v>
      </c>
      <c r="Q117" s="2">
        <f>VLOOKUP(K117,Sheet2!$A$18:$I$29,7,FALSE)</f>
        <v>60004</v>
      </c>
      <c r="R117" s="2">
        <f>VLOOKUP(K117,Sheet2!$A$18:$I$29,8,FALSE)</f>
        <v>1340004</v>
      </c>
      <c r="S117" s="2">
        <f>VLOOKUP(K117,Sheet2!$A$18:$I$29,9,FALSE)</f>
        <v>3</v>
      </c>
      <c r="T117" s="2">
        <v>1120001</v>
      </c>
      <c r="U117" s="2">
        <v>2000</v>
      </c>
      <c r="V117" s="2">
        <v>3</v>
      </c>
      <c r="X117" s="2">
        <v>5</v>
      </c>
    </row>
    <row r="118" spans="1:24">
      <c r="A118" t="s">
        <v>69</v>
      </c>
      <c r="B118">
        <v>48</v>
      </c>
      <c r="C118" s="2">
        <v>3148</v>
      </c>
      <c r="D118" s="2"/>
      <c r="E118">
        <v>15</v>
      </c>
      <c r="F118">
        <v>80</v>
      </c>
      <c r="G118" s="2" t="s">
        <v>72</v>
      </c>
      <c r="H118" s="2" t="s">
        <v>73</v>
      </c>
      <c r="J118">
        <v>1</v>
      </c>
      <c r="K118" s="2">
        <v>1340004</v>
      </c>
      <c r="L118" s="2" t="str">
        <f>VLOOKUP(K118,Sheet2!$A$18:$I$29,2,FALSE)</f>
        <v>铁丝</v>
      </c>
      <c r="M118" s="2">
        <f>VLOOKUP(K118,Sheet2!$A$18:$I$29,3,FALSE)</f>
        <v>100</v>
      </c>
      <c r="N118" s="2">
        <v>0</v>
      </c>
      <c r="O118" s="2">
        <f>VLOOKUP(K118,Sheet2!$A$18:$I$29,5,FALSE)</f>
        <v>0</v>
      </c>
      <c r="P118" s="2" t="str">
        <f>VLOOKUP(K118,Sheet2!$A$18:$I$29,6,FALSE)</f>
        <v>1340004,3|1120007,200</v>
      </c>
      <c r="Q118" s="2">
        <f>VLOOKUP(K118,Sheet2!$A$18:$I$29,7,FALSE)</f>
        <v>60004</v>
      </c>
      <c r="R118" s="2">
        <f>VLOOKUP(K118,Sheet2!$A$18:$I$29,8,FALSE)</f>
        <v>1340004</v>
      </c>
      <c r="S118" s="2">
        <f>VLOOKUP(K118,Sheet2!$A$18:$I$29,9,FALSE)</f>
        <v>3</v>
      </c>
      <c r="T118" s="2">
        <v>1120001</v>
      </c>
      <c r="U118" s="2">
        <v>2000</v>
      </c>
      <c r="V118" s="2">
        <v>15</v>
      </c>
      <c r="X118" s="2">
        <v>6</v>
      </c>
    </row>
    <row r="119" spans="1:24">
      <c r="A119" t="s">
        <v>69</v>
      </c>
      <c r="B119">
        <v>49</v>
      </c>
      <c r="C119" s="2">
        <v>3149</v>
      </c>
      <c r="D119" s="2"/>
      <c r="E119">
        <v>18</v>
      </c>
      <c r="F119">
        <v>80</v>
      </c>
      <c r="G119" s="2" t="s">
        <v>74</v>
      </c>
      <c r="H119" s="2" t="s">
        <v>75</v>
      </c>
      <c r="J119">
        <v>1</v>
      </c>
      <c r="K119" s="2">
        <v>1340004</v>
      </c>
      <c r="L119" s="2" t="str">
        <f>VLOOKUP(K119,Sheet2!$A$18:$I$29,2,FALSE)</f>
        <v>铁丝</v>
      </c>
      <c r="M119" s="2">
        <f>VLOOKUP(K119,Sheet2!$A$18:$I$29,3,FALSE)</f>
        <v>100</v>
      </c>
      <c r="N119" s="2">
        <v>0</v>
      </c>
      <c r="O119" s="2">
        <f>VLOOKUP(K119,Sheet2!$A$18:$I$29,5,FALSE)</f>
        <v>0</v>
      </c>
      <c r="P119" s="2" t="str">
        <f>VLOOKUP(K119,Sheet2!$A$18:$I$29,6,FALSE)</f>
        <v>1340004,3|1120007,200</v>
      </c>
      <c r="Q119" s="2">
        <f>VLOOKUP(K119,Sheet2!$A$18:$I$29,7,FALSE)</f>
        <v>60004</v>
      </c>
      <c r="R119" s="2">
        <f>VLOOKUP(K119,Sheet2!$A$18:$I$29,8,FALSE)</f>
        <v>1340004</v>
      </c>
      <c r="S119" s="2">
        <f>VLOOKUP(K119,Sheet2!$A$18:$I$29,9,FALSE)</f>
        <v>3</v>
      </c>
      <c r="T119" s="2">
        <v>1120001</v>
      </c>
      <c r="U119" s="2">
        <v>2000</v>
      </c>
      <c r="V119" s="2">
        <v>19</v>
      </c>
      <c r="X119" s="2">
        <v>7</v>
      </c>
    </row>
    <row r="120" spans="1:24">
      <c r="A120" t="s">
        <v>69</v>
      </c>
      <c r="B120">
        <v>50</v>
      </c>
      <c r="C120" s="2">
        <v>3150</v>
      </c>
      <c r="D120" s="2"/>
      <c r="E120">
        <v>25</v>
      </c>
      <c r="F120">
        <v>80</v>
      </c>
      <c r="G120" s="2" t="s">
        <v>76</v>
      </c>
      <c r="H120" s="2" t="s">
        <v>77</v>
      </c>
      <c r="J120">
        <v>1</v>
      </c>
      <c r="K120" s="2">
        <v>1340004</v>
      </c>
      <c r="L120" s="2" t="str">
        <f>VLOOKUP(K120,Sheet2!$A$18:$I$29,2,FALSE)</f>
        <v>铁丝</v>
      </c>
      <c r="M120" s="2">
        <f>VLOOKUP(K120,Sheet2!$A$18:$I$29,3,FALSE)</f>
        <v>100</v>
      </c>
      <c r="N120" s="2">
        <v>0</v>
      </c>
      <c r="O120" s="2">
        <f>VLOOKUP(K120,Sheet2!$A$18:$I$29,5,FALSE)</f>
        <v>0</v>
      </c>
      <c r="P120" s="2" t="str">
        <f>VLOOKUP(K120,Sheet2!$A$18:$I$29,6,FALSE)</f>
        <v>1340004,3|1120007,200</v>
      </c>
      <c r="Q120" s="2">
        <f>VLOOKUP(K120,Sheet2!$A$18:$I$29,7,FALSE)</f>
        <v>60004</v>
      </c>
      <c r="R120" s="2">
        <f>VLOOKUP(K120,Sheet2!$A$18:$I$29,8,FALSE)</f>
        <v>1340004</v>
      </c>
      <c r="S120" s="2">
        <f>VLOOKUP(K120,Sheet2!$A$18:$I$29,9,FALSE)</f>
        <v>3</v>
      </c>
      <c r="T120" s="2">
        <v>1120001</v>
      </c>
      <c r="U120" s="2">
        <v>2000</v>
      </c>
      <c r="V120" s="2">
        <v>16</v>
      </c>
      <c r="X120" s="2">
        <v>8</v>
      </c>
    </row>
    <row r="121" spans="1:24">
      <c r="A121" t="s">
        <v>69</v>
      </c>
      <c r="B121">
        <v>51</v>
      </c>
      <c r="C121" s="2">
        <v>3151</v>
      </c>
      <c r="D121" s="2"/>
      <c r="E121">
        <v>27</v>
      </c>
      <c r="F121">
        <v>80</v>
      </c>
      <c r="G121" s="2" t="s">
        <v>78</v>
      </c>
      <c r="H121" s="2" t="s">
        <v>79</v>
      </c>
      <c r="J121">
        <v>1</v>
      </c>
      <c r="K121" s="2">
        <v>1340004</v>
      </c>
      <c r="L121" s="2" t="str">
        <f>VLOOKUP(K121,Sheet2!$A$18:$I$29,2,FALSE)</f>
        <v>铁丝</v>
      </c>
      <c r="M121" s="2">
        <f>VLOOKUP(K121,Sheet2!$A$18:$I$29,3,FALSE)</f>
        <v>100</v>
      </c>
      <c r="N121" s="2">
        <v>0</v>
      </c>
      <c r="O121" s="2">
        <f>VLOOKUP(K121,Sheet2!$A$18:$I$29,5,FALSE)</f>
        <v>0</v>
      </c>
      <c r="P121" s="2" t="str">
        <f>VLOOKUP(K121,Sheet2!$A$18:$I$29,6,FALSE)</f>
        <v>1340004,3|1120007,200</v>
      </c>
      <c r="Q121" s="2">
        <f>VLOOKUP(K121,Sheet2!$A$18:$I$29,7,FALSE)</f>
        <v>60004</v>
      </c>
      <c r="R121" s="2">
        <f>VLOOKUP(K121,Sheet2!$A$18:$I$29,8,FALSE)</f>
        <v>1340004</v>
      </c>
      <c r="S121" s="2">
        <f>VLOOKUP(K121,Sheet2!$A$18:$I$29,9,FALSE)</f>
        <v>3</v>
      </c>
      <c r="T121" s="2">
        <v>1120001</v>
      </c>
      <c r="U121" s="2">
        <v>2000</v>
      </c>
      <c r="V121" s="2">
        <v>2</v>
      </c>
      <c r="X121" s="2">
        <v>9</v>
      </c>
    </row>
    <row r="122" spans="1:24">
      <c r="A122" t="s">
        <v>69</v>
      </c>
      <c r="B122">
        <v>52</v>
      </c>
      <c r="C122" s="2">
        <v>3152</v>
      </c>
      <c r="D122" s="2"/>
      <c r="E122">
        <v>15</v>
      </c>
      <c r="F122">
        <v>80</v>
      </c>
      <c r="G122" s="2" t="s">
        <v>80</v>
      </c>
      <c r="H122" s="2" t="s">
        <v>81</v>
      </c>
      <c r="J122">
        <v>1</v>
      </c>
      <c r="K122" s="2">
        <v>1340004</v>
      </c>
      <c r="L122" s="2" t="str">
        <f>VLOOKUP(K122,Sheet2!$A$18:$I$29,2,FALSE)</f>
        <v>铁丝</v>
      </c>
      <c r="M122" s="2">
        <f>VLOOKUP(K122,Sheet2!$A$18:$I$29,3,FALSE)</f>
        <v>100</v>
      </c>
      <c r="N122" s="2">
        <v>0</v>
      </c>
      <c r="O122" s="2">
        <f>VLOOKUP(K122,Sheet2!$A$18:$I$29,5,FALSE)</f>
        <v>0</v>
      </c>
      <c r="P122" s="2" t="str">
        <f>VLOOKUP(K122,Sheet2!$A$18:$I$29,6,FALSE)</f>
        <v>1340004,3|1120007,200</v>
      </c>
      <c r="Q122" s="2">
        <f>VLOOKUP(K122,Sheet2!$A$18:$I$29,7,FALSE)</f>
        <v>60004</v>
      </c>
      <c r="R122" s="2">
        <f>VLOOKUP(K122,Sheet2!$A$18:$I$29,8,FALSE)</f>
        <v>1340004</v>
      </c>
      <c r="S122" s="2">
        <f>VLOOKUP(K122,Sheet2!$A$18:$I$29,9,FALSE)</f>
        <v>3</v>
      </c>
      <c r="T122" s="2">
        <v>1120001</v>
      </c>
      <c r="U122" s="2">
        <v>2000</v>
      </c>
      <c r="V122" s="2">
        <v>3</v>
      </c>
      <c r="X122" s="2">
        <v>10</v>
      </c>
    </row>
    <row r="123" spans="1:24">
      <c r="A123" t="s">
        <v>69</v>
      </c>
      <c r="B123">
        <v>53</v>
      </c>
      <c r="C123" s="2">
        <v>3153</v>
      </c>
      <c r="D123" s="2"/>
      <c r="E123">
        <v>2</v>
      </c>
      <c r="F123">
        <v>80</v>
      </c>
      <c r="G123" s="2" t="s">
        <v>82</v>
      </c>
      <c r="H123" s="2" t="s">
        <v>83</v>
      </c>
      <c r="J123">
        <v>1</v>
      </c>
      <c r="K123" s="2">
        <v>1340004</v>
      </c>
      <c r="L123" s="2" t="str">
        <f>VLOOKUP(K123,Sheet2!$A$18:$I$29,2,FALSE)</f>
        <v>铁丝</v>
      </c>
      <c r="M123" s="2">
        <f>VLOOKUP(K123,Sheet2!$A$18:$I$29,3,FALSE)</f>
        <v>100</v>
      </c>
      <c r="N123" s="2">
        <v>0</v>
      </c>
      <c r="O123" s="2">
        <f>VLOOKUP(K123,Sheet2!$A$18:$I$29,5,FALSE)</f>
        <v>0</v>
      </c>
      <c r="P123" s="2" t="str">
        <f>VLOOKUP(K123,Sheet2!$A$18:$I$29,6,FALSE)</f>
        <v>1340004,3|1120007,200</v>
      </c>
      <c r="Q123" s="2">
        <f>VLOOKUP(K123,Sheet2!$A$18:$I$29,7,FALSE)</f>
        <v>60004</v>
      </c>
      <c r="R123" s="2">
        <f>VLOOKUP(K123,Sheet2!$A$18:$I$29,8,FALSE)</f>
        <v>1340004</v>
      </c>
      <c r="S123" s="2">
        <f>VLOOKUP(K123,Sheet2!$A$18:$I$29,9,FALSE)</f>
        <v>3</v>
      </c>
      <c r="T123" s="2">
        <v>1120001</v>
      </c>
      <c r="U123" s="2">
        <v>2000</v>
      </c>
      <c r="V123" s="2">
        <v>12</v>
      </c>
      <c r="X123" s="2">
        <v>11</v>
      </c>
    </row>
    <row r="124" spans="1:24">
      <c r="A124" t="s">
        <v>69</v>
      </c>
      <c r="B124">
        <v>54</v>
      </c>
      <c r="C124" s="2">
        <v>3154</v>
      </c>
      <c r="D124" s="2"/>
      <c r="E124">
        <v>1</v>
      </c>
      <c r="F124">
        <v>80</v>
      </c>
      <c r="G124" s="2" t="s">
        <v>84</v>
      </c>
      <c r="H124" s="2" t="s">
        <v>85</v>
      </c>
      <c r="J124">
        <v>1</v>
      </c>
      <c r="K124" s="2">
        <v>1340004</v>
      </c>
      <c r="L124" s="2" t="str">
        <f>VLOOKUP(K124,Sheet2!$A$18:$I$29,2,FALSE)</f>
        <v>铁丝</v>
      </c>
      <c r="M124" s="2">
        <f>VLOOKUP(K124,Sheet2!$A$18:$I$29,3,FALSE)</f>
        <v>100</v>
      </c>
      <c r="N124" s="2">
        <v>0</v>
      </c>
      <c r="O124" s="2">
        <f>VLOOKUP(K124,Sheet2!$A$18:$I$29,5,FALSE)</f>
        <v>0</v>
      </c>
      <c r="P124" s="2" t="str">
        <f>VLOOKUP(K124,Sheet2!$A$18:$I$29,6,FALSE)</f>
        <v>1340004,3|1120007,200</v>
      </c>
      <c r="Q124" s="2">
        <f>VLOOKUP(K124,Sheet2!$A$18:$I$29,7,FALSE)</f>
        <v>60004</v>
      </c>
      <c r="R124" s="2">
        <f>VLOOKUP(K124,Sheet2!$A$18:$I$29,8,FALSE)</f>
        <v>1340004</v>
      </c>
      <c r="S124" s="2">
        <f>VLOOKUP(K124,Sheet2!$A$18:$I$29,9,FALSE)</f>
        <v>3</v>
      </c>
      <c r="T124" s="2">
        <v>1120001</v>
      </c>
      <c r="U124" s="2">
        <v>2000</v>
      </c>
      <c r="V124" s="2">
        <v>26</v>
      </c>
      <c r="X124" s="2">
        <v>12</v>
      </c>
    </row>
    <row r="125" spans="1:24">
      <c r="A125" t="s">
        <v>69</v>
      </c>
      <c r="B125">
        <v>55</v>
      </c>
      <c r="C125" s="2">
        <v>3155</v>
      </c>
      <c r="D125" s="2"/>
      <c r="E125">
        <v>2</v>
      </c>
      <c r="F125">
        <v>80</v>
      </c>
      <c r="G125" s="2" t="s">
        <v>86</v>
      </c>
      <c r="H125" s="2" t="s">
        <v>87</v>
      </c>
      <c r="J125">
        <v>1</v>
      </c>
      <c r="K125" s="2">
        <v>1340004</v>
      </c>
      <c r="L125" s="2" t="str">
        <f>VLOOKUP(K125,Sheet2!$A$18:$I$29,2,FALSE)</f>
        <v>铁丝</v>
      </c>
      <c r="M125" s="2">
        <f>VLOOKUP(K125,Sheet2!$A$18:$I$29,3,FALSE)</f>
        <v>100</v>
      </c>
      <c r="N125" s="2">
        <v>0</v>
      </c>
      <c r="O125" s="2">
        <f>VLOOKUP(K125,Sheet2!$A$18:$I$29,5,FALSE)</f>
        <v>0</v>
      </c>
      <c r="P125" s="2" t="str">
        <f>VLOOKUP(K125,Sheet2!$A$18:$I$29,6,FALSE)</f>
        <v>1340004,3|1120007,200</v>
      </c>
      <c r="Q125" s="2">
        <f>VLOOKUP(K125,Sheet2!$A$18:$I$29,7,FALSE)</f>
        <v>60004</v>
      </c>
      <c r="R125" s="2">
        <f>VLOOKUP(K125,Sheet2!$A$18:$I$29,8,FALSE)</f>
        <v>1340004</v>
      </c>
      <c r="S125" s="2">
        <f>VLOOKUP(K125,Sheet2!$A$18:$I$29,9,FALSE)</f>
        <v>3</v>
      </c>
      <c r="T125" s="2">
        <v>1120001</v>
      </c>
      <c r="U125" s="2">
        <v>2000</v>
      </c>
      <c r="V125" s="2">
        <v>52</v>
      </c>
      <c r="X125" s="2">
        <v>13</v>
      </c>
    </row>
    <row r="126" spans="1:24">
      <c r="A126" t="s">
        <v>69</v>
      </c>
      <c r="B126">
        <v>56</v>
      </c>
      <c r="C126" s="2">
        <v>3156</v>
      </c>
      <c r="D126" s="2"/>
      <c r="E126">
        <v>13</v>
      </c>
      <c r="F126">
        <v>80</v>
      </c>
      <c r="G126" s="2" t="s">
        <v>88</v>
      </c>
      <c r="H126" s="2" t="s">
        <v>89</v>
      </c>
      <c r="J126">
        <v>1</v>
      </c>
      <c r="K126" s="2">
        <v>1340004</v>
      </c>
      <c r="L126" s="2" t="str">
        <f>VLOOKUP(K126,Sheet2!$A$18:$I$29,2,FALSE)</f>
        <v>铁丝</v>
      </c>
      <c r="M126" s="2">
        <f>VLOOKUP(K126,Sheet2!$A$18:$I$29,3,FALSE)</f>
        <v>100</v>
      </c>
      <c r="N126" s="2">
        <v>0</v>
      </c>
      <c r="O126" s="2">
        <f>VLOOKUP(K126,Sheet2!$A$18:$I$29,5,FALSE)</f>
        <v>0</v>
      </c>
      <c r="P126" s="2" t="str">
        <f>VLOOKUP(K126,Sheet2!$A$18:$I$29,6,FALSE)</f>
        <v>1340004,3|1120007,200</v>
      </c>
      <c r="Q126" s="2">
        <f>VLOOKUP(K126,Sheet2!$A$18:$I$29,7,FALSE)</f>
        <v>60004</v>
      </c>
      <c r="R126" s="2">
        <f>VLOOKUP(K126,Sheet2!$A$18:$I$29,8,FALSE)</f>
        <v>1340004</v>
      </c>
      <c r="S126" s="2">
        <f>VLOOKUP(K126,Sheet2!$A$18:$I$29,9,FALSE)</f>
        <v>3</v>
      </c>
      <c r="T126" s="2">
        <v>1120001</v>
      </c>
      <c r="U126" s="2">
        <v>2000</v>
      </c>
      <c r="V126" s="2">
        <v>64</v>
      </c>
      <c r="X126" s="2">
        <v>14</v>
      </c>
    </row>
    <row r="127" spans="1:24">
      <c r="A127" t="s">
        <v>69</v>
      </c>
      <c r="B127">
        <v>57</v>
      </c>
      <c r="C127" s="2">
        <v>3157</v>
      </c>
      <c r="D127" s="2"/>
      <c r="E127">
        <v>8</v>
      </c>
      <c r="F127">
        <v>80</v>
      </c>
      <c r="G127" s="2" t="s">
        <v>58</v>
      </c>
      <c r="H127" s="2" t="s">
        <v>59</v>
      </c>
      <c r="J127">
        <v>1</v>
      </c>
      <c r="K127" s="2">
        <v>1340005</v>
      </c>
      <c r="L127" s="2" t="str">
        <f>VLOOKUP(K127,Sheet2!$A$18:$I$29,2,FALSE)</f>
        <v>电线</v>
      </c>
      <c r="M127" s="2">
        <f>VLOOKUP(K127,Sheet2!$A$18:$I$29,3,FALSE)</f>
        <v>100</v>
      </c>
      <c r="N127" s="2">
        <v>0</v>
      </c>
      <c r="O127" s="2">
        <f>VLOOKUP(K127,Sheet2!$A$18:$I$29,5,FALSE)</f>
        <v>0</v>
      </c>
      <c r="P127" s="2" t="str">
        <f>VLOOKUP(K127,Sheet2!$A$18:$I$29,6,FALSE)</f>
        <v>1340005,3|1120007,200</v>
      </c>
      <c r="Q127" s="2">
        <f>VLOOKUP(K127,Sheet2!$A$18:$I$29,7,FALSE)</f>
        <v>60005</v>
      </c>
      <c r="R127" s="2">
        <f>VLOOKUP(K127,Sheet2!$A$18:$I$29,8,FALSE)</f>
        <v>1340005</v>
      </c>
      <c r="S127" s="2">
        <f>VLOOKUP(K127,Sheet2!$A$18:$I$29,9,FALSE)</f>
        <v>3</v>
      </c>
      <c r="T127" s="2">
        <v>1120001</v>
      </c>
      <c r="U127" s="2">
        <v>2000</v>
      </c>
      <c r="V127" s="2">
        <v>17</v>
      </c>
      <c r="X127" s="2">
        <v>1</v>
      </c>
    </row>
    <row r="128" spans="1:24">
      <c r="A128" t="s">
        <v>69</v>
      </c>
      <c r="B128">
        <v>58</v>
      </c>
      <c r="C128" s="2">
        <v>3158</v>
      </c>
      <c r="D128" s="2"/>
      <c r="E128">
        <v>14</v>
      </c>
      <c r="F128">
        <v>80</v>
      </c>
      <c r="G128" s="2" t="s">
        <v>60</v>
      </c>
      <c r="H128" s="2" t="s">
        <v>61</v>
      </c>
      <c r="J128">
        <v>1</v>
      </c>
      <c r="K128" s="2">
        <v>1340005</v>
      </c>
      <c r="L128" s="2" t="str">
        <f>VLOOKUP(K128,Sheet2!$A$18:$I$29,2,FALSE)</f>
        <v>电线</v>
      </c>
      <c r="M128" s="2">
        <f>VLOOKUP(K128,Sheet2!$A$18:$I$29,3,FALSE)</f>
        <v>100</v>
      </c>
      <c r="N128" s="2">
        <v>0</v>
      </c>
      <c r="O128" s="2">
        <f>VLOOKUP(K128,Sheet2!$A$18:$I$29,5,FALSE)</f>
        <v>0</v>
      </c>
      <c r="P128" s="2" t="str">
        <f>VLOOKUP(K128,Sheet2!$A$18:$I$29,6,FALSE)</f>
        <v>1340005,3|1120007,200</v>
      </c>
      <c r="Q128" s="2">
        <f>VLOOKUP(K128,Sheet2!$A$18:$I$29,7,FALSE)</f>
        <v>60005</v>
      </c>
      <c r="R128" s="2">
        <f>VLOOKUP(K128,Sheet2!$A$18:$I$29,8,FALSE)</f>
        <v>1340005</v>
      </c>
      <c r="S128" s="2">
        <f>VLOOKUP(K128,Sheet2!$A$18:$I$29,9,FALSE)</f>
        <v>3</v>
      </c>
      <c r="T128" s="2">
        <v>1120001</v>
      </c>
      <c r="U128" s="2">
        <v>2000</v>
      </c>
      <c r="V128" s="2">
        <v>21</v>
      </c>
      <c r="X128" s="2">
        <v>2</v>
      </c>
    </row>
    <row r="129" spans="1:24">
      <c r="A129" t="s">
        <v>69</v>
      </c>
      <c r="B129">
        <v>59</v>
      </c>
      <c r="C129" s="2">
        <v>3159</v>
      </c>
      <c r="D129" s="2"/>
      <c r="E129">
        <v>27</v>
      </c>
      <c r="F129">
        <v>80</v>
      </c>
      <c r="G129" s="2" t="s">
        <v>62</v>
      </c>
      <c r="H129" s="2" t="s">
        <v>63</v>
      </c>
      <c r="J129">
        <v>1</v>
      </c>
      <c r="K129" s="2">
        <v>1340005</v>
      </c>
      <c r="L129" s="2" t="str">
        <f>VLOOKUP(K129,Sheet2!$A$18:$I$29,2,FALSE)</f>
        <v>电线</v>
      </c>
      <c r="M129" s="2">
        <f>VLOOKUP(K129,Sheet2!$A$18:$I$29,3,FALSE)</f>
        <v>100</v>
      </c>
      <c r="N129" s="2">
        <v>0</v>
      </c>
      <c r="O129" s="2">
        <f>VLOOKUP(K129,Sheet2!$A$18:$I$29,5,FALSE)</f>
        <v>0</v>
      </c>
      <c r="P129" s="2" t="str">
        <f>VLOOKUP(K129,Sheet2!$A$18:$I$29,6,FALSE)</f>
        <v>1340005,3|1120007,200</v>
      </c>
      <c r="Q129" s="2">
        <f>VLOOKUP(K129,Sheet2!$A$18:$I$29,7,FALSE)</f>
        <v>60005</v>
      </c>
      <c r="R129" s="2">
        <f>VLOOKUP(K129,Sheet2!$A$18:$I$29,8,FALSE)</f>
        <v>1340005</v>
      </c>
      <c r="S129" s="2">
        <f>VLOOKUP(K129,Sheet2!$A$18:$I$29,9,FALSE)</f>
        <v>3</v>
      </c>
      <c r="T129" s="2">
        <v>1120001</v>
      </c>
      <c r="U129" s="2">
        <v>2000</v>
      </c>
      <c r="V129" s="2">
        <v>18</v>
      </c>
      <c r="X129" s="2">
        <v>3</v>
      </c>
    </row>
    <row r="130" spans="1:24">
      <c r="A130" t="s">
        <v>69</v>
      </c>
      <c r="B130">
        <v>60</v>
      </c>
      <c r="C130" s="2">
        <v>3160</v>
      </c>
      <c r="D130" s="2"/>
      <c r="E130">
        <v>1</v>
      </c>
      <c r="F130">
        <v>80</v>
      </c>
      <c r="G130" s="2" t="s">
        <v>70</v>
      </c>
      <c r="H130" s="2" t="s">
        <v>65</v>
      </c>
      <c r="J130">
        <v>1</v>
      </c>
      <c r="K130" s="2">
        <v>1340005</v>
      </c>
      <c r="L130" s="2" t="str">
        <f>VLOOKUP(K130,Sheet2!$A$18:$I$29,2,FALSE)</f>
        <v>电线</v>
      </c>
      <c r="M130" s="2">
        <f>VLOOKUP(K130,Sheet2!$A$18:$I$29,3,FALSE)</f>
        <v>100</v>
      </c>
      <c r="N130" s="2">
        <v>0</v>
      </c>
      <c r="O130" s="2">
        <f>VLOOKUP(K130,Sheet2!$A$18:$I$29,5,FALSE)</f>
        <v>0</v>
      </c>
      <c r="P130" s="2" t="str">
        <f>VLOOKUP(K130,Sheet2!$A$18:$I$29,6,FALSE)</f>
        <v>1340005,3|1120007,200</v>
      </c>
      <c r="Q130" s="2">
        <f>VLOOKUP(K130,Sheet2!$A$18:$I$29,7,FALSE)</f>
        <v>60005</v>
      </c>
      <c r="R130" s="2">
        <f>VLOOKUP(K130,Sheet2!$A$18:$I$29,8,FALSE)</f>
        <v>1340005</v>
      </c>
      <c r="S130" s="2">
        <f>VLOOKUP(K130,Sheet2!$A$18:$I$29,9,FALSE)</f>
        <v>3</v>
      </c>
      <c r="T130" s="2">
        <v>1120001</v>
      </c>
      <c r="U130" s="2">
        <v>2000</v>
      </c>
      <c r="V130" s="2">
        <v>2</v>
      </c>
      <c r="X130" s="2">
        <v>4</v>
      </c>
    </row>
    <row r="131" spans="1:24">
      <c r="A131" t="s">
        <v>69</v>
      </c>
      <c r="B131">
        <v>61</v>
      </c>
      <c r="C131" s="2">
        <v>3161</v>
      </c>
      <c r="D131" s="2"/>
      <c r="E131">
        <v>15</v>
      </c>
      <c r="F131">
        <v>80</v>
      </c>
      <c r="G131" s="2" t="s">
        <v>71</v>
      </c>
      <c r="H131" s="2" t="s">
        <v>67</v>
      </c>
      <c r="J131">
        <v>1</v>
      </c>
      <c r="K131" s="2">
        <v>1340005</v>
      </c>
      <c r="L131" s="2" t="str">
        <f>VLOOKUP(K131,Sheet2!$A$18:$I$29,2,FALSE)</f>
        <v>电线</v>
      </c>
      <c r="M131" s="2">
        <f>VLOOKUP(K131,Sheet2!$A$18:$I$29,3,FALSE)</f>
        <v>100</v>
      </c>
      <c r="N131" s="2">
        <v>0</v>
      </c>
      <c r="O131" s="2">
        <f>VLOOKUP(K131,Sheet2!$A$18:$I$29,5,FALSE)</f>
        <v>0</v>
      </c>
      <c r="P131" s="2" t="str">
        <f>VLOOKUP(K131,Sheet2!$A$18:$I$29,6,FALSE)</f>
        <v>1340005,3|1120007,200</v>
      </c>
      <c r="Q131" s="2">
        <f>VLOOKUP(K131,Sheet2!$A$18:$I$29,7,FALSE)</f>
        <v>60005</v>
      </c>
      <c r="R131" s="2">
        <f>VLOOKUP(K131,Sheet2!$A$18:$I$29,8,FALSE)</f>
        <v>1340005</v>
      </c>
      <c r="S131" s="2">
        <f>VLOOKUP(K131,Sheet2!$A$18:$I$29,9,FALSE)</f>
        <v>3</v>
      </c>
      <c r="T131" s="2">
        <v>1120001</v>
      </c>
      <c r="U131" s="2">
        <v>2000</v>
      </c>
      <c r="V131" s="2">
        <v>3</v>
      </c>
      <c r="X131" s="2">
        <v>5</v>
      </c>
    </row>
    <row r="132" spans="1:24">
      <c r="A132" t="s">
        <v>69</v>
      </c>
      <c r="B132">
        <v>62</v>
      </c>
      <c r="C132" s="2">
        <v>3162</v>
      </c>
      <c r="D132" s="2"/>
      <c r="E132">
        <v>15</v>
      </c>
      <c r="F132">
        <v>80</v>
      </c>
      <c r="G132" s="2" t="s">
        <v>72</v>
      </c>
      <c r="H132" s="2" t="s">
        <v>73</v>
      </c>
      <c r="J132">
        <v>1</v>
      </c>
      <c r="K132" s="2">
        <v>1340005</v>
      </c>
      <c r="L132" s="2" t="str">
        <f>VLOOKUP(K132,Sheet2!$A$18:$I$29,2,FALSE)</f>
        <v>电线</v>
      </c>
      <c r="M132" s="2">
        <f>VLOOKUP(K132,Sheet2!$A$18:$I$29,3,FALSE)</f>
        <v>100</v>
      </c>
      <c r="N132" s="2">
        <v>0</v>
      </c>
      <c r="O132" s="2">
        <f>VLOOKUP(K132,Sheet2!$A$18:$I$29,5,FALSE)</f>
        <v>0</v>
      </c>
      <c r="P132" s="2" t="str">
        <f>VLOOKUP(K132,Sheet2!$A$18:$I$29,6,FALSE)</f>
        <v>1340005,3|1120007,200</v>
      </c>
      <c r="Q132" s="2">
        <f>VLOOKUP(K132,Sheet2!$A$18:$I$29,7,FALSE)</f>
        <v>60005</v>
      </c>
      <c r="R132" s="2">
        <f>VLOOKUP(K132,Sheet2!$A$18:$I$29,8,FALSE)</f>
        <v>1340005</v>
      </c>
      <c r="S132" s="2">
        <f>VLOOKUP(K132,Sheet2!$A$18:$I$29,9,FALSE)</f>
        <v>3</v>
      </c>
      <c r="T132" s="2">
        <v>1120001</v>
      </c>
      <c r="U132" s="2">
        <v>2000</v>
      </c>
      <c r="V132" s="2">
        <v>15</v>
      </c>
      <c r="X132" s="2">
        <v>6</v>
      </c>
    </row>
    <row r="133" spans="1:24">
      <c r="A133" t="s">
        <v>69</v>
      </c>
      <c r="B133">
        <v>63</v>
      </c>
      <c r="C133" s="2">
        <v>3163</v>
      </c>
      <c r="D133" s="2"/>
      <c r="E133">
        <v>18</v>
      </c>
      <c r="F133">
        <v>80</v>
      </c>
      <c r="G133" s="2" t="s">
        <v>74</v>
      </c>
      <c r="H133" s="2" t="s">
        <v>75</v>
      </c>
      <c r="J133">
        <v>1</v>
      </c>
      <c r="K133" s="2">
        <v>1340005</v>
      </c>
      <c r="L133" s="2" t="str">
        <f>VLOOKUP(K133,Sheet2!$A$18:$I$29,2,FALSE)</f>
        <v>电线</v>
      </c>
      <c r="M133" s="2">
        <f>VLOOKUP(K133,Sheet2!$A$18:$I$29,3,FALSE)</f>
        <v>100</v>
      </c>
      <c r="N133" s="2">
        <v>0</v>
      </c>
      <c r="O133" s="2">
        <f>VLOOKUP(K133,Sheet2!$A$18:$I$29,5,FALSE)</f>
        <v>0</v>
      </c>
      <c r="P133" s="2" t="str">
        <f>VLOOKUP(K133,Sheet2!$A$18:$I$29,6,FALSE)</f>
        <v>1340005,3|1120007,200</v>
      </c>
      <c r="Q133" s="2">
        <f>VLOOKUP(K133,Sheet2!$A$18:$I$29,7,FALSE)</f>
        <v>60005</v>
      </c>
      <c r="R133" s="2">
        <f>VLOOKUP(K133,Sheet2!$A$18:$I$29,8,FALSE)</f>
        <v>1340005</v>
      </c>
      <c r="S133" s="2">
        <f>VLOOKUP(K133,Sheet2!$A$18:$I$29,9,FALSE)</f>
        <v>3</v>
      </c>
      <c r="T133" s="2">
        <v>1120001</v>
      </c>
      <c r="U133" s="2">
        <v>2000</v>
      </c>
      <c r="V133" s="2">
        <v>19</v>
      </c>
      <c r="X133" s="2">
        <v>7</v>
      </c>
    </row>
    <row r="134" spans="1:24">
      <c r="A134" t="s">
        <v>69</v>
      </c>
      <c r="B134">
        <v>64</v>
      </c>
      <c r="C134" s="2">
        <v>3164</v>
      </c>
      <c r="D134" s="2"/>
      <c r="E134">
        <v>25</v>
      </c>
      <c r="F134">
        <v>80</v>
      </c>
      <c r="G134" s="2" t="s">
        <v>76</v>
      </c>
      <c r="H134" s="2" t="s">
        <v>77</v>
      </c>
      <c r="J134">
        <v>1</v>
      </c>
      <c r="K134" s="2">
        <v>1340005</v>
      </c>
      <c r="L134" s="2" t="str">
        <f>VLOOKUP(K134,Sheet2!$A$18:$I$29,2,FALSE)</f>
        <v>电线</v>
      </c>
      <c r="M134" s="2">
        <f>VLOOKUP(K134,Sheet2!$A$18:$I$29,3,FALSE)</f>
        <v>100</v>
      </c>
      <c r="N134" s="2">
        <v>0</v>
      </c>
      <c r="O134" s="2">
        <f>VLOOKUP(K134,Sheet2!$A$18:$I$29,5,FALSE)</f>
        <v>0</v>
      </c>
      <c r="P134" s="2" t="str">
        <f>VLOOKUP(K134,Sheet2!$A$18:$I$29,6,FALSE)</f>
        <v>1340005,3|1120007,200</v>
      </c>
      <c r="Q134" s="2">
        <f>VLOOKUP(K134,Sheet2!$A$18:$I$29,7,FALSE)</f>
        <v>60005</v>
      </c>
      <c r="R134" s="2">
        <f>VLOOKUP(K134,Sheet2!$A$18:$I$29,8,FALSE)</f>
        <v>1340005</v>
      </c>
      <c r="S134" s="2">
        <f>VLOOKUP(K134,Sheet2!$A$18:$I$29,9,FALSE)</f>
        <v>3</v>
      </c>
      <c r="T134" s="2">
        <v>1120001</v>
      </c>
      <c r="U134" s="2">
        <v>2000</v>
      </c>
      <c r="V134" s="2">
        <v>16</v>
      </c>
      <c r="X134" s="2">
        <v>8</v>
      </c>
    </row>
    <row r="135" spans="1:24">
      <c r="A135" t="s">
        <v>69</v>
      </c>
      <c r="B135">
        <v>65</v>
      </c>
      <c r="C135" s="2">
        <v>3165</v>
      </c>
      <c r="D135" s="2"/>
      <c r="E135">
        <v>27</v>
      </c>
      <c r="F135">
        <v>80</v>
      </c>
      <c r="G135" s="2" t="s">
        <v>78</v>
      </c>
      <c r="H135" s="2" t="s">
        <v>79</v>
      </c>
      <c r="J135">
        <v>1</v>
      </c>
      <c r="K135" s="2">
        <v>1340005</v>
      </c>
      <c r="L135" s="2" t="str">
        <f>VLOOKUP(K135,Sheet2!$A$18:$I$29,2,FALSE)</f>
        <v>电线</v>
      </c>
      <c r="M135" s="2">
        <f>VLOOKUP(K135,Sheet2!$A$18:$I$29,3,FALSE)</f>
        <v>100</v>
      </c>
      <c r="N135" s="2">
        <v>0</v>
      </c>
      <c r="O135" s="2">
        <f>VLOOKUP(K135,Sheet2!$A$18:$I$29,5,FALSE)</f>
        <v>0</v>
      </c>
      <c r="P135" s="2" t="str">
        <f>VLOOKUP(K135,Sheet2!$A$18:$I$29,6,FALSE)</f>
        <v>1340005,3|1120007,200</v>
      </c>
      <c r="Q135" s="2">
        <f>VLOOKUP(K135,Sheet2!$A$18:$I$29,7,FALSE)</f>
        <v>60005</v>
      </c>
      <c r="R135" s="2">
        <f>VLOOKUP(K135,Sheet2!$A$18:$I$29,8,FALSE)</f>
        <v>1340005</v>
      </c>
      <c r="S135" s="2">
        <f>VLOOKUP(K135,Sheet2!$A$18:$I$29,9,FALSE)</f>
        <v>3</v>
      </c>
      <c r="T135" s="2">
        <v>1120001</v>
      </c>
      <c r="U135" s="2">
        <v>2000</v>
      </c>
      <c r="V135" s="2">
        <v>2</v>
      </c>
      <c r="X135" s="2">
        <v>9</v>
      </c>
    </row>
    <row r="136" spans="1:24">
      <c r="A136" t="s">
        <v>69</v>
      </c>
      <c r="B136">
        <v>66</v>
      </c>
      <c r="C136" s="2">
        <v>3166</v>
      </c>
      <c r="D136" s="2"/>
      <c r="E136">
        <v>15</v>
      </c>
      <c r="F136">
        <v>80</v>
      </c>
      <c r="G136" s="2" t="s">
        <v>80</v>
      </c>
      <c r="H136" s="2" t="s">
        <v>81</v>
      </c>
      <c r="J136">
        <v>1</v>
      </c>
      <c r="K136" s="2">
        <v>1340005</v>
      </c>
      <c r="L136" s="2" t="str">
        <f>VLOOKUP(K136,Sheet2!$A$18:$I$29,2,FALSE)</f>
        <v>电线</v>
      </c>
      <c r="M136" s="2">
        <f>VLOOKUP(K136,Sheet2!$A$18:$I$29,3,FALSE)</f>
        <v>100</v>
      </c>
      <c r="N136" s="2">
        <v>0</v>
      </c>
      <c r="O136" s="2">
        <f>VLOOKUP(K136,Sheet2!$A$18:$I$29,5,FALSE)</f>
        <v>0</v>
      </c>
      <c r="P136" s="2" t="str">
        <f>VLOOKUP(K136,Sheet2!$A$18:$I$29,6,FALSE)</f>
        <v>1340005,3|1120007,200</v>
      </c>
      <c r="Q136" s="2">
        <f>VLOOKUP(K136,Sheet2!$A$18:$I$29,7,FALSE)</f>
        <v>60005</v>
      </c>
      <c r="R136" s="2">
        <f>VLOOKUP(K136,Sheet2!$A$18:$I$29,8,FALSE)</f>
        <v>1340005</v>
      </c>
      <c r="S136" s="2">
        <f>VLOOKUP(K136,Sheet2!$A$18:$I$29,9,FALSE)</f>
        <v>3</v>
      </c>
      <c r="T136" s="2">
        <v>1120001</v>
      </c>
      <c r="U136" s="2">
        <v>2000</v>
      </c>
      <c r="V136" s="2">
        <v>3</v>
      </c>
      <c r="X136" s="2">
        <v>10</v>
      </c>
    </row>
    <row r="137" spans="1:24">
      <c r="A137" t="s">
        <v>69</v>
      </c>
      <c r="B137">
        <v>67</v>
      </c>
      <c r="C137" s="2">
        <v>3167</v>
      </c>
      <c r="D137" s="2"/>
      <c r="E137">
        <v>2</v>
      </c>
      <c r="F137">
        <v>80</v>
      </c>
      <c r="G137" s="2" t="s">
        <v>82</v>
      </c>
      <c r="H137" s="2" t="s">
        <v>83</v>
      </c>
      <c r="J137">
        <v>1</v>
      </c>
      <c r="K137" s="2">
        <v>1340005</v>
      </c>
      <c r="L137" s="2" t="str">
        <f>VLOOKUP(K137,Sheet2!$A$18:$I$29,2,FALSE)</f>
        <v>电线</v>
      </c>
      <c r="M137" s="2">
        <f>VLOOKUP(K137,Sheet2!$A$18:$I$29,3,FALSE)</f>
        <v>100</v>
      </c>
      <c r="N137" s="2">
        <v>0</v>
      </c>
      <c r="O137" s="2">
        <f>VLOOKUP(K137,Sheet2!$A$18:$I$29,5,FALSE)</f>
        <v>0</v>
      </c>
      <c r="P137" s="2" t="str">
        <f>VLOOKUP(K137,Sheet2!$A$18:$I$29,6,FALSE)</f>
        <v>1340005,3|1120007,200</v>
      </c>
      <c r="Q137" s="2">
        <f>VLOOKUP(K137,Sheet2!$A$18:$I$29,7,FALSE)</f>
        <v>60005</v>
      </c>
      <c r="R137" s="2">
        <f>VLOOKUP(K137,Sheet2!$A$18:$I$29,8,FALSE)</f>
        <v>1340005</v>
      </c>
      <c r="S137" s="2">
        <f>VLOOKUP(K137,Sheet2!$A$18:$I$29,9,FALSE)</f>
        <v>3</v>
      </c>
      <c r="T137" s="2">
        <v>1120001</v>
      </c>
      <c r="U137" s="2">
        <v>2000</v>
      </c>
      <c r="V137" s="2">
        <v>12</v>
      </c>
      <c r="X137" s="2">
        <v>11</v>
      </c>
    </row>
    <row r="138" spans="1:24">
      <c r="A138" t="s">
        <v>69</v>
      </c>
      <c r="B138">
        <v>68</v>
      </c>
      <c r="C138" s="2">
        <v>3168</v>
      </c>
      <c r="D138" s="2"/>
      <c r="E138">
        <v>1</v>
      </c>
      <c r="F138">
        <v>80</v>
      </c>
      <c r="G138" s="2" t="s">
        <v>84</v>
      </c>
      <c r="H138" s="2" t="s">
        <v>85</v>
      </c>
      <c r="J138">
        <v>1</v>
      </c>
      <c r="K138" s="2">
        <v>1340005</v>
      </c>
      <c r="L138" s="2" t="str">
        <f>VLOOKUP(K138,Sheet2!$A$18:$I$29,2,FALSE)</f>
        <v>电线</v>
      </c>
      <c r="M138" s="2">
        <f>VLOOKUP(K138,Sheet2!$A$18:$I$29,3,FALSE)</f>
        <v>100</v>
      </c>
      <c r="N138" s="2">
        <v>0</v>
      </c>
      <c r="O138" s="2">
        <f>VLOOKUP(K138,Sheet2!$A$18:$I$29,5,FALSE)</f>
        <v>0</v>
      </c>
      <c r="P138" s="2" t="str">
        <f>VLOOKUP(K138,Sheet2!$A$18:$I$29,6,FALSE)</f>
        <v>1340005,3|1120007,200</v>
      </c>
      <c r="Q138" s="2">
        <f>VLOOKUP(K138,Sheet2!$A$18:$I$29,7,FALSE)</f>
        <v>60005</v>
      </c>
      <c r="R138" s="2">
        <f>VLOOKUP(K138,Sheet2!$A$18:$I$29,8,FALSE)</f>
        <v>1340005</v>
      </c>
      <c r="S138" s="2">
        <f>VLOOKUP(K138,Sheet2!$A$18:$I$29,9,FALSE)</f>
        <v>3</v>
      </c>
      <c r="T138" s="2">
        <v>1120001</v>
      </c>
      <c r="U138" s="2">
        <v>2000</v>
      </c>
      <c r="V138" s="2">
        <v>26</v>
      </c>
      <c r="X138" s="2">
        <v>12</v>
      </c>
    </row>
    <row r="139" spans="1:24">
      <c r="A139" t="s">
        <v>69</v>
      </c>
      <c r="B139">
        <v>69</v>
      </c>
      <c r="C139" s="2">
        <v>3169</v>
      </c>
      <c r="D139" s="2"/>
      <c r="E139">
        <v>2</v>
      </c>
      <c r="F139">
        <v>80</v>
      </c>
      <c r="G139" s="2" t="s">
        <v>86</v>
      </c>
      <c r="H139" s="2" t="s">
        <v>87</v>
      </c>
      <c r="J139">
        <v>1</v>
      </c>
      <c r="K139" s="2">
        <v>1340005</v>
      </c>
      <c r="L139" s="2" t="str">
        <f>VLOOKUP(K139,Sheet2!$A$18:$I$29,2,FALSE)</f>
        <v>电线</v>
      </c>
      <c r="M139" s="2">
        <f>VLOOKUP(K139,Sheet2!$A$18:$I$29,3,FALSE)</f>
        <v>100</v>
      </c>
      <c r="N139" s="2">
        <v>0</v>
      </c>
      <c r="O139" s="2">
        <f>VLOOKUP(K139,Sheet2!$A$18:$I$29,5,FALSE)</f>
        <v>0</v>
      </c>
      <c r="P139" s="2" t="str">
        <f>VLOOKUP(K139,Sheet2!$A$18:$I$29,6,FALSE)</f>
        <v>1340005,3|1120007,200</v>
      </c>
      <c r="Q139" s="2">
        <f>VLOOKUP(K139,Sheet2!$A$18:$I$29,7,FALSE)</f>
        <v>60005</v>
      </c>
      <c r="R139" s="2">
        <f>VLOOKUP(K139,Sheet2!$A$18:$I$29,8,FALSE)</f>
        <v>1340005</v>
      </c>
      <c r="S139" s="2">
        <f>VLOOKUP(K139,Sheet2!$A$18:$I$29,9,FALSE)</f>
        <v>3</v>
      </c>
      <c r="T139" s="2">
        <v>1120001</v>
      </c>
      <c r="U139" s="2">
        <v>2000</v>
      </c>
      <c r="V139" s="2">
        <v>52</v>
      </c>
      <c r="X139" s="2">
        <v>13</v>
      </c>
    </row>
    <row r="140" spans="1:24">
      <c r="A140" t="s">
        <v>69</v>
      </c>
      <c r="B140">
        <v>70</v>
      </c>
      <c r="C140" s="2">
        <v>3170</v>
      </c>
      <c r="D140" s="2"/>
      <c r="E140">
        <v>13</v>
      </c>
      <c r="F140">
        <v>80</v>
      </c>
      <c r="G140" s="2" t="s">
        <v>88</v>
      </c>
      <c r="H140" s="2" t="s">
        <v>89</v>
      </c>
      <c r="J140">
        <v>1</v>
      </c>
      <c r="K140" s="2">
        <v>1340005</v>
      </c>
      <c r="L140" s="2" t="str">
        <f>VLOOKUP(K140,Sheet2!$A$18:$I$29,2,FALSE)</f>
        <v>电线</v>
      </c>
      <c r="M140" s="2">
        <f>VLOOKUP(K140,Sheet2!$A$18:$I$29,3,FALSE)</f>
        <v>100</v>
      </c>
      <c r="N140" s="2">
        <v>0</v>
      </c>
      <c r="O140" s="2">
        <f>VLOOKUP(K140,Sheet2!$A$18:$I$29,5,FALSE)</f>
        <v>0</v>
      </c>
      <c r="P140" s="2" t="str">
        <f>VLOOKUP(K140,Sheet2!$A$18:$I$29,6,FALSE)</f>
        <v>1340005,3|1120007,200</v>
      </c>
      <c r="Q140" s="2">
        <f>VLOOKUP(K140,Sheet2!$A$18:$I$29,7,FALSE)</f>
        <v>60005</v>
      </c>
      <c r="R140" s="2">
        <f>VLOOKUP(K140,Sheet2!$A$18:$I$29,8,FALSE)</f>
        <v>1340005</v>
      </c>
      <c r="S140" s="2">
        <f>VLOOKUP(K140,Sheet2!$A$18:$I$29,9,FALSE)</f>
        <v>3</v>
      </c>
      <c r="T140" s="2">
        <v>1120001</v>
      </c>
      <c r="U140" s="2">
        <v>2000</v>
      </c>
      <c r="V140" s="2">
        <v>64</v>
      </c>
      <c r="X140" s="2">
        <v>14</v>
      </c>
    </row>
    <row r="141" spans="1:24">
      <c r="A141" t="s">
        <v>69</v>
      </c>
      <c r="B141">
        <v>71</v>
      </c>
      <c r="C141" s="2">
        <v>3171</v>
      </c>
      <c r="D141" s="2"/>
      <c r="E141">
        <v>8</v>
      </c>
      <c r="F141">
        <v>80</v>
      </c>
      <c r="G141" s="2" t="s">
        <v>58</v>
      </c>
      <c r="H141" s="2" t="s">
        <v>59</v>
      </c>
      <c r="J141">
        <v>1</v>
      </c>
      <c r="K141" s="2">
        <v>1340006</v>
      </c>
      <c r="L141" s="2" t="str">
        <f>VLOOKUP(K141,Sheet2!$A$18:$I$29,2,FALSE)</f>
        <v>胶带</v>
      </c>
      <c r="M141" s="2">
        <f>VLOOKUP(K141,Sheet2!$A$18:$I$29,3,FALSE)</f>
        <v>100</v>
      </c>
      <c r="N141" s="2">
        <v>0</v>
      </c>
      <c r="O141" s="2">
        <f>VLOOKUP(K141,Sheet2!$A$18:$I$29,5,FALSE)</f>
        <v>0</v>
      </c>
      <c r="P141" s="2" t="str">
        <f>VLOOKUP(K141,Sheet2!$A$18:$I$29,6,FALSE)</f>
        <v>1340006,3|1120007,200</v>
      </c>
      <c r="Q141" s="2">
        <f>VLOOKUP(K141,Sheet2!$A$18:$I$29,7,FALSE)</f>
        <v>60006</v>
      </c>
      <c r="R141" s="2">
        <f>VLOOKUP(K141,Sheet2!$A$18:$I$29,8,FALSE)</f>
        <v>1340006</v>
      </c>
      <c r="S141" s="2">
        <f>VLOOKUP(K141,Sheet2!$A$18:$I$29,9,FALSE)</f>
        <v>3</v>
      </c>
      <c r="T141" s="2">
        <v>1120001</v>
      </c>
      <c r="U141" s="2">
        <v>2000</v>
      </c>
      <c r="V141" s="2">
        <v>17</v>
      </c>
      <c r="X141" s="2">
        <v>1</v>
      </c>
    </row>
    <row r="142" spans="1:24">
      <c r="A142" t="s">
        <v>69</v>
      </c>
      <c r="B142">
        <v>72</v>
      </c>
      <c r="C142" s="2">
        <v>3172</v>
      </c>
      <c r="D142" s="2"/>
      <c r="E142">
        <v>14</v>
      </c>
      <c r="F142">
        <v>80</v>
      </c>
      <c r="G142" s="2" t="s">
        <v>60</v>
      </c>
      <c r="H142" s="2" t="s">
        <v>61</v>
      </c>
      <c r="J142">
        <v>1</v>
      </c>
      <c r="K142" s="2">
        <v>1340006</v>
      </c>
      <c r="L142" s="2" t="str">
        <f>VLOOKUP(K142,Sheet2!$A$18:$I$29,2,FALSE)</f>
        <v>胶带</v>
      </c>
      <c r="M142" s="2">
        <f>VLOOKUP(K142,Sheet2!$A$18:$I$29,3,FALSE)</f>
        <v>100</v>
      </c>
      <c r="N142" s="2">
        <v>0</v>
      </c>
      <c r="O142" s="2">
        <f>VLOOKUP(K142,Sheet2!$A$18:$I$29,5,FALSE)</f>
        <v>0</v>
      </c>
      <c r="P142" s="2" t="str">
        <f>VLOOKUP(K142,Sheet2!$A$18:$I$29,6,FALSE)</f>
        <v>1340006,3|1120007,200</v>
      </c>
      <c r="Q142" s="2">
        <f>VLOOKUP(K142,Sheet2!$A$18:$I$29,7,FALSE)</f>
        <v>60006</v>
      </c>
      <c r="R142" s="2">
        <f>VLOOKUP(K142,Sheet2!$A$18:$I$29,8,FALSE)</f>
        <v>1340006</v>
      </c>
      <c r="S142" s="2">
        <f>VLOOKUP(K142,Sheet2!$A$18:$I$29,9,FALSE)</f>
        <v>3</v>
      </c>
      <c r="T142" s="2">
        <v>1120001</v>
      </c>
      <c r="U142" s="2">
        <v>2000</v>
      </c>
      <c r="V142" s="2">
        <v>21</v>
      </c>
      <c r="X142" s="2">
        <v>2</v>
      </c>
    </row>
    <row r="143" spans="1:24">
      <c r="A143" t="s">
        <v>69</v>
      </c>
      <c r="B143">
        <v>73</v>
      </c>
      <c r="C143" s="2">
        <v>3173</v>
      </c>
      <c r="D143" s="2"/>
      <c r="E143">
        <v>27</v>
      </c>
      <c r="F143">
        <v>80</v>
      </c>
      <c r="G143" s="2" t="s">
        <v>62</v>
      </c>
      <c r="H143" s="2" t="s">
        <v>63</v>
      </c>
      <c r="J143">
        <v>1</v>
      </c>
      <c r="K143" s="2">
        <v>1340006</v>
      </c>
      <c r="L143" s="2" t="str">
        <f>VLOOKUP(K143,Sheet2!$A$18:$I$29,2,FALSE)</f>
        <v>胶带</v>
      </c>
      <c r="M143" s="2">
        <f>VLOOKUP(K143,Sheet2!$A$18:$I$29,3,FALSE)</f>
        <v>100</v>
      </c>
      <c r="N143" s="2">
        <v>0</v>
      </c>
      <c r="O143" s="2">
        <f>VLOOKUP(K143,Sheet2!$A$18:$I$29,5,FALSE)</f>
        <v>0</v>
      </c>
      <c r="P143" s="2" t="str">
        <f>VLOOKUP(K143,Sheet2!$A$18:$I$29,6,FALSE)</f>
        <v>1340006,3|1120007,200</v>
      </c>
      <c r="Q143" s="2">
        <f>VLOOKUP(K143,Sheet2!$A$18:$I$29,7,FALSE)</f>
        <v>60006</v>
      </c>
      <c r="R143" s="2">
        <f>VLOOKUP(K143,Sheet2!$A$18:$I$29,8,FALSE)</f>
        <v>1340006</v>
      </c>
      <c r="S143" s="2">
        <f>VLOOKUP(K143,Sheet2!$A$18:$I$29,9,FALSE)</f>
        <v>3</v>
      </c>
      <c r="T143" s="2">
        <v>1120001</v>
      </c>
      <c r="U143" s="2">
        <v>2000</v>
      </c>
      <c r="V143" s="2">
        <v>18</v>
      </c>
      <c r="X143" s="2">
        <v>3</v>
      </c>
    </row>
    <row r="144" spans="1:24">
      <c r="A144" t="s">
        <v>69</v>
      </c>
      <c r="B144">
        <v>74</v>
      </c>
      <c r="C144" s="2">
        <v>3174</v>
      </c>
      <c r="D144" s="2"/>
      <c r="E144">
        <v>1</v>
      </c>
      <c r="F144">
        <v>80</v>
      </c>
      <c r="G144" s="2" t="s">
        <v>70</v>
      </c>
      <c r="H144" s="2" t="s">
        <v>65</v>
      </c>
      <c r="J144">
        <v>1</v>
      </c>
      <c r="K144" s="2">
        <v>1340006</v>
      </c>
      <c r="L144" s="2" t="str">
        <f>VLOOKUP(K144,Sheet2!$A$18:$I$29,2,FALSE)</f>
        <v>胶带</v>
      </c>
      <c r="M144" s="2">
        <f>VLOOKUP(K144,Sheet2!$A$18:$I$29,3,FALSE)</f>
        <v>100</v>
      </c>
      <c r="N144" s="2">
        <v>0</v>
      </c>
      <c r="O144" s="2">
        <f>VLOOKUP(K144,Sheet2!$A$18:$I$29,5,FALSE)</f>
        <v>0</v>
      </c>
      <c r="P144" s="2" t="str">
        <f>VLOOKUP(K144,Sheet2!$A$18:$I$29,6,FALSE)</f>
        <v>1340006,3|1120007,200</v>
      </c>
      <c r="Q144" s="2">
        <f>VLOOKUP(K144,Sheet2!$A$18:$I$29,7,FALSE)</f>
        <v>60006</v>
      </c>
      <c r="R144" s="2">
        <f>VLOOKUP(K144,Sheet2!$A$18:$I$29,8,FALSE)</f>
        <v>1340006</v>
      </c>
      <c r="S144" s="2">
        <f>VLOOKUP(K144,Sheet2!$A$18:$I$29,9,FALSE)</f>
        <v>3</v>
      </c>
      <c r="T144" s="2">
        <v>1120001</v>
      </c>
      <c r="U144" s="2">
        <v>2000</v>
      </c>
      <c r="V144" s="2">
        <v>2</v>
      </c>
      <c r="X144" s="2">
        <v>4</v>
      </c>
    </row>
    <row r="145" spans="1:24">
      <c r="A145" t="s">
        <v>69</v>
      </c>
      <c r="B145">
        <v>75</v>
      </c>
      <c r="C145" s="2">
        <v>3175</v>
      </c>
      <c r="D145" s="2"/>
      <c r="E145">
        <v>15</v>
      </c>
      <c r="F145">
        <v>80</v>
      </c>
      <c r="G145" s="2" t="s">
        <v>71</v>
      </c>
      <c r="H145" s="2" t="s">
        <v>67</v>
      </c>
      <c r="J145">
        <v>1</v>
      </c>
      <c r="K145" s="2">
        <v>1340006</v>
      </c>
      <c r="L145" s="2" t="str">
        <f>VLOOKUP(K145,Sheet2!$A$18:$I$29,2,FALSE)</f>
        <v>胶带</v>
      </c>
      <c r="M145" s="2">
        <f>VLOOKUP(K145,Sheet2!$A$18:$I$29,3,FALSE)</f>
        <v>100</v>
      </c>
      <c r="N145" s="2">
        <v>0</v>
      </c>
      <c r="O145" s="2">
        <f>VLOOKUP(K145,Sheet2!$A$18:$I$29,5,FALSE)</f>
        <v>0</v>
      </c>
      <c r="P145" s="2" t="str">
        <f>VLOOKUP(K145,Sheet2!$A$18:$I$29,6,FALSE)</f>
        <v>1340006,3|1120007,200</v>
      </c>
      <c r="Q145" s="2">
        <f>VLOOKUP(K145,Sheet2!$A$18:$I$29,7,FALSE)</f>
        <v>60006</v>
      </c>
      <c r="R145" s="2">
        <f>VLOOKUP(K145,Sheet2!$A$18:$I$29,8,FALSE)</f>
        <v>1340006</v>
      </c>
      <c r="S145" s="2">
        <f>VLOOKUP(K145,Sheet2!$A$18:$I$29,9,FALSE)</f>
        <v>3</v>
      </c>
      <c r="T145" s="2">
        <v>1120001</v>
      </c>
      <c r="U145" s="2">
        <v>2000</v>
      </c>
      <c r="V145" s="2">
        <v>3</v>
      </c>
      <c r="X145" s="2">
        <v>5</v>
      </c>
    </row>
    <row r="146" spans="1:24">
      <c r="A146" t="s">
        <v>69</v>
      </c>
      <c r="B146">
        <v>76</v>
      </c>
      <c r="C146" s="2">
        <v>3176</v>
      </c>
      <c r="D146" s="2"/>
      <c r="E146">
        <v>15</v>
      </c>
      <c r="F146">
        <v>80</v>
      </c>
      <c r="G146" s="2" t="s">
        <v>72</v>
      </c>
      <c r="H146" s="2" t="s">
        <v>73</v>
      </c>
      <c r="J146">
        <v>1</v>
      </c>
      <c r="K146" s="2">
        <v>1340006</v>
      </c>
      <c r="L146" s="2" t="str">
        <f>VLOOKUP(K146,Sheet2!$A$18:$I$29,2,FALSE)</f>
        <v>胶带</v>
      </c>
      <c r="M146" s="2">
        <f>VLOOKUP(K146,Sheet2!$A$18:$I$29,3,FALSE)</f>
        <v>100</v>
      </c>
      <c r="N146" s="2">
        <v>0</v>
      </c>
      <c r="O146" s="2">
        <f>VLOOKUP(K146,Sheet2!$A$18:$I$29,5,FALSE)</f>
        <v>0</v>
      </c>
      <c r="P146" s="2" t="str">
        <f>VLOOKUP(K146,Sheet2!$A$18:$I$29,6,FALSE)</f>
        <v>1340006,3|1120007,200</v>
      </c>
      <c r="Q146" s="2">
        <f>VLOOKUP(K146,Sheet2!$A$18:$I$29,7,FALSE)</f>
        <v>60006</v>
      </c>
      <c r="R146" s="2">
        <f>VLOOKUP(K146,Sheet2!$A$18:$I$29,8,FALSE)</f>
        <v>1340006</v>
      </c>
      <c r="S146" s="2">
        <f>VLOOKUP(K146,Sheet2!$A$18:$I$29,9,FALSE)</f>
        <v>3</v>
      </c>
      <c r="T146" s="2">
        <v>1120001</v>
      </c>
      <c r="U146" s="2">
        <v>2000</v>
      </c>
      <c r="V146" s="2">
        <v>15</v>
      </c>
      <c r="X146" s="2">
        <v>6</v>
      </c>
    </row>
    <row r="147" spans="1:24">
      <c r="A147" t="s">
        <v>69</v>
      </c>
      <c r="B147">
        <v>77</v>
      </c>
      <c r="C147" s="2">
        <v>3177</v>
      </c>
      <c r="D147" s="2"/>
      <c r="E147">
        <v>18</v>
      </c>
      <c r="F147">
        <v>80</v>
      </c>
      <c r="G147" s="2" t="s">
        <v>74</v>
      </c>
      <c r="H147" s="2" t="s">
        <v>75</v>
      </c>
      <c r="J147">
        <v>1</v>
      </c>
      <c r="K147" s="2">
        <v>1340006</v>
      </c>
      <c r="L147" s="2" t="str">
        <f>VLOOKUP(K147,Sheet2!$A$18:$I$29,2,FALSE)</f>
        <v>胶带</v>
      </c>
      <c r="M147" s="2">
        <f>VLOOKUP(K147,Sheet2!$A$18:$I$29,3,FALSE)</f>
        <v>100</v>
      </c>
      <c r="N147" s="2">
        <v>0</v>
      </c>
      <c r="O147" s="2">
        <f>VLOOKUP(K147,Sheet2!$A$18:$I$29,5,FALSE)</f>
        <v>0</v>
      </c>
      <c r="P147" s="2" t="str">
        <f>VLOOKUP(K147,Sheet2!$A$18:$I$29,6,FALSE)</f>
        <v>1340006,3|1120007,200</v>
      </c>
      <c r="Q147" s="2">
        <f>VLOOKUP(K147,Sheet2!$A$18:$I$29,7,FALSE)</f>
        <v>60006</v>
      </c>
      <c r="R147" s="2">
        <f>VLOOKUP(K147,Sheet2!$A$18:$I$29,8,FALSE)</f>
        <v>1340006</v>
      </c>
      <c r="S147" s="2">
        <f>VLOOKUP(K147,Sheet2!$A$18:$I$29,9,FALSE)</f>
        <v>3</v>
      </c>
      <c r="T147" s="2">
        <v>1120001</v>
      </c>
      <c r="U147" s="2">
        <v>2000</v>
      </c>
      <c r="V147" s="2">
        <v>19</v>
      </c>
      <c r="X147" s="2">
        <v>7</v>
      </c>
    </row>
    <row r="148" spans="1:24">
      <c r="A148" t="s">
        <v>69</v>
      </c>
      <c r="B148">
        <v>78</v>
      </c>
      <c r="C148" s="2">
        <v>3178</v>
      </c>
      <c r="D148" s="2"/>
      <c r="E148">
        <v>25</v>
      </c>
      <c r="F148">
        <v>80</v>
      </c>
      <c r="G148" s="2" t="s">
        <v>76</v>
      </c>
      <c r="H148" s="2" t="s">
        <v>77</v>
      </c>
      <c r="J148">
        <v>1</v>
      </c>
      <c r="K148" s="2">
        <v>1340006</v>
      </c>
      <c r="L148" s="2" t="str">
        <f>VLOOKUP(K148,Sheet2!$A$18:$I$29,2,FALSE)</f>
        <v>胶带</v>
      </c>
      <c r="M148" s="2">
        <f>VLOOKUP(K148,Sheet2!$A$18:$I$29,3,FALSE)</f>
        <v>100</v>
      </c>
      <c r="N148" s="2">
        <v>0</v>
      </c>
      <c r="O148" s="2">
        <f>VLOOKUP(K148,Sheet2!$A$18:$I$29,5,FALSE)</f>
        <v>0</v>
      </c>
      <c r="P148" s="2" t="str">
        <f>VLOOKUP(K148,Sheet2!$A$18:$I$29,6,FALSE)</f>
        <v>1340006,3|1120007,200</v>
      </c>
      <c r="Q148" s="2">
        <f>VLOOKUP(K148,Sheet2!$A$18:$I$29,7,FALSE)</f>
        <v>60006</v>
      </c>
      <c r="R148" s="2">
        <f>VLOOKUP(K148,Sheet2!$A$18:$I$29,8,FALSE)</f>
        <v>1340006</v>
      </c>
      <c r="S148" s="2">
        <f>VLOOKUP(K148,Sheet2!$A$18:$I$29,9,FALSE)</f>
        <v>3</v>
      </c>
      <c r="T148" s="2">
        <v>1120001</v>
      </c>
      <c r="U148" s="2">
        <v>2000</v>
      </c>
      <c r="V148" s="2">
        <v>16</v>
      </c>
      <c r="X148" s="2">
        <v>8</v>
      </c>
    </row>
    <row r="149" spans="1:24">
      <c r="A149" t="s">
        <v>69</v>
      </c>
      <c r="B149">
        <v>79</v>
      </c>
      <c r="C149" s="2">
        <v>3179</v>
      </c>
      <c r="D149" s="2"/>
      <c r="E149">
        <v>27</v>
      </c>
      <c r="F149">
        <v>80</v>
      </c>
      <c r="G149" s="2" t="s">
        <v>78</v>
      </c>
      <c r="H149" s="2" t="s">
        <v>79</v>
      </c>
      <c r="J149">
        <v>1</v>
      </c>
      <c r="K149" s="2">
        <v>1340006</v>
      </c>
      <c r="L149" s="2" t="str">
        <f>VLOOKUP(K149,Sheet2!$A$18:$I$29,2,FALSE)</f>
        <v>胶带</v>
      </c>
      <c r="M149" s="2">
        <f>VLOOKUP(K149,Sheet2!$A$18:$I$29,3,FALSE)</f>
        <v>100</v>
      </c>
      <c r="N149" s="2">
        <v>0</v>
      </c>
      <c r="O149" s="2">
        <f>VLOOKUP(K149,Sheet2!$A$18:$I$29,5,FALSE)</f>
        <v>0</v>
      </c>
      <c r="P149" s="2" t="str">
        <f>VLOOKUP(K149,Sheet2!$A$18:$I$29,6,FALSE)</f>
        <v>1340006,3|1120007,200</v>
      </c>
      <c r="Q149" s="2">
        <f>VLOOKUP(K149,Sheet2!$A$18:$I$29,7,FALSE)</f>
        <v>60006</v>
      </c>
      <c r="R149" s="2">
        <f>VLOOKUP(K149,Sheet2!$A$18:$I$29,8,FALSE)</f>
        <v>1340006</v>
      </c>
      <c r="S149" s="2">
        <f>VLOOKUP(K149,Sheet2!$A$18:$I$29,9,FALSE)</f>
        <v>3</v>
      </c>
      <c r="T149" s="2">
        <v>1120001</v>
      </c>
      <c r="U149" s="2">
        <v>2000</v>
      </c>
      <c r="V149" s="2">
        <v>2</v>
      </c>
      <c r="X149" s="2">
        <v>9</v>
      </c>
    </row>
    <row r="150" spans="1:24">
      <c r="A150" t="s">
        <v>69</v>
      </c>
      <c r="B150">
        <v>80</v>
      </c>
      <c r="C150" s="2">
        <v>3180</v>
      </c>
      <c r="D150" s="2"/>
      <c r="E150">
        <v>15</v>
      </c>
      <c r="F150">
        <v>80</v>
      </c>
      <c r="G150" s="2" t="s">
        <v>80</v>
      </c>
      <c r="H150" s="2" t="s">
        <v>81</v>
      </c>
      <c r="J150">
        <v>1</v>
      </c>
      <c r="K150" s="2">
        <v>1340006</v>
      </c>
      <c r="L150" s="2" t="str">
        <f>VLOOKUP(K150,Sheet2!$A$18:$I$29,2,FALSE)</f>
        <v>胶带</v>
      </c>
      <c r="M150" s="2">
        <f>VLOOKUP(K150,Sheet2!$A$18:$I$29,3,FALSE)</f>
        <v>100</v>
      </c>
      <c r="N150" s="2">
        <v>0</v>
      </c>
      <c r="O150" s="2">
        <f>VLOOKUP(K150,Sheet2!$A$18:$I$29,5,FALSE)</f>
        <v>0</v>
      </c>
      <c r="P150" s="2" t="str">
        <f>VLOOKUP(K150,Sheet2!$A$18:$I$29,6,FALSE)</f>
        <v>1340006,3|1120007,200</v>
      </c>
      <c r="Q150" s="2">
        <f>VLOOKUP(K150,Sheet2!$A$18:$I$29,7,FALSE)</f>
        <v>60006</v>
      </c>
      <c r="R150" s="2">
        <f>VLOOKUP(K150,Sheet2!$A$18:$I$29,8,FALSE)</f>
        <v>1340006</v>
      </c>
      <c r="S150" s="2">
        <f>VLOOKUP(K150,Sheet2!$A$18:$I$29,9,FALSE)</f>
        <v>3</v>
      </c>
      <c r="T150" s="2">
        <v>1120001</v>
      </c>
      <c r="U150" s="2">
        <v>2000</v>
      </c>
      <c r="V150" s="2">
        <v>3</v>
      </c>
      <c r="X150" s="2">
        <v>10</v>
      </c>
    </row>
    <row r="151" spans="1:24">
      <c r="A151" t="s">
        <v>69</v>
      </c>
      <c r="B151">
        <v>81</v>
      </c>
      <c r="C151" s="2">
        <v>3181</v>
      </c>
      <c r="D151" s="2"/>
      <c r="E151">
        <v>2</v>
      </c>
      <c r="F151">
        <v>80</v>
      </c>
      <c r="G151" s="2" t="s">
        <v>82</v>
      </c>
      <c r="H151" s="2" t="s">
        <v>83</v>
      </c>
      <c r="J151">
        <v>1</v>
      </c>
      <c r="K151" s="2">
        <v>1340006</v>
      </c>
      <c r="L151" s="2" t="str">
        <f>VLOOKUP(K151,Sheet2!$A$18:$I$29,2,FALSE)</f>
        <v>胶带</v>
      </c>
      <c r="M151" s="2">
        <f>VLOOKUP(K151,Sheet2!$A$18:$I$29,3,FALSE)</f>
        <v>100</v>
      </c>
      <c r="N151" s="2">
        <v>0</v>
      </c>
      <c r="O151" s="2">
        <f>VLOOKUP(K151,Sheet2!$A$18:$I$29,5,FALSE)</f>
        <v>0</v>
      </c>
      <c r="P151" s="2" t="str">
        <f>VLOOKUP(K151,Sheet2!$A$18:$I$29,6,FALSE)</f>
        <v>1340006,3|1120007,200</v>
      </c>
      <c r="Q151" s="2">
        <f>VLOOKUP(K151,Sheet2!$A$18:$I$29,7,FALSE)</f>
        <v>60006</v>
      </c>
      <c r="R151" s="2">
        <f>VLOOKUP(K151,Sheet2!$A$18:$I$29,8,FALSE)</f>
        <v>1340006</v>
      </c>
      <c r="S151" s="2">
        <f>VLOOKUP(K151,Sheet2!$A$18:$I$29,9,FALSE)</f>
        <v>3</v>
      </c>
      <c r="T151" s="2">
        <v>1120001</v>
      </c>
      <c r="U151" s="2">
        <v>2000</v>
      </c>
      <c r="V151" s="2">
        <v>12</v>
      </c>
      <c r="X151" s="2">
        <v>11</v>
      </c>
    </row>
    <row r="152" spans="1:24">
      <c r="A152" t="s">
        <v>69</v>
      </c>
      <c r="B152">
        <v>82</v>
      </c>
      <c r="C152" s="2">
        <v>3182</v>
      </c>
      <c r="D152" s="2"/>
      <c r="E152">
        <v>1</v>
      </c>
      <c r="F152">
        <v>80</v>
      </c>
      <c r="G152" s="2" t="s">
        <v>84</v>
      </c>
      <c r="H152" s="2" t="s">
        <v>85</v>
      </c>
      <c r="J152">
        <v>1</v>
      </c>
      <c r="K152" s="2">
        <v>1340006</v>
      </c>
      <c r="L152" s="2" t="str">
        <f>VLOOKUP(K152,Sheet2!$A$18:$I$29,2,FALSE)</f>
        <v>胶带</v>
      </c>
      <c r="M152" s="2">
        <f>VLOOKUP(K152,Sheet2!$A$18:$I$29,3,FALSE)</f>
        <v>100</v>
      </c>
      <c r="N152" s="2">
        <v>0</v>
      </c>
      <c r="O152" s="2">
        <f>VLOOKUP(K152,Sheet2!$A$18:$I$29,5,FALSE)</f>
        <v>0</v>
      </c>
      <c r="P152" s="2" t="str">
        <f>VLOOKUP(K152,Sheet2!$A$18:$I$29,6,FALSE)</f>
        <v>1340006,3|1120007,200</v>
      </c>
      <c r="Q152" s="2">
        <f>VLOOKUP(K152,Sheet2!$A$18:$I$29,7,FALSE)</f>
        <v>60006</v>
      </c>
      <c r="R152" s="2">
        <f>VLOOKUP(K152,Sheet2!$A$18:$I$29,8,FALSE)</f>
        <v>1340006</v>
      </c>
      <c r="S152" s="2">
        <f>VLOOKUP(K152,Sheet2!$A$18:$I$29,9,FALSE)</f>
        <v>3</v>
      </c>
      <c r="T152" s="2">
        <v>1120001</v>
      </c>
      <c r="U152" s="2">
        <v>2000</v>
      </c>
      <c r="V152" s="2">
        <v>26</v>
      </c>
      <c r="X152" s="2">
        <v>12</v>
      </c>
    </row>
    <row r="153" spans="1:24">
      <c r="A153" t="s">
        <v>69</v>
      </c>
      <c r="B153">
        <v>83</v>
      </c>
      <c r="C153" s="2">
        <v>3183</v>
      </c>
      <c r="D153" s="2"/>
      <c r="E153">
        <v>2</v>
      </c>
      <c r="F153">
        <v>80</v>
      </c>
      <c r="G153" s="2" t="s">
        <v>86</v>
      </c>
      <c r="H153" s="2" t="s">
        <v>87</v>
      </c>
      <c r="J153">
        <v>1</v>
      </c>
      <c r="K153" s="2">
        <v>1340006</v>
      </c>
      <c r="L153" s="2" t="str">
        <f>VLOOKUP(K153,Sheet2!$A$18:$I$29,2,FALSE)</f>
        <v>胶带</v>
      </c>
      <c r="M153" s="2">
        <f>VLOOKUP(K153,Sheet2!$A$18:$I$29,3,FALSE)</f>
        <v>100</v>
      </c>
      <c r="N153" s="2">
        <v>0</v>
      </c>
      <c r="O153" s="2">
        <f>VLOOKUP(K153,Sheet2!$A$18:$I$29,5,FALSE)</f>
        <v>0</v>
      </c>
      <c r="P153" s="2" t="str">
        <f>VLOOKUP(K153,Sheet2!$A$18:$I$29,6,FALSE)</f>
        <v>1340006,3|1120007,200</v>
      </c>
      <c r="Q153" s="2">
        <f>VLOOKUP(K153,Sheet2!$A$18:$I$29,7,FALSE)</f>
        <v>60006</v>
      </c>
      <c r="R153" s="2">
        <f>VLOOKUP(K153,Sheet2!$A$18:$I$29,8,FALSE)</f>
        <v>1340006</v>
      </c>
      <c r="S153" s="2">
        <f>VLOOKUP(K153,Sheet2!$A$18:$I$29,9,FALSE)</f>
        <v>3</v>
      </c>
      <c r="T153" s="2">
        <v>1120001</v>
      </c>
      <c r="U153" s="2">
        <v>2000</v>
      </c>
      <c r="V153" s="2">
        <v>52</v>
      </c>
      <c r="X153" s="2">
        <v>13</v>
      </c>
    </row>
    <row r="154" spans="1:24">
      <c r="A154" t="s">
        <v>69</v>
      </c>
      <c r="B154">
        <v>84</v>
      </c>
      <c r="C154" s="2">
        <v>3184</v>
      </c>
      <c r="D154" s="2"/>
      <c r="E154">
        <v>13</v>
      </c>
      <c r="F154">
        <v>80</v>
      </c>
      <c r="G154" s="2" t="s">
        <v>88</v>
      </c>
      <c r="H154" s="2" t="s">
        <v>89</v>
      </c>
      <c r="J154">
        <v>1</v>
      </c>
      <c r="K154" s="2">
        <v>1340006</v>
      </c>
      <c r="L154" s="2" t="str">
        <f>VLOOKUP(K154,Sheet2!$A$18:$I$29,2,FALSE)</f>
        <v>胶带</v>
      </c>
      <c r="M154" s="2">
        <f>VLOOKUP(K154,Sheet2!$A$18:$I$29,3,FALSE)</f>
        <v>100</v>
      </c>
      <c r="N154" s="2">
        <v>0</v>
      </c>
      <c r="O154" s="2">
        <f>VLOOKUP(K154,Sheet2!$A$18:$I$29,5,FALSE)</f>
        <v>0</v>
      </c>
      <c r="P154" s="2" t="str">
        <f>VLOOKUP(K154,Sheet2!$A$18:$I$29,6,FALSE)</f>
        <v>1340006,3|1120007,200</v>
      </c>
      <c r="Q154" s="2">
        <f>VLOOKUP(K154,Sheet2!$A$18:$I$29,7,FALSE)</f>
        <v>60006</v>
      </c>
      <c r="R154" s="2">
        <f>VLOOKUP(K154,Sheet2!$A$18:$I$29,8,FALSE)</f>
        <v>1340006</v>
      </c>
      <c r="S154" s="2">
        <f>VLOOKUP(K154,Sheet2!$A$18:$I$29,9,FALSE)</f>
        <v>3</v>
      </c>
      <c r="T154" s="2">
        <v>1120001</v>
      </c>
      <c r="U154" s="2">
        <v>2000</v>
      </c>
      <c r="V154" s="2">
        <v>64</v>
      </c>
      <c r="X154" s="2">
        <v>14</v>
      </c>
    </row>
    <row r="155" spans="1:24">
      <c r="A155" t="s">
        <v>69</v>
      </c>
      <c r="B155">
        <v>85</v>
      </c>
      <c r="C155" s="2">
        <v>3185</v>
      </c>
      <c r="D155" s="2"/>
      <c r="E155">
        <v>8</v>
      </c>
      <c r="F155">
        <v>80</v>
      </c>
      <c r="G155" s="2" t="s">
        <v>58</v>
      </c>
      <c r="H155" s="2" t="s">
        <v>59</v>
      </c>
      <c r="J155">
        <v>1</v>
      </c>
      <c r="K155" s="2">
        <v>1340007</v>
      </c>
      <c r="L155" s="2" t="str">
        <f>VLOOKUP(K155,Sheet2!$A$18:$I$29,2,FALSE)</f>
        <v>胶水</v>
      </c>
      <c r="M155" s="2">
        <f>VLOOKUP(K155,Sheet2!$A$18:$I$29,3,FALSE)</f>
        <v>100</v>
      </c>
      <c r="N155" s="2">
        <v>0</v>
      </c>
      <c r="O155" s="2">
        <f>VLOOKUP(K155,Sheet2!$A$18:$I$29,5,FALSE)</f>
        <v>0</v>
      </c>
      <c r="P155" s="2" t="str">
        <f>VLOOKUP(K155,Sheet2!$A$18:$I$29,6,FALSE)</f>
        <v>1340007,3|1120007,200</v>
      </c>
      <c r="Q155" s="2">
        <f>VLOOKUP(K155,Sheet2!$A$18:$I$29,7,FALSE)</f>
        <v>60007</v>
      </c>
      <c r="R155" s="2">
        <f>VLOOKUP(K155,Sheet2!$A$18:$I$29,8,FALSE)</f>
        <v>1340007</v>
      </c>
      <c r="S155" s="2">
        <f>VLOOKUP(K155,Sheet2!$A$18:$I$29,9,FALSE)</f>
        <v>3</v>
      </c>
      <c r="T155" s="2">
        <v>1120001</v>
      </c>
      <c r="U155" s="2">
        <v>2000</v>
      </c>
      <c r="V155" s="2">
        <v>17</v>
      </c>
      <c r="X155" s="2">
        <v>1</v>
      </c>
    </row>
    <row r="156" spans="1:24">
      <c r="A156" t="s">
        <v>69</v>
      </c>
      <c r="B156">
        <v>86</v>
      </c>
      <c r="C156" s="2">
        <v>3186</v>
      </c>
      <c r="D156" s="2"/>
      <c r="E156">
        <v>14</v>
      </c>
      <c r="F156">
        <v>80</v>
      </c>
      <c r="G156" s="2" t="s">
        <v>60</v>
      </c>
      <c r="H156" s="2" t="s">
        <v>61</v>
      </c>
      <c r="J156">
        <v>1</v>
      </c>
      <c r="K156" s="2">
        <v>1340007</v>
      </c>
      <c r="L156" s="2" t="str">
        <f>VLOOKUP(K156,Sheet2!$A$18:$I$29,2,FALSE)</f>
        <v>胶水</v>
      </c>
      <c r="M156" s="2">
        <f>VLOOKUP(K156,Sheet2!$A$18:$I$29,3,FALSE)</f>
        <v>100</v>
      </c>
      <c r="N156" s="2">
        <v>0</v>
      </c>
      <c r="O156" s="2">
        <f>VLOOKUP(K156,Sheet2!$A$18:$I$29,5,FALSE)</f>
        <v>0</v>
      </c>
      <c r="P156" s="2" t="str">
        <f>VLOOKUP(K156,Sheet2!$A$18:$I$29,6,FALSE)</f>
        <v>1340007,3|1120007,200</v>
      </c>
      <c r="Q156" s="2">
        <f>VLOOKUP(K156,Sheet2!$A$18:$I$29,7,FALSE)</f>
        <v>60007</v>
      </c>
      <c r="R156" s="2">
        <f>VLOOKUP(K156,Sheet2!$A$18:$I$29,8,FALSE)</f>
        <v>1340007</v>
      </c>
      <c r="S156" s="2">
        <f>VLOOKUP(K156,Sheet2!$A$18:$I$29,9,FALSE)</f>
        <v>3</v>
      </c>
      <c r="T156" s="2">
        <v>1120001</v>
      </c>
      <c r="U156" s="2">
        <v>2000</v>
      </c>
      <c r="V156" s="2">
        <v>21</v>
      </c>
      <c r="X156" s="2">
        <v>2</v>
      </c>
    </row>
    <row r="157" spans="1:24">
      <c r="A157" t="s">
        <v>69</v>
      </c>
      <c r="B157">
        <v>87</v>
      </c>
      <c r="C157" s="2">
        <v>3187</v>
      </c>
      <c r="D157" s="2"/>
      <c r="E157">
        <v>27</v>
      </c>
      <c r="F157">
        <v>80</v>
      </c>
      <c r="G157" s="2" t="s">
        <v>62</v>
      </c>
      <c r="H157" s="2" t="s">
        <v>63</v>
      </c>
      <c r="J157">
        <v>1</v>
      </c>
      <c r="K157" s="2">
        <v>1340007</v>
      </c>
      <c r="L157" s="2" t="str">
        <f>VLOOKUP(K157,Sheet2!$A$18:$I$29,2,FALSE)</f>
        <v>胶水</v>
      </c>
      <c r="M157" s="2">
        <f>VLOOKUP(K157,Sheet2!$A$18:$I$29,3,FALSE)</f>
        <v>100</v>
      </c>
      <c r="N157" s="2">
        <v>0</v>
      </c>
      <c r="O157" s="2">
        <f>VLOOKUP(K157,Sheet2!$A$18:$I$29,5,FALSE)</f>
        <v>0</v>
      </c>
      <c r="P157" s="2" t="str">
        <f>VLOOKUP(K157,Sheet2!$A$18:$I$29,6,FALSE)</f>
        <v>1340007,3|1120007,200</v>
      </c>
      <c r="Q157" s="2">
        <f>VLOOKUP(K157,Sheet2!$A$18:$I$29,7,FALSE)</f>
        <v>60007</v>
      </c>
      <c r="R157" s="2">
        <f>VLOOKUP(K157,Sheet2!$A$18:$I$29,8,FALSE)</f>
        <v>1340007</v>
      </c>
      <c r="S157" s="2">
        <f>VLOOKUP(K157,Sheet2!$A$18:$I$29,9,FALSE)</f>
        <v>3</v>
      </c>
      <c r="T157" s="2">
        <v>1120001</v>
      </c>
      <c r="U157" s="2">
        <v>2000</v>
      </c>
      <c r="V157" s="2">
        <v>18</v>
      </c>
      <c r="X157" s="2">
        <v>3</v>
      </c>
    </row>
    <row r="158" spans="1:24">
      <c r="A158" t="s">
        <v>69</v>
      </c>
      <c r="B158">
        <v>88</v>
      </c>
      <c r="C158" s="2">
        <v>3188</v>
      </c>
      <c r="D158" s="2"/>
      <c r="E158">
        <v>1</v>
      </c>
      <c r="F158">
        <v>80</v>
      </c>
      <c r="G158" s="2" t="s">
        <v>70</v>
      </c>
      <c r="H158" s="2" t="s">
        <v>65</v>
      </c>
      <c r="J158">
        <v>1</v>
      </c>
      <c r="K158" s="2">
        <v>1340007</v>
      </c>
      <c r="L158" s="2" t="str">
        <f>VLOOKUP(K158,Sheet2!$A$18:$I$29,2,FALSE)</f>
        <v>胶水</v>
      </c>
      <c r="M158" s="2">
        <f>VLOOKUP(K158,Sheet2!$A$18:$I$29,3,FALSE)</f>
        <v>100</v>
      </c>
      <c r="N158" s="2">
        <v>0</v>
      </c>
      <c r="O158" s="2">
        <f>VLOOKUP(K158,Sheet2!$A$18:$I$29,5,FALSE)</f>
        <v>0</v>
      </c>
      <c r="P158" s="2" t="str">
        <f>VLOOKUP(K158,Sheet2!$A$18:$I$29,6,FALSE)</f>
        <v>1340007,3|1120007,200</v>
      </c>
      <c r="Q158" s="2">
        <f>VLOOKUP(K158,Sheet2!$A$18:$I$29,7,FALSE)</f>
        <v>60007</v>
      </c>
      <c r="R158" s="2">
        <f>VLOOKUP(K158,Sheet2!$A$18:$I$29,8,FALSE)</f>
        <v>1340007</v>
      </c>
      <c r="S158" s="2">
        <f>VLOOKUP(K158,Sheet2!$A$18:$I$29,9,FALSE)</f>
        <v>3</v>
      </c>
      <c r="T158" s="2">
        <v>1120001</v>
      </c>
      <c r="U158" s="2">
        <v>2000</v>
      </c>
      <c r="V158" s="2">
        <v>2</v>
      </c>
      <c r="X158" s="2">
        <v>4</v>
      </c>
    </row>
    <row r="159" spans="1:24">
      <c r="A159" t="s">
        <v>69</v>
      </c>
      <c r="B159">
        <v>89</v>
      </c>
      <c r="C159" s="2">
        <v>3189</v>
      </c>
      <c r="D159" s="2"/>
      <c r="E159">
        <v>15</v>
      </c>
      <c r="F159">
        <v>80</v>
      </c>
      <c r="G159" s="2" t="s">
        <v>71</v>
      </c>
      <c r="H159" s="2" t="s">
        <v>67</v>
      </c>
      <c r="J159">
        <v>1</v>
      </c>
      <c r="K159" s="2">
        <v>1340007</v>
      </c>
      <c r="L159" s="2" t="str">
        <f>VLOOKUP(K159,Sheet2!$A$18:$I$29,2,FALSE)</f>
        <v>胶水</v>
      </c>
      <c r="M159" s="2">
        <f>VLOOKUP(K159,Sheet2!$A$18:$I$29,3,FALSE)</f>
        <v>100</v>
      </c>
      <c r="N159" s="2">
        <v>0</v>
      </c>
      <c r="O159" s="2">
        <f>VLOOKUP(K159,Sheet2!$A$18:$I$29,5,FALSE)</f>
        <v>0</v>
      </c>
      <c r="P159" s="2" t="str">
        <f>VLOOKUP(K159,Sheet2!$A$18:$I$29,6,FALSE)</f>
        <v>1340007,3|1120007,200</v>
      </c>
      <c r="Q159" s="2">
        <f>VLOOKUP(K159,Sheet2!$A$18:$I$29,7,FALSE)</f>
        <v>60007</v>
      </c>
      <c r="R159" s="2">
        <f>VLOOKUP(K159,Sheet2!$A$18:$I$29,8,FALSE)</f>
        <v>1340007</v>
      </c>
      <c r="S159" s="2">
        <f>VLOOKUP(K159,Sheet2!$A$18:$I$29,9,FALSE)</f>
        <v>3</v>
      </c>
      <c r="T159" s="2">
        <v>1120001</v>
      </c>
      <c r="U159" s="2">
        <v>2000</v>
      </c>
      <c r="V159" s="2">
        <v>3</v>
      </c>
      <c r="X159" s="2">
        <v>5</v>
      </c>
    </row>
    <row r="160" spans="1:24">
      <c r="A160" t="s">
        <v>69</v>
      </c>
      <c r="B160">
        <v>90</v>
      </c>
      <c r="C160" s="2">
        <v>3190</v>
      </c>
      <c r="D160" s="2"/>
      <c r="E160">
        <v>15</v>
      </c>
      <c r="F160">
        <v>80</v>
      </c>
      <c r="G160" s="2" t="s">
        <v>72</v>
      </c>
      <c r="H160" s="2" t="s">
        <v>73</v>
      </c>
      <c r="J160">
        <v>1</v>
      </c>
      <c r="K160" s="2">
        <v>1340007</v>
      </c>
      <c r="L160" s="2" t="str">
        <f>VLOOKUP(K160,Sheet2!$A$18:$I$29,2,FALSE)</f>
        <v>胶水</v>
      </c>
      <c r="M160" s="2">
        <f>VLOOKUP(K160,Sheet2!$A$18:$I$29,3,FALSE)</f>
        <v>100</v>
      </c>
      <c r="N160" s="2">
        <v>0</v>
      </c>
      <c r="O160" s="2">
        <f>VLOOKUP(K160,Sheet2!$A$18:$I$29,5,FALSE)</f>
        <v>0</v>
      </c>
      <c r="P160" s="2" t="str">
        <f>VLOOKUP(K160,Sheet2!$A$18:$I$29,6,FALSE)</f>
        <v>1340007,3|1120007,200</v>
      </c>
      <c r="Q160" s="2">
        <f>VLOOKUP(K160,Sheet2!$A$18:$I$29,7,FALSE)</f>
        <v>60007</v>
      </c>
      <c r="R160" s="2">
        <f>VLOOKUP(K160,Sheet2!$A$18:$I$29,8,FALSE)</f>
        <v>1340007</v>
      </c>
      <c r="S160" s="2">
        <f>VLOOKUP(K160,Sheet2!$A$18:$I$29,9,FALSE)</f>
        <v>3</v>
      </c>
      <c r="T160" s="2">
        <v>1120001</v>
      </c>
      <c r="U160" s="2">
        <v>2000</v>
      </c>
      <c r="V160" s="2">
        <v>15</v>
      </c>
      <c r="X160" s="2">
        <v>6</v>
      </c>
    </row>
    <row r="161" spans="1:24">
      <c r="A161" t="s">
        <v>69</v>
      </c>
      <c r="B161">
        <v>91</v>
      </c>
      <c r="C161" s="2">
        <v>3191</v>
      </c>
      <c r="D161" s="2"/>
      <c r="E161">
        <v>18</v>
      </c>
      <c r="F161">
        <v>80</v>
      </c>
      <c r="G161" s="2" t="s">
        <v>74</v>
      </c>
      <c r="H161" s="2" t="s">
        <v>75</v>
      </c>
      <c r="J161">
        <v>1</v>
      </c>
      <c r="K161" s="2">
        <v>1340007</v>
      </c>
      <c r="L161" s="2" t="str">
        <f>VLOOKUP(K161,Sheet2!$A$18:$I$29,2,FALSE)</f>
        <v>胶水</v>
      </c>
      <c r="M161" s="2">
        <f>VLOOKUP(K161,Sheet2!$A$18:$I$29,3,FALSE)</f>
        <v>100</v>
      </c>
      <c r="N161" s="2">
        <v>0</v>
      </c>
      <c r="O161" s="2">
        <f>VLOOKUP(K161,Sheet2!$A$18:$I$29,5,FALSE)</f>
        <v>0</v>
      </c>
      <c r="P161" s="2" t="str">
        <f>VLOOKUP(K161,Sheet2!$A$18:$I$29,6,FALSE)</f>
        <v>1340007,3|1120007,200</v>
      </c>
      <c r="Q161" s="2">
        <f>VLOOKUP(K161,Sheet2!$A$18:$I$29,7,FALSE)</f>
        <v>60007</v>
      </c>
      <c r="R161" s="2">
        <f>VLOOKUP(K161,Sheet2!$A$18:$I$29,8,FALSE)</f>
        <v>1340007</v>
      </c>
      <c r="S161" s="2">
        <f>VLOOKUP(K161,Sheet2!$A$18:$I$29,9,FALSE)</f>
        <v>3</v>
      </c>
      <c r="T161" s="2">
        <v>1120001</v>
      </c>
      <c r="U161" s="2">
        <v>2000</v>
      </c>
      <c r="V161" s="2">
        <v>19</v>
      </c>
      <c r="X161" s="2">
        <v>7</v>
      </c>
    </row>
    <row r="162" spans="1:24">
      <c r="A162" t="s">
        <v>69</v>
      </c>
      <c r="B162">
        <v>92</v>
      </c>
      <c r="C162" s="2">
        <v>3192</v>
      </c>
      <c r="D162" s="2"/>
      <c r="E162">
        <v>25</v>
      </c>
      <c r="F162">
        <v>80</v>
      </c>
      <c r="G162" s="2" t="s">
        <v>76</v>
      </c>
      <c r="H162" s="2" t="s">
        <v>77</v>
      </c>
      <c r="J162">
        <v>1</v>
      </c>
      <c r="K162" s="2">
        <v>1340007</v>
      </c>
      <c r="L162" s="2" t="str">
        <f>VLOOKUP(K162,Sheet2!$A$18:$I$29,2,FALSE)</f>
        <v>胶水</v>
      </c>
      <c r="M162" s="2">
        <f>VLOOKUP(K162,Sheet2!$A$18:$I$29,3,FALSE)</f>
        <v>100</v>
      </c>
      <c r="N162" s="2">
        <v>0</v>
      </c>
      <c r="O162" s="2">
        <f>VLOOKUP(K162,Sheet2!$A$18:$I$29,5,FALSE)</f>
        <v>0</v>
      </c>
      <c r="P162" s="2" t="str">
        <f>VLOOKUP(K162,Sheet2!$A$18:$I$29,6,FALSE)</f>
        <v>1340007,3|1120007,200</v>
      </c>
      <c r="Q162" s="2">
        <f>VLOOKUP(K162,Sheet2!$A$18:$I$29,7,FALSE)</f>
        <v>60007</v>
      </c>
      <c r="R162" s="2">
        <f>VLOOKUP(K162,Sheet2!$A$18:$I$29,8,FALSE)</f>
        <v>1340007</v>
      </c>
      <c r="S162" s="2">
        <f>VLOOKUP(K162,Sheet2!$A$18:$I$29,9,FALSE)</f>
        <v>3</v>
      </c>
      <c r="T162" s="2">
        <v>1120001</v>
      </c>
      <c r="U162" s="2">
        <v>2000</v>
      </c>
      <c r="V162" s="2">
        <v>16</v>
      </c>
      <c r="X162" s="2">
        <v>8</v>
      </c>
    </row>
    <row r="163" spans="1:24">
      <c r="A163" t="s">
        <v>69</v>
      </c>
      <c r="B163">
        <v>93</v>
      </c>
      <c r="C163" s="2">
        <v>3193</v>
      </c>
      <c r="D163" s="2"/>
      <c r="E163">
        <v>27</v>
      </c>
      <c r="F163">
        <v>80</v>
      </c>
      <c r="G163" s="2" t="s">
        <v>78</v>
      </c>
      <c r="H163" s="2" t="s">
        <v>79</v>
      </c>
      <c r="J163">
        <v>1</v>
      </c>
      <c r="K163" s="2">
        <v>1340007</v>
      </c>
      <c r="L163" s="2" t="str">
        <f>VLOOKUP(K163,Sheet2!$A$18:$I$29,2,FALSE)</f>
        <v>胶水</v>
      </c>
      <c r="M163" s="2">
        <f>VLOOKUP(K163,Sheet2!$A$18:$I$29,3,FALSE)</f>
        <v>100</v>
      </c>
      <c r="N163" s="2">
        <v>0</v>
      </c>
      <c r="O163" s="2">
        <f>VLOOKUP(K163,Sheet2!$A$18:$I$29,5,FALSE)</f>
        <v>0</v>
      </c>
      <c r="P163" s="2" t="str">
        <f>VLOOKUP(K163,Sheet2!$A$18:$I$29,6,FALSE)</f>
        <v>1340007,3|1120007,200</v>
      </c>
      <c r="Q163" s="2">
        <f>VLOOKUP(K163,Sheet2!$A$18:$I$29,7,FALSE)</f>
        <v>60007</v>
      </c>
      <c r="R163" s="2">
        <f>VLOOKUP(K163,Sheet2!$A$18:$I$29,8,FALSE)</f>
        <v>1340007</v>
      </c>
      <c r="S163" s="2">
        <f>VLOOKUP(K163,Sheet2!$A$18:$I$29,9,FALSE)</f>
        <v>3</v>
      </c>
      <c r="T163" s="2">
        <v>1120001</v>
      </c>
      <c r="U163" s="2">
        <v>2000</v>
      </c>
      <c r="V163" s="2">
        <v>2</v>
      </c>
      <c r="X163" s="2">
        <v>9</v>
      </c>
    </row>
    <row r="164" spans="1:24">
      <c r="A164" t="s">
        <v>69</v>
      </c>
      <c r="B164">
        <v>94</v>
      </c>
      <c r="C164" s="2">
        <v>3194</v>
      </c>
      <c r="D164" s="2"/>
      <c r="E164">
        <v>15</v>
      </c>
      <c r="F164">
        <v>80</v>
      </c>
      <c r="G164" s="2" t="s">
        <v>80</v>
      </c>
      <c r="H164" s="2" t="s">
        <v>81</v>
      </c>
      <c r="J164">
        <v>1</v>
      </c>
      <c r="K164" s="2">
        <v>1340007</v>
      </c>
      <c r="L164" s="2" t="str">
        <f>VLOOKUP(K164,Sheet2!$A$18:$I$29,2,FALSE)</f>
        <v>胶水</v>
      </c>
      <c r="M164" s="2">
        <f>VLOOKUP(K164,Sheet2!$A$18:$I$29,3,FALSE)</f>
        <v>100</v>
      </c>
      <c r="N164" s="2">
        <v>0</v>
      </c>
      <c r="O164" s="2">
        <f>VLOOKUP(K164,Sheet2!$A$18:$I$29,5,FALSE)</f>
        <v>0</v>
      </c>
      <c r="P164" s="2" t="str">
        <f>VLOOKUP(K164,Sheet2!$A$18:$I$29,6,FALSE)</f>
        <v>1340007,3|1120007,200</v>
      </c>
      <c r="Q164" s="2">
        <f>VLOOKUP(K164,Sheet2!$A$18:$I$29,7,FALSE)</f>
        <v>60007</v>
      </c>
      <c r="R164" s="2">
        <f>VLOOKUP(K164,Sheet2!$A$18:$I$29,8,FALSE)</f>
        <v>1340007</v>
      </c>
      <c r="S164" s="2">
        <f>VLOOKUP(K164,Sheet2!$A$18:$I$29,9,FALSE)</f>
        <v>3</v>
      </c>
      <c r="T164" s="2">
        <v>1120001</v>
      </c>
      <c r="U164" s="2">
        <v>2000</v>
      </c>
      <c r="V164" s="2">
        <v>3</v>
      </c>
      <c r="X164" s="2">
        <v>10</v>
      </c>
    </row>
    <row r="165" spans="1:24">
      <c r="A165" t="s">
        <v>69</v>
      </c>
      <c r="B165">
        <v>95</v>
      </c>
      <c r="C165" s="2">
        <v>3195</v>
      </c>
      <c r="D165" s="2"/>
      <c r="E165">
        <v>2</v>
      </c>
      <c r="F165">
        <v>80</v>
      </c>
      <c r="G165" s="2" t="s">
        <v>82</v>
      </c>
      <c r="H165" s="2" t="s">
        <v>83</v>
      </c>
      <c r="J165">
        <v>1</v>
      </c>
      <c r="K165" s="2">
        <v>1340007</v>
      </c>
      <c r="L165" s="2" t="str">
        <f>VLOOKUP(K165,Sheet2!$A$18:$I$29,2,FALSE)</f>
        <v>胶水</v>
      </c>
      <c r="M165" s="2">
        <f>VLOOKUP(K165,Sheet2!$A$18:$I$29,3,FALSE)</f>
        <v>100</v>
      </c>
      <c r="N165" s="2">
        <v>0</v>
      </c>
      <c r="O165" s="2">
        <f>VLOOKUP(K165,Sheet2!$A$18:$I$29,5,FALSE)</f>
        <v>0</v>
      </c>
      <c r="P165" s="2" t="str">
        <f>VLOOKUP(K165,Sheet2!$A$18:$I$29,6,FALSE)</f>
        <v>1340007,3|1120007,200</v>
      </c>
      <c r="Q165" s="2">
        <f>VLOOKUP(K165,Sheet2!$A$18:$I$29,7,FALSE)</f>
        <v>60007</v>
      </c>
      <c r="R165" s="2">
        <f>VLOOKUP(K165,Sheet2!$A$18:$I$29,8,FALSE)</f>
        <v>1340007</v>
      </c>
      <c r="S165" s="2">
        <f>VLOOKUP(K165,Sheet2!$A$18:$I$29,9,FALSE)</f>
        <v>3</v>
      </c>
      <c r="T165" s="2">
        <v>1120001</v>
      </c>
      <c r="U165" s="2">
        <v>2000</v>
      </c>
      <c r="V165" s="2">
        <v>12</v>
      </c>
      <c r="X165" s="2">
        <v>11</v>
      </c>
    </row>
    <row r="166" spans="1:24">
      <c r="A166" t="s">
        <v>69</v>
      </c>
      <c r="B166">
        <v>96</v>
      </c>
      <c r="C166" s="2">
        <v>3196</v>
      </c>
      <c r="D166" s="2"/>
      <c r="E166">
        <v>1</v>
      </c>
      <c r="F166">
        <v>80</v>
      </c>
      <c r="G166" s="2" t="s">
        <v>84</v>
      </c>
      <c r="H166" s="2" t="s">
        <v>85</v>
      </c>
      <c r="J166">
        <v>1</v>
      </c>
      <c r="K166" s="2">
        <v>1340007</v>
      </c>
      <c r="L166" s="2" t="str">
        <f>VLOOKUP(K166,Sheet2!$A$18:$I$29,2,FALSE)</f>
        <v>胶水</v>
      </c>
      <c r="M166" s="2">
        <f>VLOOKUP(K166,Sheet2!$A$18:$I$29,3,FALSE)</f>
        <v>100</v>
      </c>
      <c r="N166" s="2">
        <v>0</v>
      </c>
      <c r="O166" s="2">
        <f>VLOOKUP(K166,Sheet2!$A$18:$I$29,5,FALSE)</f>
        <v>0</v>
      </c>
      <c r="P166" s="2" t="str">
        <f>VLOOKUP(K166,Sheet2!$A$18:$I$29,6,FALSE)</f>
        <v>1340007,3|1120007,200</v>
      </c>
      <c r="Q166" s="2">
        <f>VLOOKUP(K166,Sheet2!$A$18:$I$29,7,FALSE)</f>
        <v>60007</v>
      </c>
      <c r="R166" s="2">
        <f>VLOOKUP(K166,Sheet2!$A$18:$I$29,8,FALSE)</f>
        <v>1340007</v>
      </c>
      <c r="S166" s="2">
        <f>VLOOKUP(K166,Sheet2!$A$18:$I$29,9,FALSE)</f>
        <v>3</v>
      </c>
      <c r="T166" s="2">
        <v>1120001</v>
      </c>
      <c r="U166" s="2">
        <v>2000</v>
      </c>
      <c r="V166" s="2">
        <v>26</v>
      </c>
      <c r="X166" s="2">
        <v>12</v>
      </c>
    </row>
    <row r="167" spans="1:24">
      <c r="A167" t="s">
        <v>69</v>
      </c>
      <c r="B167">
        <v>97</v>
      </c>
      <c r="C167" s="2">
        <v>3197</v>
      </c>
      <c r="D167" s="2"/>
      <c r="E167">
        <v>2</v>
      </c>
      <c r="F167">
        <v>80</v>
      </c>
      <c r="G167" s="2" t="s">
        <v>86</v>
      </c>
      <c r="H167" s="2" t="s">
        <v>87</v>
      </c>
      <c r="J167">
        <v>1</v>
      </c>
      <c r="K167" s="2">
        <v>1340007</v>
      </c>
      <c r="L167" s="2" t="str">
        <f>VLOOKUP(K167,Sheet2!$A$18:$I$29,2,FALSE)</f>
        <v>胶水</v>
      </c>
      <c r="M167" s="2">
        <f>VLOOKUP(K167,Sheet2!$A$18:$I$29,3,FALSE)</f>
        <v>100</v>
      </c>
      <c r="N167" s="2">
        <v>0</v>
      </c>
      <c r="O167" s="2">
        <f>VLOOKUP(K167,Sheet2!$A$18:$I$29,5,FALSE)</f>
        <v>0</v>
      </c>
      <c r="P167" s="2" t="str">
        <f>VLOOKUP(K167,Sheet2!$A$18:$I$29,6,FALSE)</f>
        <v>1340007,3|1120007,200</v>
      </c>
      <c r="Q167" s="2">
        <f>VLOOKUP(K167,Sheet2!$A$18:$I$29,7,FALSE)</f>
        <v>60007</v>
      </c>
      <c r="R167" s="2">
        <f>VLOOKUP(K167,Sheet2!$A$18:$I$29,8,FALSE)</f>
        <v>1340007</v>
      </c>
      <c r="S167" s="2">
        <f>VLOOKUP(K167,Sheet2!$A$18:$I$29,9,FALSE)</f>
        <v>3</v>
      </c>
      <c r="T167" s="2">
        <v>1120001</v>
      </c>
      <c r="U167" s="2">
        <v>2000</v>
      </c>
      <c r="V167" s="2">
        <v>52</v>
      </c>
      <c r="X167" s="2">
        <v>13</v>
      </c>
    </row>
    <row r="168" spans="1:24">
      <c r="A168" t="s">
        <v>69</v>
      </c>
      <c r="B168">
        <v>98</v>
      </c>
      <c r="C168" s="2">
        <v>3198</v>
      </c>
      <c r="D168" s="2"/>
      <c r="E168">
        <v>13</v>
      </c>
      <c r="F168">
        <v>80</v>
      </c>
      <c r="G168" s="2" t="s">
        <v>88</v>
      </c>
      <c r="H168" s="2" t="s">
        <v>89</v>
      </c>
      <c r="J168">
        <v>1</v>
      </c>
      <c r="K168" s="2">
        <v>1340007</v>
      </c>
      <c r="L168" s="2" t="str">
        <f>VLOOKUP(K168,Sheet2!$A$18:$I$29,2,FALSE)</f>
        <v>胶水</v>
      </c>
      <c r="M168" s="2">
        <f>VLOOKUP(K168,Sheet2!$A$18:$I$29,3,FALSE)</f>
        <v>100</v>
      </c>
      <c r="N168" s="2">
        <v>0</v>
      </c>
      <c r="O168" s="2">
        <f>VLOOKUP(K168,Sheet2!$A$18:$I$29,5,FALSE)</f>
        <v>0</v>
      </c>
      <c r="P168" s="2" t="str">
        <f>VLOOKUP(K168,Sheet2!$A$18:$I$29,6,FALSE)</f>
        <v>1340007,3|1120007,200</v>
      </c>
      <c r="Q168" s="2">
        <f>VLOOKUP(K168,Sheet2!$A$18:$I$29,7,FALSE)</f>
        <v>60007</v>
      </c>
      <c r="R168" s="2">
        <f>VLOOKUP(K168,Sheet2!$A$18:$I$29,8,FALSE)</f>
        <v>1340007</v>
      </c>
      <c r="S168" s="2">
        <f>VLOOKUP(K168,Sheet2!$A$18:$I$29,9,FALSE)</f>
        <v>3</v>
      </c>
      <c r="T168" s="2">
        <v>1120001</v>
      </c>
      <c r="U168" s="2">
        <v>2000</v>
      </c>
      <c r="V168" s="2">
        <v>64</v>
      </c>
      <c r="X168" s="2">
        <v>14</v>
      </c>
    </row>
    <row r="169" spans="1:24">
      <c r="A169" t="s">
        <v>69</v>
      </c>
      <c r="B169">
        <v>99</v>
      </c>
      <c r="C169" s="2">
        <v>3199</v>
      </c>
      <c r="D169" s="2"/>
      <c r="E169">
        <v>8</v>
      </c>
      <c r="F169">
        <v>80</v>
      </c>
      <c r="G169" s="2" t="s">
        <v>58</v>
      </c>
      <c r="H169" s="2" t="s">
        <v>59</v>
      </c>
      <c r="J169">
        <v>1</v>
      </c>
      <c r="K169" s="2">
        <v>1340008</v>
      </c>
      <c r="L169" s="2" t="str">
        <f>VLOOKUP(K169,Sheet2!$A$18:$I$29,2,FALSE)</f>
        <v>刀片</v>
      </c>
      <c r="M169" s="2">
        <f>VLOOKUP(K169,Sheet2!$A$18:$I$29,3,FALSE)</f>
        <v>100</v>
      </c>
      <c r="N169" s="2">
        <v>0</v>
      </c>
      <c r="O169" s="2">
        <f>VLOOKUP(K169,Sheet2!$A$18:$I$29,5,FALSE)</f>
        <v>0</v>
      </c>
      <c r="P169" s="2" t="str">
        <f>VLOOKUP(K169,Sheet2!$A$18:$I$29,6,FALSE)</f>
        <v>1340008,3|1120007,200</v>
      </c>
      <c r="Q169" s="2">
        <f>VLOOKUP(K169,Sheet2!$A$18:$I$29,7,FALSE)</f>
        <v>60008</v>
      </c>
      <c r="R169" s="2">
        <f>VLOOKUP(K169,Sheet2!$A$18:$I$29,8,FALSE)</f>
        <v>1340008</v>
      </c>
      <c r="S169" s="2">
        <f>VLOOKUP(K169,Sheet2!$A$18:$I$29,9,FALSE)</f>
        <v>3</v>
      </c>
      <c r="T169" s="2">
        <v>1120001</v>
      </c>
      <c r="U169" s="2">
        <v>2000</v>
      </c>
      <c r="V169" s="2">
        <v>17</v>
      </c>
      <c r="X169" s="2">
        <v>1</v>
      </c>
    </row>
    <row r="170" spans="1:24">
      <c r="A170" t="s">
        <v>69</v>
      </c>
      <c r="B170">
        <v>100</v>
      </c>
      <c r="C170" s="2">
        <v>3200</v>
      </c>
      <c r="D170" s="2"/>
      <c r="E170">
        <v>14</v>
      </c>
      <c r="F170">
        <v>80</v>
      </c>
      <c r="G170" s="2" t="s">
        <v>60</v>
      </c>
      <c r="H170" s="2" t="s">
        <v>61</v>
      </c>
      <c r="J170">
        <v>1</v>
      </c>
      <c r="K170" s="2">
        <v>1340008</v>
      </c>
      <c r="L170" s="2" t="str">
        <f>VLOOKUP(K170,Sheet2!$A$18:$I$29,2,FALSE)</f>
        <v>刀片</v>
      </c>
      <c r="M170" s="2">
        <f>VLOOKUP(K170,Sheet2!$A$18:$I$29,3,FALSE)</f>
        <v>100</v>
      </c>
      <c r="N170" s="2">
        <v>0</v>
      </c>
      <c r="O170" s="2">
        <f>VLOOKUP(K170,Sheet2!$A$18:$I$29,5,FALSE)</f>
        <v>0</v>
      </c>
      <c r="P170" s="2" t="str">
        <f>VLOOKUP(K170,Sheet2!$A$18:$I$29,6,FALSE)</f>
        <v>1340008,3|1120007,200</v>
      </c>
      <c r="Q170" s="2">
        <f>VLOOKUP(K170,Sheet2!$A$18:$I$29,7,FALSE)</f>
        <v>60008</v>
      </c>
      <c r="R170" s="2">
        <f>VLOOKUP(K170,Sheet2!$A$18:$I$29,8,FALSE)</f>
        <v>1340008</v>
      </c>
      <c r="S170" s="2">
        <f>VLOOKUP(K170,Sheet2!$A$18:$I$29,9,FALSE)</f>
        <v>3</v>
      </c>
      <c r="T170" s="2">
        <v>1120001</v>
      </c>
      <c r="U170" s="2">
        <v>2000</v>
      </c>
      <c r="V170" s="2">
        <v>21</v>
      </c>
      <c r="X170" s="2">
        <v>2</v>
      </c>
    </row>
    <row r="171" spans="1:24">
      <c r="A171" t="s">
        <v>69</v>
      </c>
      <c r="B171">
        <v>101</v>
      </c>
      <c r="C171" s="2">
        <v>3201</v>
      </c>
      <c r="D171" s="2"/>
      <c r="E171">
        <v>27</v>
      </c>
      <c r="F171">
        <v>80</v>
      </c>
      <c r="G171" s="2" t="s">
        <v>62</v>
      </c>
      <c r="H171" s="2" t="s">
        <v>63</v>
      </c>
      <c r="J171">
        <v>1</v>
      </c>
      <c r="K171" s="2">
        <v>1340008</v>
      </c>
      <c r="L171" s="2" t="str">
        <f>VLOOKUP(K171,Sheet2!$A$18:$I$29,2,FALSE)</f>
        <v>刀片</v>
      </c>
      <c r="M171" s="2">
        <f>VLOOKUP(K171,Sheet2!$A$18:$I$29,3,FALSE)</f>
        <v>100</v>
      </c>
      <c r="N171" s="2">
        <v>0</v>
      </c>
      <c r="O171" s="2">
        <f>VLOOKUP(K171,Sheet2!$A$18:$I$29,5,FALSE)</f>
        <v>0</v>
      </c>
      <c r="P171" s="2" t="str">
        <f>VLOOKUP(K171,Sheet2!$A$18:$I$29,6,FALSE)</f>
        <v>1340008,3|1120007,200</v>
      </c>
      <c r="Q171" s="2">
        <f>VLOOKUP(K171,Sheet2!$A$18:$I$29,7,FALSE)</f>
        <v>60008</v>
      </c>
      <c r="R171" s="2">
        <f>VLOOKUP(K171,Sheet2!$A$18:$I$29,8,FALSE)</f>
        <v>1340008</v>
      </c>
      <c r="S171" s="2">
        <f>VLOOKUP(K171,Sheet2!$A$18:$I$29,9,FALSE)</f>
        <v>3</v>
      </c>
      <c r="T171" s="2">
        <v>1120001</v>
      </c>
      <c r="U171" s="2">
        <v>2000</v>
      </c>
      <c r="V171" s="2">
        <v>18</v>
      </c>
      <c r="X171" s="2">
        <v>3</v>
      </c>
    </row>
    <row r="172" spans="1:24">
      <c r="A172" t="s">
        <v>69</v>
      </c>
      <c r="B172">
        <v>102</v>
      </c>
      <c r="C172" s="2">
        <v>3202</v>
      </c>
      <c r="D172" s="2"/>
      <c r="E172">
        <v>1</v>
      </c>
      <c r="F172">
        <v>80</v>
      </c>
      <c r="G172" s="2" t="s">
        <v>70</v>
      </c>
      <c r="H172" s="2" t="s">
        <v>65</v>
      </c>
      <c r="J172">
        <v>1</v>
      </c>
      <c r="K172" s="2">
        <v>1340008</v>
      </c>
      <c r="L172" s="2" t="str">
        <f>VLOOKUP(K172,Sheet2!$A$18:$I$29,2,FALSE)</f>
        <v>刀片</v>
      </c>
      <c r="M172" s="2">
        <f>VLOOKUP(K172,Sheet2!$A$18:$I$29,3,FALSE)</f>
        <v>100</v>
      </c>
      <c r="N172" s="2">
        <v>0</v>
      </c>
      <c r="O172" s="2">
        <f>VLOOKUP(K172,Sheet2!$A$18:$I$29,5,FALSE)</f>
        <v>0</v>
      </c>
      <c r="P172" s="2" t="str">
        <f>VLOOKUP(K172,Sheet2!$A$18:$I$29,6,FALSE)</f>
        <v>1340008,3|1120007,200</v>
      </c>
      <c r="Q172" s="2">
        <f>VLOOKUP(K172,Sheet2!$A$18:$I$29,7,FALSE)</f>
        <v>60008</v>
      </c>
      <c r="R172" s="2">
        <f>VLOOKUP(K172,Sheet2!$A$18:$I$29,8,FALSE)</f>
        <v>1340008</v>
      </c>
      <c r="S172" s="2">
        <f>VLOOKUP(K172,Sheet2!$A$18:$I$29,9,FALSE)</f>
        <v>3</v>
      </c>
      <c r="T172" s="2">
        <v>1120001</v>
      </c>
      <c r="U172" s="2">
        <v>2000</v>
      </c>
      <c r="V172" s="2">
        <v>2</v>
      </c>
      <c r="X172" s="2">
        <v>4</v>
      </c>
    </row>
    <row r="173" spans="1:24">
      <c r="A173" t="s">
        <v>69</v>
      </c>
      <c r="B173">
        <v>103</v>
      </c>
      <c r="C173" s="2">
        <v>3203</v>
      </c>
      <c r="D173" s="2"/>
      <c r="E173">
        <v>15</v>
      </c>
      <c r="F173">
        <v>80</v>
      </c>
      <c r="G173" s="2" t="s">
        <v>71</v>
      </c>
      <c r="H173" s="2" t="s">
        <v>67</v>
      </c>
      <c r="J173">
        <v>1</v>
      </c>
      <c r="K173" s="2">
        <v>1340008</v>
      </c>
      <c r="L173" s="2" t="str">
        <f>VLOOKUP(K173,Sheet2!$A$18:$I$29,2,FALSE)</f>
        <v>刀片</v>
      </c>
      <c r="M173" s="2">
        <f>VLOOKUP(K173,Sheet2!$A$18:$I$29,3,FALSE)</f>
        <v>100</v>
      </c>
      <c r="N173" s="2">
        <v>0</v>
      </c>
      <c r="O173" s="2">
        <f>VLOOKUP(K173,Sheet2!$A$18:$I$29,5,FALSE)</f>
        <v>0</v>
      </c>
      <c r="P173" s="2" t="str">
        <f>VLOOKUP(K173,Sheet2!$A$18:$I$29,6,FALSE)</f>
        <v>1340008,3|1120007,200</v>
      </c>
      <c r="Q173" s="2">
        <f>VLOOKUP(K173,Sheet2!$A$18:$I$29,7,FALSE)</f>
        <v>60008</v>
      </c>
      <c r="R173" s="2">
        <f>VLOOKUP(K173,Sheet2!$A$18:$I$29,8,FALSE)</f>
        <v>1340008</v>
      </c>
      <c r="S173" s="2">
        <f>VLOOKUP(K173,Sheet2!$A$18:$I$29,9,FALSE)</f>
        <v>3</v>
      </c>
      <c r="T173" s="2">
        <v>1120001</v>
      </c>
      <c r="U173" s="2">
        <v>2000</v>
      </c>
      <c r="V173" s="2">
        <v>3</v>
      </c>
      <c r="X173" s="2">
        <v>5</v>
      </c>
    </row>
    <row r="174" spans="1:24">
      <c r="A174" t="s">
        <v>69</v>
      </c>
      <c r="B174">
        <v>104</v>
      </c>
      <c r="C174" s="2">
        <v>3204</v>
      </c>
      <c r="D174" s="2"/>
      <c r="E174">
        <v>15</v>
      </c>
      <c r="F174">
        <v>80</v>
      </c>
      <c r="G174" s="2" t="s">
        <v>72</v>
      </c>
      <c r="H174" s="2" t="s">
        <v>73</v>
      </c>
      <c r="J174">
        <v>1</v>
      </c>
      <c r="K174" s="2">
        <v>1340008</v>
      </c>
      <c r="L174" s="2" t="str">
        <f>VLOOKUP(K174,Sheet2!$A$18:$I$29,2,FALSE)</f>
        <v>刀片</v>
      </c>
      <c r="M174" s="2">
        <f>VLOOKUP(K174,Sheet2!$A$18:$I$29,3,FALSE)</f>
        <v>100</v>
      </c>
      <c r="N174" s="2">
        <v>0</v>
      </c>
      <c r="O174" s="2">
        <f>VLOOKUP(K174,Sheet2!$A$18:$I$29,5,FALSE)</f>
        <v>0</v>
      </c>
      <c r="P174" s="2" t="str">
        <f>VLOOKUP(K174,Sheet2!$A$18:$I$29,6,FALSE)</f>
        <v>1340008,3|1120007,200</v>
      </c>
      <c r="Q174" s="2">
        <f>VLOOKUP(K174,Sheet2!$A$18:$I$29,7,FALSE)</f>
        <v>60008</v>
      </c>
      <c r="R174" s="2">
        <f>VLOOKUP(K174,Sheet2!$A$18:$I$29,8,FALSE)</f>
        <v>1340008</v>
      </c>
      <c r="S174" s="2">
        <f>VLOOKUP(K174,Sheet2!$A$18:$I$29,9,FALSE)</f>
        <v>3</v>
      </c>
      <c r="T174" s="2">
        <v>1120001</v>
      </c>
      <c r="U174" s="2">
        <v>2000</v>
      </c>
      <c r="V174" s="2">
        <v>15</v>
      </c>
      <c r="X174" s="2">
        <v>6</v>
      </c>
    </row>
    <row r="175" spans="1:24">
      <c r="A175" t="s">
        <v>69</v>
      </c>
      <c r="B175">
        <v>105</v>
      </c>
      <c r="C175" s="2">
        <v>3205</v>
      </c>
      <c r="D175" s="2"/>
      <c r="E175">
        <v>18</v>
      </c>
      <c r="F175">
        <v>80</v>
      </c>
      <c r="G175" s="2" t="s">
        <v>74</v>
      </c>
      <c r="H175" s="2" t="s">
        <v>75</v>
      </c>
      <c r="J175">
        <v>1</v>
      </c>
      <c r="K175" s="2">
        <v>1340008</v>
      </c>
      <c r="L175" s="2" t="str">
        <f>VLOOKUP(K175,Sheet2!$A$18:$I$29,2,FALSE)</f>
        <v>刀片</v>
      </c>
      <c r="M175" s="2">
        <f>VLOOKUP(K175,Sheet2!$A$18:$I$29,3,FALSE)</f>
        <v>100</v>
      </c>
      <c r="N175" s="2">
        <v>0</v>
      </c>
      <c r="O175" s="2">
        <f>VLOOKUP(K175,Sheet2!$A$18:$I$29,5,FALSE)</f>
        <v>0</v>
      </c>
      <c r="P175" s="2" t="str">
        <f>VLOOKUP(K175,Sheet2!$A$18:$I$29,6,FALSE)</f>
        <v>1340008,3|1120007,200</v>
      </c>
      <c r="Q175" s="2">
        <f>VLOOKUP(K175,Sheet2!$A$18:$I$29,7,FALSE)</f>
        <v>60008</v>
      </c>
      <c r="R175" s="2">
        <f>VLOOKUP(K175,Sheet2!$A$18:$I$29,8,FALSE)</f>
        <v>1340008</v>
      </c>
      <c r="S175" s="2">
        <f>VLOOKUP(K175,Sheet2!$A$18:$I$29,9,FALSE)</f>
        <v>3</v>
      </c>
      <c r="T175" s="2">
        <v>1120001</v>
      </c>
      <c r="U175" s="2">
        <v>2000</v>
      </c>
      <c r="V175" s="2">
        <v>19</v>
      </c>
      <c r="X175" s="2">
        <v>7</v>
      </c>
    </row>
    <row r="176" spans="1:24">
      <c r="A176" t="s">
        <v>69</v>
      </c>
      <c r="B176">
        <v>106</v>
      </c>
      <c r="C176" s="2">
        <v>3206</v>
      </c>
      <c r="D176" s="2"/>
      <c r="E176">
        <v>25</v>
      </c>
      <c r="F176">
        <v>80</v>
      </c>
      <c r="G176" s="2" t="s">
        <v>76</v>
      </c>
      <c r="H176" s="2" t="s">
        <v>77</v>
      </c>
      <c r="J176">
        <v>1</v>
      </c>
      <c r="K176" s="2">
        <v>1340008</v>
      </c>
      <c r="L176" s="2" t="str">
        <f>VLOOKUP(K176,Sheet2!$A$18:$I$29,2,FALSE)</f>
        <v>刀片</v>
      </c>
      <c r="M176" s="2">
        <f>VLOOKUP(K176,Sheet2!$A$18:$I$29,3,FALSE)</f>
        <v>100</v>
      </c>
      <c r="N176" s="2">
        <v>0</v>
      </c>
      <c r="O176" s="2">
        <f>VLOOKUP(K176,Sheet2!$A$18:$I$29,5,FALSE)</f>
        <v>0</v>
      </c>
      <c r="P176" s="2" t="str">
        <f>VLOOKUP(K176,Sheet2!$A$18:$I$29,6,FALSE)</f>
        <v>1340008,3|1120007,200</v>
      </c>
      <c r="Q176" s="2">
        <f>VLOOKUP(K176,Sheet2!$A$18:$I$29,7,FALSE)</f>
        <v>60008</v>
      </c>
      <c r="R176" s="2">
        <f>VLOOKUP(K176,Sheet2!$A$18:$I$29,8,FALSE)</f>
        <v>1340008</v>
      </c>
      <c r="S176" s="2">
        <f>VLOOKUP(K176,Sheet2!$A$18:$I$29,9,FALSE)</f>
        <v>3</v>
      </c>
      <c r="T176" s="2">
        <v>1120001</v>
      </c>
      <c r="U176" s="2">
        <v>2000</v>
      </c>
      <c r="V176" s="2">
        <v>16</v>
      </c>
      <c r="X176" s="2">
        <v>8</v>
      </c>
    </row>
    <row r="177" spans="1:24">
      <c r="A177" t="s">
        <v>69</v>
      </c>
      <c r="B177">
        <v>107</v>
      </c>
      <c r="C177" s="2">
        <v>3207</v>
      </c>
      <c r="D177" s="2"/>
      <c r="E177">
        <v>27</v>
      </c>
      <c r="F177">
        <v>80</v>
      </c>
      <c r="G177" s="2" t="s">
        <v>78</v>
      </c>
      <c r="H177" s="2" t="s">
        <v>79</v>
      </c>
      <c r="J177">
        <v>1</v>
      </c>
      <c r="K177" s="2">
        <v>1340008</v>
      </c>
      <c r="L177" s="2" t="str">
        <f>VLOOKUP(K177,Sheet2!$A$18:$I$29,2,FALSE)</f>
        <v>刀片</v>
      </c>
      <c r="M177" s="2">
        <f>VLOOKUP(K177,Sheet2!$A$18:$I$29,3,FALSE)</f>
        <v>100</v>
      </c>
      <c r="N177" s="2">
        <v>0</v>
      </c>
      <c r="O177" s="2">
        <f>VLOOKUP(K177,Sheet2!$A$18:$I$29,5,FALSE)</f>
        <v>0</v>
      </c>
      <c r="P177" s="2" t="str">
        <f>VLOOKUP(K177,Sheet2!$A$18:$I$29,6,FALSE)</f>
        <v>1340008,3|1120007,200</v>
      </c>
      <c r="Q177" s="2">
        <f>VLOOKUP(K177,Sheet2!$A$18:$I$29,7,FALSE)</f>
        <v>60008</v>
      </c>
      <c r="R177" s="2">
        <f>VLOOKUP(K177,Sheet2!$A$18:$I$29,8,FALSE)</f>
        <v>1340008</v>
      </c>
      <c r="S177" s="2">
        <f>VLOOKUP(K177,Sheet2!$A$18:$I$29,9,FALSE)</f>
        <v>3</v>
      </c>
      <c r="T177" s="2">
        <v>1120001</v>
      </c>
      <c r="U177" s="2">
        <v>2000</v>
      </c>
      <c r="V177" s="2">
        <v>2</v>
      </c>
      <c r="X177" s="2">
        <v>9</v>
      </c>
    </row>
    <row r="178" spans="1:24">
      <c r="A178" t="s">
        <v>69</v>
      </c>
      <c r="B178">
        <v>108</v>
      </c>
      <c r="C178" s="2">
        <v>3208</v>
      </c>
      <c r="D178" s="2"/>
      <c r="E178">
        <v>15</v>
      </c>
      <c r="F178">
        <v>80</v>
      </c>
      <c r="G178" s="2" t="s">
        <v>80</v>
      </c>
      <c r="H178" s="2" t="s">
        <v>81</v>
      </c>
      <c r="J178">
        <v>1</v>
      </c>
      <c r="K178" s="2">
        <v>1340008</v>
      </c>
      <c r="L178" s="2" t="str">
        <f>VLOOKUP(K178,Sheet2!$A$18:$I$29,2,FALSE)</f>
        <v>刀片</v>
      </c>
      <c r="M178" s="2">
        <f>VLOOKUP(K178,Sheet2!$A$18:$I$29,3,FALSE)</f>
        <v>100</v>
      </c>
      <c r="N178" s="2">
        <v>0</v>
      </c>
      <c r="O178" s="2">
        <f>VLOOKUP(K178,Sheet2!$A$18:$I$29,5,FALSE)</f>
        <v>0</v>
      </c>
      <c r="P178" s="2" t="str">
        <f>VLOOKUP(K178,Sheet2!$A$18:$I$29,6,FALSE)</f>
        <v>1340008,3|1120007,200</v>
      </c>
      <c r="Q178" s="2">
        <f>VLOOKUP(K178,Sheet2!$A$18:$I$29,7,FALSE)</f>
        <v>60008</v>
      </c>
      <c r="R178" s="2">
        <f>VLOOKUP(K178,Sheet2!$A$18:$I$29,8,FALSE)</f>
        <v>1340008</v>
      </c>
      <c r="S178" s="2">
        <f>VLOOKUP(K178,Sheet2!$A$18:$I$29,9,FALSE)</f>
        <v>3</v>
      </c>
      <c r="T178" s="2">
        <v>1120001</v>
      </c>
      <c r="U178" s="2">
        <v>2000</v>
      </c>
      <c r="V178" s="2">
        <v>3</v>
      </c>
      <c r="X178" s="2">
        <v>10</v>
      </c>
    </row>
    <row r="179" spans="1:24">
      <c r="A179" t="s">
        <v>69</v>
      </c>
      <c r="B179">
        <v>109</v>
      </c>
      <c r="C179" s="2">
        <v>3209</v>
      </c>
      <c r="D179" s="2"/>
      <c r="E179">
        <v>2</v>
      </c>
      <c r="F179">
        <v>80</v>
      </c>
      <c r="G179" s="2" t="s">
        <v>82</v>
      </c>
      <c r="H179" s="2" t="s">
        <v>83</v>
      </c>
      <c r="J179">
        <v>1</v>
      </c>
      <c r="K179" s="2">
        <v>1340008</v>
      </c>
      <c r="L179" s="2" t="str">
        <f>VLOOKUP(K179,Sheet2!$A$18:$I$29,2,FALSE)</f>
        <v>刀片</v>
      </c>
      <c r="M179" s="2">
        <f>VLOOKUP(K179,Sheet2!$A$18:$I$29,3,FALSE)</f>
        <v>100</v>
      </c>
      <c r="N179" s="2">
        <v>0</v>
      </c>
      <c r="O179" s="2">
        <f>VLOOKUP(K179,Sheet2!$A$18:$I$29,5,FALSE)</f>
        <v>0</v>
      </c>
      <c r="P179" s="2" t="str">
        <f>VLOOKUP(K179,Sheet2!$A$18:$I$29,6,FALSE)</f>
        <v>1340008,3|1120007,200</v>
      </c>
      <c r="Q179" s="2">
        <f>VLOOKUP(K179,Sheet2!$A$18:$I$29,7,FALSE)</f>
        <v>60008</v>
      </c>
      <c r="R179" s="2">
        <f>VLOOKUP(K179,Sheet2!$A$18:$I$29,8,FALSE)</f>
        <v>1340008</v>
      </c>
      <c r="S179" s="2">
        <f>VLOOKUP(K179,Sheet2!$A$18:$I$29,9,FALSE)</f>
        <v>3</v>
      </c>
      <c r="T179" s="2">
        <v>1120001</v>
      </c>
      <c r="U179" s="2">
        <v>2000</v>
      </c>
      <c r="V179" s="2">
        <v>12</v>
      </c>
      <c r="X179" s="2">
        <v>11</v>
      </c>
    </row>
    <row r="180" spans="1:24">
      <c r="A180" t="s">
        <v>69</v>
      </c>
      <c r="B180">
        <v>110</v>
      </c>
      <c r="C180" s="2">
        <v>3210</v>
      </c>
      <c r="D180" s="2"/>
      <c r="E180">
        <v>1</v>
      </c>
      <c r="F180">
        <v>80</v>
      </c>
      <c r="G180" s="2" t="s">
        <v>84</v>
      </c>
      <c r="H180" s="2" t="s">
        <v>85</v>
      </c>
      <c r="J180">
        <v>1</v>
      </c>
      <c r="K180" s="2">
        <v>1340008</v>
      </c>
      <c r="L180" s="2" t="str">
        <f>VLOOKUP(K180,Sheet2!$A$18:$I$29,2,FALSE)</f>
        <v>刀片</v>
      </c>
      <c r="M180" s="2">
        <f>VLOOKUP(K180,Sheet2!$A$18:$I$29,3,FALSE)</f>
        <v>100</v>
      </c>
      <c r="N180" s="2">
        <v>0</v>
      </c>
      <c r="O180" s="2">
        <f>VLOOKUP(K180,Sheet2!$A$18:$I$29,5,FALSE)</f>
        <v>0</v>
      </c>
      <c r="P180" s="2" t="str">
        <f>VLOOKUP(K180,Sheet2!$A$18:$I$29,6,FALSE)</f>
        <v>1340008,3|1120007,200</v>
      </c>
      <c r="Q180" s="2">
        <f>VLOOKUP(K180,Sheet2!$A$18:$I$29,7,FALSE)</f>
        <v>60008</v>
      </c>
      <c r="R180" s="2">
        <f>VLOOKUP(K180,Sheet2!$A$18:$I$29,8,FALSE)</f>
        <v>1340008</v>
      </c>
      <c r="S180" s="2">
        <f>VLOOKUP(K180,Sheet2!$A$18:$I$29,9,FALSE)</f>
        <v>3</v>
      </c>
      <c r="T180" s="2">
        <v>1120001</v>
      </c>
      <c r="U180" s="2">
        <v>2000</v>
      </c>
      <c r="V180" s="2">
        <v>26</v>
      </c>
      <c r="X180" s="2">
        <v>12</v>
      </c>
    </row>
    <row r="181" spans="1:24">
      <c r="A181" t="s">
        <v>69</v>
      </c>
      <c r="B181">
        <v>111</v>
      </c>
      <c r="C181" s="2">
        <v>3211</v>
      </c>
      <c r="D181" s="2"/>
      <c r="E181">
        <v>2</v>
      </c>
      <c r="F181">
        <v>80</v>
      </c>
      <c r="G181" s="2" t="s">
        <v>86</v>
      </c>
      <c r="H181" s="2" t="s">
        <v>87</v>
      </c>
      <c r="J181">
        <v>1</v>
      </c>
      <c r="K181" s="2">
        <v>1340008</v>
      </c>
      <c r="L181" s="2" t="str">
        <f>VLOOKUP(K181,Sheet2!$A$18:$I$29,2,FALSE)</f>
        <v>刀片</v>
      </c>
      <c r="M181" s="2">
        <f>VLOOKUP(K181,Sheet2!$A$18:$I$29,3,FALSE)</f>
        <v>100</v>
      </c>
      <c r="N181" s="2">
        <v>0</v>
      </c>
      <c r="O181" s="2">
        <f>VLOOKUP(K181,Sheet2!$A$18:$I$29,5,FALSE)</f>
        <v>0</v>
      </c>
      <c r="P181" s="2" t="str">
        <f>VLOOKUP(K181,Sheet2!$A$18:$I$29,6,FALSE)</f>
        <v>1340008,3|1120007,200</v>
      </c>
      <c r="Q181" s="2">
        <f>VLOOKUP(K181,Sheet2!$A$18:$I$29,7,FALSE)</f>
        <v>60008</v>
      </c>
      <c r="R181" s="2">
        <f>VLOOKUP(K181,Sheet2!$A$18:$I$29,8,FALSE)</f>
        <v>1340008</v>
      </c>
      <c r="S181" s="2">
        <f>VLOOKUP(K181,Sheet2!$A$18:$I$29,9,FALSE)</f>
        <v>3</v>
      </c>
      <c r="T181" s="2">
        <v>1120001</v>
      </c>
      <c r="U181" s="2">
        <v>2000</v>
      </c>
      <c r="V181" s="2">
        <v>52</v>
      </c>
      <c r="X181" s="2">
        <v>13</v>
      </c>
    </row>
    <row r="182" spans="1:24">
      <c r="A182" t="s">
        <v>69</v>
      </c>
      <c r="B182">
        <v>112</v>
      </c>
      <c r="C182" s="2">
        <v>3212</v>
      </c>
      <c r="D182" s="2"/>
      <c r="E182">
        <v>13</v>
      </c>
      <c r="F182">
        <v>80</v>
      </c>
      <c r="G182" s="2" t="s">
        <v>88</v>
      </c>
      <c r="H182" s="2" t="s">
        <v>89</v>
      </c>
      <c r="J182">
        <v>1</v>
      </c>
      <c r="K182" s="2">
        <v>1340008</v>
      </c>
      <c r="L182" s="2" t="str">
        <f>VLOOKUP(K182,Sheet2!$A$18:$I$29,2,FALSE)</f>
        <v>刀片</v>
      </c>
      <c r="M182" s="2">
        <f>VLOOKUP(K182,Sheet2!$A$18:$I$29,3,FALSE)</f>
        <v>100</v>
      </c>
      <c r="N182" s="2">
        <v>0</v>
      </c>
      <c r="O182" s="2">
        <f>VLOOKUP(K182,Sheet2!$A$18:$I$29,5,FALSE)</f>
        <v>0</v>
      </c>
      <c r="P182" s="2" t="str">
        <f>VLOOKUP(K182,Sheet2!$A$18:$I$29,6,FALSE)</f>
        <v>1340008,3|1120007,200</v>
      </c>
      <c r="Q182" s="2">
        <f>VLOOKUP(K182,Sheet2!$A$18:$I$29,7,FALSE)</f>
        <v>60008</v>
      </c>
      <c r="R182" s="2">
        <f>VLOOKUP(K182,Sheet2!$A$18:$I$29,8,FALSE)</f>
        <v>1340008</v>
      </c>
      <c r="S182" s="2">
        <f>VLOOKUP(K182,Sheet2!$A$18:$I$29,9,FALSE)</f>
        <v>3</v>
      </c>
      <c r="T182" s="2">
        <v>1120001</v>
      </c>
      <c r="U182" s="2">
        <v>2000</v>
      </c>
      <c r="V182" s="2">
        <v>64</v>
      </c>
      <c r="X182" s="2">
        <v>14</v>
      </c>
    </row>
    <row r="183" spans="1:24">
      <c r="A183" t="s">
        <v>69</v>
      </c>
      <c r="B183">
        <v>113</v>
      </c>
      <c r="C183" s="2">
        <v>3213</v>
      </c>
      <c r="D183" s="2"/>
      <c r="E183">
        <v>8</v>
      </c>
      <c r="F183">
        <v>80</v>
      </c>
      <c r="G183" s="2" t="s">
        <v>58</v>
      </c>
      <c r="H183" s="2" t="s">
        <v>59</v>
      </c>
      <c r="J183">
        <v>1</v>
      </c>
      <c r="K183" s="2">
        <v>1340009</v>
      </c>
      <c r="L183" s="2" t="str">
        <f>VLOOKUP(K183,Sheet2!$A$18:$I$29,2,FALSE)</f>
        <v>绳子</v>
      </c>
      <c r="M183" s="2">
        <f>VLOOKUP(K183,Sheet2!$A$18:$I$29,3,FALSE)</f>
        <v>100</v>
      </c>
      <c r="N183" s="2">
        <v>0</v>
      </c>
      <c r="O183" s="2">
        <f>VLOOKUP(K183,Sheet2!$A$18:$I$29,5,FALSE)</f>
        <v>0</v>
      </c>
      <c r="P183" s="2" t="str">
        <f>VLOOKUP(K183,Sheet2!$A$18:$I$29,6,FALSE)</f>
        <v>1340009,3|1120007,200</v>
      </c>
      <c r="Q183" s="2">
        <f>VLOOKUP(K183,Sheet2!$A$18:$I$29,7,FALSE)</f>
        <v>60009</v>
      </c>
      <c r="R183" s="2">
        <f>VLOOKUP(K183,Sheet2!$A$18:$I$29,8,FALSE)</f>
        <v>1340009</v>
      </c>
      <c r="S183" s="2">
        <f>VLOOKUP(K183,Sheet2!$A$18:$I$29,9,FALSE)</f>
        <v>3</v>
      </c>
      <c r="T183" s="2">
        <v>1120001</v>
      </c>
      <c r="U183" s="2">
        <v>2000</v>
      </c>
      <c r="V183" s="2">
        <v>17</v>
      </c>
      <c r="X183" s="2">
        <v>1</v>
      </c>
    </row>
    <row r="184" spans="1:24">
      <c r="A184" t="s">
        <v>69</v>
      </c>
      <c r="B184">
        <v>114</v>
      </c>
      <c r="C184" s="2">
        <v>3214</v>
      </c>
      <c r="D184" s="2"/>
      <c r="E184">
        <v>14</v>
      </c>
      <c r="F184">
        <v>80</v>
      </c>
      <c r="G184" s="2" t="s">
        <v>60</v>
      </c>
      <c r="H184" s="2" t="s">
        <v>61</v>
      </c>
      <c r="J184">
        <v>1</v>
      </c>
      <c r="K184" s="2">
        <v>1340009</v>
      </c>
      <c r="L184" s="2" t="str">
        <f>VLOOKUP(K184,Sheet2!$A$18:$I$29,2,FALSE)</f>
        <v>绳子</v>
      </c>
      <c r="M184" s="2">
        <f>VLOOKUP(K184,Sheet2!$A$18:$I$29,3,FALSE)</f>
        <v>100</v>
      </c>
      <c r="N184" s="2">
        <v>0</v>
      </c>
      <c r="O184" s="2">
        <f>VLOOKUP(K184,Sheet2!$A$18:$I$29,5,FALSE)</f>
        <v>0</v>
      </c>
      <c r="P184" s="2" t="str">
        <f>VLOOKUP(K184,Sheet2!$A$18:$I$29,6,FALSE)</f>
        <v>1340009,3|1120007,200</v>
      </c>
      <c r="Q184" s="2">
        <f>VLOOKUP(K184,Sheet2!$A$18:$I$29,7,FALSE)</f>
        <v>60009</v>
      </c>
      <c r="R184" s="2">
        <f>VLOOKUP(K184,Sheet2!$A$18:$I$29,8,FALSE)</f>
        <v>1340009</v>
      </c>
      <c r="S184" s="2">
        <f>VLOOKUP(K184,Sheet2!$A$18:$I$29,9,FALSE)</f>
        <v>3</v>
      </c>
      <c r="T184" s="2">
        <v>1120001</v>
      </c>
      <c r="U184" s="2">
        <v>2000</v>
      </c>
      <c r="V184" s="2">
        <v>21</v>
      </c>
      <c r="X184" s="2">
        <v>2</v>
      </c>
    </row>
    <row r="185" spans="1:24">
      <c r="A185" t="s">
        <v>69</v>
      </c>
      <c r="B185">
        <v>115</v>
      </c>
      <c r="C185" s="2">
        <v>3215</v>
      </c>
      <c r="D185" s="2"/>
      <c r="E185">
        <v>27</v>
      </c>
      <c r="F185">
        <v>80</v>
      </c>
      <c r="G185" s="2" t="s">
        <v>62</v>
      </c>
      <c r="H185" s="2" t="s">
        <v>63</v>
      </c>
      <c r="J185">
        <v>1</v>
      </c>
      <c r="K185" s="2">
        <v>1340009</v>
      </c>
      <c r="L185" s="2" t="str">
        <f>VLOOKUP(K185,Sheet2!$A$18:$I$29,2,FALSE)</f>
        <v>绳子</v>
      </c>
      <c r="M185" s="2">
        <f>VLOOKUP(K185,Sheet2!$A$18:$I$29,3,FALSE)</f>
        <v>100</v>
      </c>
      <c r="N185" s="2">
        <v>0</v>
      </c>
      <c r="O185" s="2">
        <f>VLOOKUP(K185,Sheet2!$A$18:$I$29,5,FALSE)</f>
        <v>0</v>
      </c>
      <c r="P185" s="2" t="str">
        <f>VLOOKUP(K185,Sheet2!$A$18:$I$29,6,FALSE)</f>
        <v>1340009,3|1120007,200</v>
      </c>
      <c r="Q185" s="2">
        <f>VLOOKUP(K185,Sheet2!$A$18:$I$29,7,FALSE)</f>
        <v>60009</v>
      </c>
      <c r="R185" s="2">
        <f>VLOOKUP(K185,Sheet2!$A$18:$I$29,8,FALSE)</f>
        <v>1340009</v>
      </c>
      <c r="S185" s="2">
        <f>VLOOKUP(K185,Sheet2!$A$18:$I$29,9,FALSE)</f>
        <v>3</v>
      </c>
      <c r="T185" s="2">
        <v>1120001</v>
      </c>
      <c r="U185" s="2">
        <v>2000</v>
      </c>
      <c r="V185" s="2">
        <v>18</v>
      </c>
      <c r="X185" s="2">
        <v>3</v>
      </c>
    </row>
    <row r="186" spans="1:24">
      <c r="A186" t="s">
        <v>69</v>
      </c>
      <c r="B186">
        <v>116</v>
      </c>
      <c r="C186" s="2">
        <v>3216</v>
      </c>
      <c r="D186" s="2"/>
      <c r="E186">
        <v>1</v>
      </c>
      <c r="F186">
        <v>80</v>
      </c>
      <c r="G186" s="2" t="s">
        <v>70</v>
      </c>
      <c r="H186" s="2" t="s">
        <v>65</v>
      </c>
      <c r="J186">
        <v>1</v>
      </c>
      <c r="K186" s="2">
        <v>1340009</v>
      </c>
      <c r="L186" s="2" t="str">
        <f>VLOOKUP(K186,Sheet2!$A$18:$I$29,2,FALSE)</f>
        <v>绳子</v>
      </c>
      <c r="M186" s="2">
        <f>VLOOKUP(K186,Sheet2!$A$18:$I$29,3,FALSE)</f>
        <v>100</v>
      </c>
      <c r="N186" s="2">
        <v>0</v>
      </c>
      <c r="O186" s="2">
        <f>VLOOKUP(K186,Sheet2!$A$18:$I$29,5,FALSE)</f>
        <v>0</v>
      </c>
      <c r="P186" s="2" t="str">
        <f>VLOOKUP(K186,Sheet2!$A$18:$I$29,6,FALSE)</f>
        <v>1340009,3|1120007,200</v>
      </c>
      <c r="Q186" s="2">
        <f>VLOOKUP(K186,Sheet2!$A$18:$I$29,7,FALSE)</f>
        <v>60009</v>
      </c>
      <c r="R186" s="2">
        <f>VLOOKUP(K186,Sheet2!$A$18:$I$29,8,FALSE)</f>
        <v>1340009</v>
      </c>
      <c r="S186" s="2">
        <f>VLOOKUP(K186,Sheet2!$A$18:$I$29,9,FALSE)</f>
        <v>3</v>
      </c>
      <c r="T186" s="2">
        <v>1120001</v>
      </c>
      <c r="U186" s="2">
        <v>2000</v>
      </c>
      <c r="V186" s="2">
        <v>2</v>
      </c>
      <c r="X186" s="2">
        <v>4</v>
      </c>
    </row>
    <row r="187" spans="1:24">
      <c r="A187" t="s">
        <v>69</v>
      </c>
      <c r="B187">
        <v>117</v>
      </c>
      <c r="C187" s="2">
        <v>3217</v>
      </c>
      <c r="D187" s="2"/>
      <c r="E187">
        <v>15</v>
      </c>
      <c r="F187">
        <v>80</v>
      </c>
      <c r="G187" s="2" t="s">
        <v>71</v>
      </c>
      <c r="H187" s="2" t="s">
        <v>67</v>
      </c>
      <c r="J187">
        <v>1</v>
      </c>
      <c r="K187" s="2">
        <v>1340009</v>
      </c>
      <c r="L187" s="2" t="str">
        <f>VLOOKUP(K187,Sheet2!$A$18:$I$29,2,FALSE)</f>
        <v>绳子</v>
      </c>
      <c r="M187" s="2">
        <f>VLOOKUP(K187,Sheet2!$A$18:$I$29,3,FALSE)</f>
        <v>100</v>
      </c>
      <c r="N187" s="2">
        <v>0</v>
      </c>
      <c r="O187" s="2">
        <f>VLOOKUP(K187,Sheet2!$A$18:$I$29,5,FALSE)</f>
        <v>0</v>
      </c>
      <c r="P187" s="2" t="str">
        <f>VLOOKUP(K187,Sheet2!$A$18:$I$29,6,FALSE)</f>
        <v>1340009,3|1120007,200</v>
      </c>
      <c r="Q187" s="2">
        <f>VLOOKUP(K187,Sheet2!$A$18:$I$29,7,FALSE)</f>
        <v>60009</v>
      </c>
      <c r="R187" s="2">
        <f>VLOOKUP(K187,Sheet2!$A$18:$I$29,8,FALSE)</f>
        <v>1340009</v>
      </c>
      <c r="S187" s="2">
        <f>VLOOKUP(K187,Sheet2!$A$18:$I$29,9,FALSE)</f>
        <v>3</v>
      </c>
      <c r="T187" s="2">
        <v>1120001</v>
      </c>
      <c r="U187" s="2">
        <v>2000</v>
      </c>
      <c r="V187" s="2">
        <v>3</v>
      </c>
      <c r="X187" s="2">
        <v>5</v>
      </c>
    </row>
    <row r="188" spans="1:24">
      <c r="A188" t="s">
        <v>69</v>
      </c>
      <c r="B188">
        <v>118</v>
      </c>
      <c r="C188" s="2">
        <v>3218</v>
      </c>
      <c r="D188" s="2"/>
      <c r="E188">
        <v>15</v>
      </c>
      <c r="F188">
        <v>80</v>
      </c>
      <c r="G188" s="2" t="s">
        <v>72</v>
      </c>
      <c r="H188" s="2" t="s">
        <v>73</v>
      </c>
      <c r="J188">
        <v>1</v>
      </c>
      <c r="K188" s="2">
        <v>1340009</v>
      </c>
      <c r="L188" s="2" t="str">
        <f>VLOOKUP(K188,Sheet2!$A$18:$I$29,2,FALSE)</f>
        <v>绳子</v>
      </c>
      <c r="M188" s="2">
        <f>VLOOKUP(K188,Sheet2!$A$18:$I$29,3,FALSE)</f>
        <v>100</v>
      </c>
      <c r="N188" s="2">
        <v>0</v>
      </c>
      <c r="O188" s="2">
        <f>VLOOKUP(K188,Sheet2!$A$18:$I$29,5,FALSE)</f>
        <v>0</v>
      </c>
      <c r="P188" s="2" t="str">
        <f>VLOOKUP(K188,Sheet2!$A$18:$I$29,6,FALSE)</f>
        <v>1340009,3|1120007,200</v>
      </c>
      <c r="Q188" s="2">
        <f>VLOOKUP(K188,Sheet2!$A$18:$I$29,7,FALSE)</f>
        <v>60009</v>
      </c>
      <c r="R188" s="2">
        <f>VLOOKUP(K188,Sheet2!$A$18:$I$29,8,FALSE)</f>
        <v>1340009</v>
      </c>
      <c r="S188" s="2">
        <f>VLOOKUP(K188,Sheet2!$A$18:$I$29,9,FALSE)</f>
        <v>3</v>
      </c>
      <c r="T188" s="2">
        <v>1120001</v>
      </c>
      <c r="U188" s="2">
        <v>2000</v>
      </c>
      <c r="V188" s="2">
        <v>15</v>
      </c>
      <c r="X188" s="2">
        <v>6</v>
      </c>
    </row>
    <row r="189" spans="1:24">
      <c r="A189" t="s">
        <v>69</v>
      </c>
      <c r="B189">
        <v>119</v>
      </c>
      <c r="C189" s="2">
        <v>3219</v>
      </c>
      <c r="D189" s="2"/>
      <c r="E189">
        <v>18</v>
      </c>
      <c r="F189">
        <v>80</v>
      </c>
      <c r="G189" s="2" t="s">
        <v>74</v>
      </c>
      <c r="H189" s="2" t="s">
        <v>75</v>
      </c>
      <c r="J189">
        <v>1</v>
      </c>
      <c r="K189" s="2">
        <v>1340009</v>
      </c>
      <c r="L189" s="2" t="str">
        <f>VLOOKUP(K189,Sheet2!$A$18:$I$29,2,FALSE)</f>
        <v>绳子</v>
      </c>
      <c r="M189" s="2">
        <f>VLOOKUP(K189,Sheet2!$A$18:$I$29,3,FALSE)</f>
        <v>100</v>
      </c>
      <c r="N189" s="2">
        <v>0</v>
      </c>
      <c r="O189" s="2">
        <f>VLOOKUP(K189,Sheet2!$A$18:$I$29,5,FALSE)</f>
        <v>0</v>
      </c>
      <c r="P189" s="2" t="str">
        <f>VLOOKUP(K189,Sheet2!$A$18:$I$29,6,FALSE)</f>
        <v>1340009,3|1120007,200</v>
      </c>
      <c r="Q189" s="2">
        <f>VLOOKUP(K189,Sheet2!$A$18:$I$29,7,FALSE)</f>
        <v>60009</v>
      </c>
      <c r="R189" s="2">
        <f>VLOOKUP(K189,Sheet2!$A$18:$I$29,8,FALSE)</f>
        <v>1340009</v>
      </c>
      <c r="S189" s="2">
        <f>VLOOKUP(K189,Sheet2!$A$18:$I$29,9,FALSE)</f>
        <v>3</v>
      </c>
      <c r="T189" s="2">
        <v>1120001</v>
      </c>
      <c r="U189" s="2">
        <v>2000</v>
      </c>
      <c r="V189" s="2">
        <v>19</v>
      </c>
      <c r="X189" s="2">
        <v>7</v>
      </c>
    </row>
    <row r="190" spans="1:24">
      <c r="A190" t="s">
        <v>69</v>
      </c>
      <c r="B190">
        <v>120</v>
      </c>
      <c r="C190" s="2">
        <v>3220</v>
      </c>
      <c r="D190" s="2"/>
      <c r="E190">
        <v>25</v>
      </c>
      <c r="F190">
        <v>80</v>
      </c>
      <c r="G190" s="2" t="s">
        <v>76</v>
      </c>
      <c r="H190" s="2" t="s">
        <v>77</v>
      </c>
      <c r="J190">
        <v>1</v>
      </c>
      <c r="K190" s="2">
        <v>1340009</v>
      </c>
      <c r="L190" s="2" t="str">
        <f>VLOOKUP(K190,Sheet2!$A$18:$I$29,2,FALSE)</f>
        <v>绳子</v>
      </c>
      <c r="M190" s="2">
        <f>VLOOKUP(K190,Sheet2!$A$18:$I$29,3,FALSE)</f>
        <v>100</v>
      </c>
      <c r="N190" s="2">
        <v>0</v>
      </c>
      <c r="O190" s="2">
        <f>VLOOKUP(K190,Sheet2!$A$18:$I$29,5,FALSE)</f>
        <v>0</v>
      </c>
      <c r="P190" s="2" t="str">
        <f>VLOOKUP(K190,Sheet2!$A$18:$I$29,6,FALSE)</f>
        <v>1340009,3|1120007,200</v>
      </c>
      <c r="Q190" s="2">
        <f>VLOOKUP(K190,Sheet2!$A$18:$I$29,7,FALSE)</f>
        <v>60009</v>
      </c>
      <c r="R190" s="2">
        <f>VLOOKUP(K190,Sheet2!$A$18:$I$29,8,FALSE)</f>
        <v>1340009</v>
      </c>
      <c r="S190" s="2">
        <f>VLOOKUP(K190,Sheet2!$A$18:$I$29,9,FALSE)</f>
        <v>3</v>
      </c>
      <c r="T190" s="2">
        <v>1120001</v>
      </c>
      <c r="U190" s="2">
        <v>2000</v>
      </c>
      <c r="V190" s="2">
        <v>16</v>
      </c>
      <c r="X190" s="2">
        <v>8</v>
      </c>
    </row>
    <row r="191" spans="1:24">
      <c r="A191" t="s">
        <v>69</v>
      </c>
      <c r="B191">
        <v>121</v>
      </c>
      <c r="C191" s="2">
        <v>3221</v>
      </c>
      <c r="D191" s="2"/>
      <c r="E191">
        <v>27</v>
      </c>
      <c r="F191">
        <v>80</v>
      </c>
      <c r="G191" s="2" t="s">
        <v>78</v>
      </c>
      <c r="H191" s="2" t="s">
        <v>79</v>
      </c>
      <c r="J191">
        <v>1</v>
      </c>
      <c r="K191" s="2">
        <v>1340009</v>
      </c>
      <c r="L191" s="2" t="str">
        <f>VLOOKUP(K191,Sheet2!$A$18:$I$29,2,FALSE)</f>
        <v>绳子</v>
      </c>
      <c r="M191" s="2">
        <f>VLOOKUP(K191,Sheet2!$A$18:$I$29,3,FALSE)</f>
        <v>100</v>
      </c>
      <c r="N191" s="2">
        <v>0</v>
      </c>
      <c r="O191" s="2">
        <f>VLOOKUP(K191,Sheet2!$A$18:$I$29,5,FALSE)</f>
        <v>0</v>
      </c>
      <c r="P191" s="2" t="str">
        <f>VLOOKUP(K191,Sheet2!$A$18:$I$29,6,FALSE)</f>
        <v>1340009,3|1120007,200</v>
      </c>
      <c r="Q191" s="2">
        <f>VLOOKUP(K191,Sheet2!$A$18:$I$29,7,FALSE)</f>
        <v>60009</v>
      </c>
      <c r="R191" s="2">
        <f>VLOOKUP(K191,Sheet2!$A$18:$I$29,8,FALSE)</f>
        <v>1340009</v>
      </c>
      <c r="S191" s="2">
        <f>VLOOKUP(K191,Sheet2!$A$18:$I$29,9,FALSE)</f>
        <v>3</v>
      </c>
      <c r="T191" s="2">
        <v>1120001</v>
      </c>
      <c r="U191" s="2">
        <v>2000</v>
      </c>
      <c r="V191" s="2">
        <v>2</v>
      </c>
      <c r="X191" s="2">
        <v>9</v>
      </c>
    </row>
    <row r="192" spans="1:24">
      <c r="A192" t="s">
        <v>69</v>
      </c>
      <c r="B192">
        <v>122</v>
      </c>
      <c r="C192" s="2">
        <v>3222</v>
      </c>
      <c r="D192" s="2"/>
      <c r="E192">
        <v>15</v>
      </c>
      <c r="F192">
        <v>80</v>
      </c>
      <c r="G192" s="2" t="s">
        <v>80</v>
      </c>
      <c r="H192" s="2" t="s">
        <v>81</v>
      </c>
      <c r="J192">
        <v>1</v>
      </c>
      <c r="K192" s="2">
        <v>1340009</v>
      </c>
      <c r="L192" s="2" t="str">
        <f>VLOOKUP(K192,Sheet2!$A$18:$I$29,2,FALSE)</f>
        <v>绳子</v>
      </c>
      <c r="M192" s="2">
        <f>VLOOKUP(K192,Sheet2!$A$18:$I$29,3,FALSE)</f>
        <v>100</v>
      </c>
      <c r="N192" s="2">
        <v>0</v>
      </c>
      <c r="O192" s="2">
        <f>VLOOKUP(K192,Sheet2!$A$18:$I$29,5,FALSE)</f>
        <v>0</v>
      </c>
      <c r="P192" s="2" t="str">
        <f>VLOOKUP(K192,Sheet2!$A$18:$I$29,6,FALSE)</f>
        <v>1340009,3|1120007,200</v>
      </c>
      <c r="Q192" s="2">
        <f>VLOOKUP(K192,Sheet2!$A$18:$I$29,7,FALSE)</f>
        <v>60009</v>
      </c>
      <c r="R192" s="2">
        <f>VLOOKUP(K192,Sheet2!$A$18:$I$29,8,FALSE)</f>
        <v>1340009</v>
      </c>
      <c r="S192" s="2">
        <f>VLOOKUP(K192,Sheet2!$A$18:$I$29,9,FALSE)</f>
        <v>3</v>
      </c>
      <c r="T192" s="2">
        <v>1120001</v>
      </c>
      <c r="U192" s="2">
        <v>2000</v>
      </c>
      <c r="V192" s="2">
        <v>3</v>
      </c>
      <c r="X192" s="2">
        <v>10</v>
      </c>
    </row>
    <row r="193" spans="1:24">
      <c r="A193" t="s">
        <v>69</v>
      </c>
      <c r="B193">
        <v>123</v>
      </c>
      <c r="C193" s="2">
        <v>3223</v>
      </c>
      <c r="D193" s="2"/>
      <c r="E193">
        <v>2</v>
      </c>
      <c r="F193">
        <v>80</v>
      </c>
      <c r="G193" s="2" t="s">
        <v>82</v>
      </c>
      <c r="H193" s="2" t="s">
        <v>83</v>
      </c>
      <c r="J193">
        <v>1</v>
      </c>
      <c r="K193" s="2">
        <v>1340009</v>
      </c>
      <c r="L193" s="2" t="str">
        <f>VLOOKUP(K193,Sheet2!$A$18:$I$29,2,FALSE)</f>
        <v>绳子</v>
      </c>
      <c r="M193" s="2">
        <f>VLOOKUP(K193,Sheet2!$A$18:$I$29,3,FALSE)</f>
        <v>100</v>
      </c>
      <c r="N193" s="2">
        <v>0</v>
      </c>
      <c r="O193" s="2">
        <f>VLOOKUP(K193,Sheet2!$A$18:$I$29,5,FALSE)</f>
        <v>0</v>
      </c>
      <c r="P193" s="2" t="str">
        <f>VLOOKUP(K193,Sheet2!$A$18:$I$29,6,FALSE)</f>
        <v>1340009,3|1120007,200</v>
      </c>
      <c r="Q193" s="2">
        <f>VLOOKUP(K193,Sheet2!$A$18:$I$29,7,FALSE)</f>
        <v>60009</v>
      </c>
      <c r="R193" s="2">
        <f>VLOOKUP(K193,Sheet2!$A$18:$I$29,8,FALSE)</f>
        <v>1340009</v>
      </c>
      <c r="S193" s="2">
        <f>VLOOKUP(K193,Sheet2!$A$18:$I$29,9,FALSE)</f>
        <v>3</v>
      </c>
      <c r="T193" s="2">
        <v>1120001</v>
      </c>
      <c r="U193" s="2">
        <v>2000</v>
      </c>
      <c r="V193" s="2">
        <v>12</v>
      </c>
      <c r="X193" s="2">
        <v>11</v>
      </c>
    </row>
    <row r="194" spans="1:24">
      <c r="A194" t="s">
        <v>69</v>
      </c>
      <c r="B194">
        <v>124</v>
      </c>
      <c r="C194" s="2">
        <v>3224</v>
      </c>
      <c r="D194" s="2"/>
      <c r="E194">
        <v>1</v>
      </c>
      <c r="F194">
        <v>80</v>
      </c>
      <c r="G194" s="2" t="s">
        <v>84</v>
      </c>
      <c r="H194" s="2" t="s">
        <v>85</v>
      </c>
      <c r="J194">
        <v>1</v>
      </c>
      <c r="K194" s="2">
        <v>1340009</v>
      </c>
      <c r="L194" s="2" t="str">
        <f>VLOOKUP(K194,Sheet2!$A$18:$I$29,2,FALSE)</f>
        <v>绳子</v>
      </c>
      <c r="M194" s="2">
        <f>VLOOKUP(K194,Sheet2!$A$18:$I$29,3,FALSE)</f>
        <v>100</v>
      </c>
      <c r="N194" s="2">
        <v>0</v>
      </c>
      <c r="O194" s="2">
        <f>VLOOKUP(K194,Sheet2!$A$18:$I$29,5,FALSE)</f>
        <v>0</v>
      </c>
      <c r="P194" s="2" t="str">
        <f>VLOOKUP(K194,Sheet2!$A$18:$I$29,6,FALSE)</f>
        <v>1340009,3|1120007,200</v>
      </c>
      <c r="Q194" s="2">
        <f>VLOOKUP(K194,Sheet2!$A$18:$I$29,7,FALSE)</f>
        <v>60009</v>
      </c>
      <c r="R194" s="2">
        <f>VLOOKUP(K194,Sheet2!$A$18:$I$29,8,FALSE)</f>
        <v>1340009</v>
      </c>
      <c r="S194" s="2">
        <f>VLOOKUP(K194,Sheet2!$A$18:$I$29,9,FALSE)</f>
        <v>3</v>
      </c>
      <c r="T194" s="2">
        <v>1120001</v>
      </c>
      <c r="U194" s="2">
        <v>2000</v>
      </c>
      <c r="V194" s="2">
        <v>26</v>
      </c>
      <c r="X194" s="2">
        <v>12</v>
      </c>
    </row>
    <row r="195" spans="1:24">
      <c r="A195" t="s">
        <v>69</v>
      </c>
      <c r="B195">
        <v>125</v>
      </c>
      <c r="C195" s="2">
        <v>3225</v>
      </c>
      <c r="D195" s="2"/>
      <c r="E195">
        <v>2</v>
      </c>
      <c r="F195">
        <v>80</v>
      </c>
      <c r="G195" s="2" t="s">
        <v>86</v>
      </c>
      <c r="H195" s="2" t="s">
        <v>87</v>
      </c>
      <c r="J195">
        <v>1</v>
      </c>
      <c r="K195" s="2">
        <v>1340009</v>
      </c>
      <c r="L195" s="2" t="str">
        <f>VLOOKUP(K195,Sheet2!$A$18:$I$29,2,FALSE)</f>
        <v>绳子</v>
      </c>
      <c r="M195" s="2">
        <f>VLOOKUP(K195,Sheet2!$A$18:$I$29,3,FALSE)</f>
        <v>100</v>
      </c>
      <c r="N195" s="2">
        <v>0</v>
      </c>
      <c r="O195" s="2">
        <f>VLOOKUP(K195,Sheet2!$A$18:$I$29,5,FALSE)</f>
        <v>0</v>
      </c>
      <c r="P195" s="2" t="str">
        <f>VLOOKUP(K195,Sheet2!$A$18:$I$29,6,FALSE)</f>
        <v>1340009,3|1120007,200</v>
      </c>
      <c r="Q195" s="2">
        <f>VLOOKUP(K195,Sheet2!$A$18:$I$29,7,FALSE)</f>
        <v>60009</v>
      </c>
      <c r="R195" s="2">
        <f>VLOOKUP(K195,Sheet2!$A$18:$I$29,8,FALSE)</f>
        <v>1340009</v>
      </c>
      <c r="S195" s="2">
        <f>VLOOKUP(K195,Sheet2!$A$18:$I$29,9,FALSE)</f>
        <v>3</v>
      </c>
      <c r="T195" s="2">
        <v>1120001</v>
      </c>
      <c r="U195" s="2">
        <v>2000</v>
      </c>
      <c r="V195" s="2">
        <v>52</v>
      </c>
      <c r="X195" s="2">
        <v>13</v>
      </c>
    </row>
    <row r="196" spans="1:24">
      <c r="A196" t="s">
        <v>69</v>
      </c>
      <c r="B196">
        <v>126</v>
      </c>
      <c r="C196" s="2">
        <v>3226</v>
      </c>
      <c r="D196" s="2"/>
      <c r="E196">
        <v>13</v>
      </c>
      <c r="F196">
        <v>80</v>
      </c>
      <c r="G196" s="2" t="s">
        <v>88</v>
      </c>
      <c r="H196" s="2" t="s">
        <v>89</v>
      </c>
      <c r="J196">
        <v>1</v>
      </c>
      <c r="K196" s="2">
        <v>1340009</v>
      </c>
      <c r="L196" s="2" t="str">
        <f>VLOOKUP(K196,Sheet2!$A$18:$I$29,2,FALSE)</f>
        <v>绳子</v>
      </c>
      <c r="M196" s="2">
        <f>VLOOKUP(K196,Sheet2!$A$18:$I$29,3,FALSE)</f>
        <v>100</v>
      </c>
      <c r="N196" s="2">
        <v>0</v>
      </c>
      <c r="O196" s="2">
        <f>VLOOKUP(K196,Sheet2!$A$18:$I$29,5,FALSE)</f>
        <v>0</v>
      </c>
      <c r="P196" s="2" t="str">
        <f>VLOOKUP(K196,Sheet2!$A$18:$I$29,6,FALSE)</f>
        <v>1340009,3|1120007,200</v>
      </c>
      <c r="Q196" s="2">
        <f>VLOOKUP(K196,Sheet2!$A$18:$I$29,7,FALSE)</f>
        <v>60009</v>
      </c>
      <c r="R196" s="2">
        <f>VLOOKUP(K196,Sheet2!$A$18:$I$29,8,FALSE)</f>
        <v>1340009</v>
      </c>
      <c r="S196" s="2">
        <f>VLOOKUP(K196,Sheet2!$A$18:$I$29,9,FALSE)</f>
        <v>3</v>
      </c>
      <c r="T196" s="2">
        <v>1120001</v>
      </c>
      <c r="U196" s="2">
        <v>2000</v>
      </c>
      <c r="V196" s="2">
        <v>64</v>
      </c>
      <c r="X196" s="2">
        <v>14</v>
      </c>
    </row>
    <row r="197" spans="1:24">
      <c r="A197" t="s">
        <v>69</v>
      </c>
      <c r="B197">
        <v>127</v>
      </c>
      <c r="C197" s="2">
        <v>3227</v>
      </c>
      <c r="D197" s="2"/>
      <c r="E197">
        <v>8</v>
      </c>
      <c r="F197">
        <v>80</v>
      </c>
      <c r="G197" s="2" t="s">
        <v>58</v>
      </c>
      <c r="H197" s="2" t="s">
        <v>59</v>
      </c>
      <c r="J197">
        <v>1</v>
      </c>
      <c r="K197" s="2">
        <v>1340010</v>
      </c>
      <c r="L197" s="2" t="str">
        <f>VLOOKUP(K197,Sheet2!$A$18:$I$29,2,FALSE)</f>
        <v>电池</v>
      </c>
      <c r="M197" s="2">
        <f>VLOOKUP(K197,Sheet2!$A$18:$I$29,3,FALSE)</f>
        <v>50</v>
      </c>
      <c r="N197" s="2">
        <v>0</v>
      </c>
      <c r="O197" s="2">
        <f>VLOOKUP(K197,Sheet2!$A$18:$I$29,5,FALSE)</f>
        <v>1</v>
      </c>
      <c r="P197" s="2" t="str">
        <f>VLOOKUP(K197,Sheet2!$A$18:$I$29,6,FALSE)</f>
        <v>1340010,1|1120007,500</v>
      </c>
      <c r="Q197" s="2">
        <f>VLOOKUP(K197,Sheet2!$A$18:$I$29,7,FALSE)</f>
        <v>60010</v>
      </c>
      <c r="R197" s="2">
        <f>VLOOKUP(K197,Sheet2!$A$18:$I$29,8,FALSE)</f>
        <v>1340010</v>
      </c>
      <c r="S197" s="2">
        <f>VLOOKUP(K197,Sheet2!$A$18:$I$29,9,FALSE)</f>
        <v>3</v>
      </c>
      <c r="T197" s="2">
        <v>1120001</v>
      </c>
      <c r="U197" s="2">
        <v>2000</v>
      </c>
      <c r="V197" s="2">
        <v>17</v>
      </c>
      <c r="X197" s="2">
        <v>1</v>
      </c>
    </row>
    <row r="198" spans="1:24">
      <c r="A198" t="s">
        <v>69</v>
      </c>
      <c r="B198">
        <v>128</v>
      </c>
      <c r="C198" s="2">
        <v>3228</v>
      </c>
      <c r="D198" s="2"/>
      <c r="E198">
        <v>14</v>
      </c>
      <c r="F198">
        <v>80</v>
      </c>
      <c r="G198" s="2" t="s">
        <v>60</v>
      </c>
      <c r="H198" s="2" t="s">
        <v>61</v>
      </c>
      <c r="J198">
        <v>1</v>
      </c>
      <c r="K198" s="2">
        <v>1340010</v>
      </c>
      <c r="L198" s="2" t="str">
        <f>VLOOKUP(K198,Sheet2!$A$18:$I$29,2,FALSE)</f>
        <v>电池</v>
      </c>
      <c r="M198" s="2">
        <f>VLOOKUP(K198,Sheet2!$A$18:$I$29,3,FALSE)</f>
        <v>50</v>
      </c>
      <c r="N198" s="2">
        <v>0</v>
      </c>
      <c r="O198" s="2">
        <f>VLOOKUP(K198,Sheet2!$A$18:$I$29,5,FALSE)</f>
        <v>1</v>
      </c>
      <c r="P198" s="2" t="str">
        <f>VLOOKUP(K198,Sheet2!$A$18:$I$29,6,FALSE)</f>
        <v>1340010,1|1120007,500</v>
      </c>
      <c r="Q198" s="2">
        <f>VLOOKUP(K198,Sheet2!$A$18:$I$29,7,FALSE)</f>
        <v>60010</v>
      </c>
      <c r="R198" s="2">
        <f>VLOOKUP(K198,Sheet2!$A$18:$I$29,8,FALSE)</f>
        <v>1340010</v>
      </c>
      <c r="S198" s="2">
        <f>VLOOKUP(K198,Sheet2!$A$18:$I$29,9,FALSE)</f>
        <v>3</v>
      </c>
      <c r="T198" s="2">
        <v>1120001</v>
      </c>
      <c r="U198" s="2">
        <v>2000</v>
      </c>
      <c r="V198" s="2">
        <v>21</v>
      </c>
      <c r="X198" s="2">
        <v>2</v>
      </c>
    </row>
    <row r="199" spans="1:24">
      <c r="A199" t="s">
        <v>69</v>
      </c>
      <c r="B199">
        <v>129</v>
      </c>
      <c r="C199" s="2">
        <v>3229</v>
      </c>
      <c r="D199" s="2"/>
      <c r="E199">
        <v>27</v>
      </c>
      <c r="F199">
        <v>80</v>
      </c>
      <c r="G199" s="2" t="s">
        <v>62</v>
      </c>
      <c r="H199" s="2" t="s">
        <v>63</v>
      </c>
      <c r="J199">
        <v>1</v>
      </c>
      <c r="K199" s="2">
        <v>1340010</v>
      </c>
      <c r="L199" s="2" t="str">
        <f>VLOOKUP(K199,Sheet2!$A$18:$I$29,2,FALSE)</f>
        <v>电池</v>
      </c>
      <c r="M199" s="2">
        <f>VLOOKUP(K199,Sheet2!$A$18:$I$29,3,FALSE)</f>
        <v>50</v>
      </c>
      <c r="N199" s="2">
        <v>0</v>
      </c>
      <c r="O199" s="2">
        <f>VLOOKUP(K199,Sheet2!$A$18:$I$29,5,FALSE)</f>
        <v>1</v>
      </c>
      <c r="P199" s="2" t="str">
        <f>VLOOKUP(K199,Sheet2!$A$18:$I$29,6,FALSE)</f>
        <v>1340010,1|1120007,500</v>
      </c>
      <c r="Q199" s="2">
        <f>VLOOKUP(K199,Sheet2!$A$18:$I$29,7,FALSE)</f>
        <v>60010</v>
      </c>
      <c r="R199" s="2">
        <f>VLOOKUP(K199,Sheet2!$A$18:$I$29,8,FALSE)</f>
        <v>1340010</v>
      </c>
      <c r="S199" s="2">
        <f>VLOOKUP(K199,Sheet2!$A$18:$I$29,9,FALSE)</f>
        <v>3</v>
      </c>
      <c r="T199" s="2">
        <v>1120001</v>
      </c>
      <c r="U199" s="2">
        <v>2000</v>
      </c>
      <c r="V199" s="2">
        <v>18</v>
      </c>
      <c r="X199" s="2">
        <v>3</v>
      </c>
    </row>
    <row r="200" spans="1:24">
      <c r="A200" t="s">
        <v>69</v>
      </c>
      <c r="B200">
        <v>130</v>
      </c>
      <c r="C200" s="2">
        <v>3230</v>
      </c>
      <c r="D200" s="2"/>
      <c r="E200">
        <v>1</v>
      </c>
      <c r="F200">
        <v>80</v>
      </c>
      <c r="G200" s="2" t="s">
        <v>70</v>
      </c>
      <c r="H200" s="2" t="s">
        <v>65</v>
      </c>
      <c r="J200">
        <v>1</v>
      </c>
      <c r="K200" s="2">
        <v>1340010</v>
      </c>
      <c r="L200" s="2" t="str">
        <f>VLOOKUP(K200,Sheet2!$A$18:$I$29,2,FALSE)</f>
        <v>电池</v>
      </c>
      <c r="M200" s="2">
        <f>VLOOKUP(K200,Sheet2!$A$18:$I$29,3,FALSE)</f>
        <v>50</v>
      </c>
      <c r="N200" s="2">
        <v>0</v>
      </c>
      <c r="O200" s="2">
        <f>VLOOKUP(K200,Sheet2!$A$18:$I$29,5,FALSE)</f>
        <v>1</v>
      </c>
      <c r="P200" s="2" t="str">
        <f>VLOOKUP(K200,Sheet2!$A$18:$I$29,6,FALSE)</f>
        <v>1340010,1|1120007,500</v>
      </c>
      <c r="Q200" s="2">
        <f>VLOOKUP(K200,Sheet2!$A$18:$I$29,7,FALSE)</f>
        <v>60010</v>
      </c>
      <c r="R200" s="2">
        <f>VLOOKUP(K200,Sheet2!$A$18:$I$29,8,FALSE)</f>
        <v>1340010</v>
      </c>
      <c r="S200" s="2">
        <f>VLOOKUP(K200,Sheet2!$A$18:$I$29,9,FALSE)</f>
        <v>3</v>
      </c>
      <c r="T200" s="2">
        <v>1120001</v>
      </c>
      <c r="U200" s="2">
        <v>2000</v>
      </c>
      <c r="V200" s="2">
        <v>2</v>
      </c>
      <c r="X200" s="2">
        <v>4</v>
      </c>
    </row>
    <row r="201" spans="1:24">
      <c r="A201" t="s">
        <v>69</v>
      </c>
      <c r="B201">
        <v>131</v>
      </c>
      <c r="C201" s="2">
        <v>3231</v>
      </c>
      <c r="D201" s="2"/>
      <c r="E201">
        <v>15</v>
      </c>
      <c r="F201">
        <v>80</v>
      </c>
      <c r="G201" s="2" t="s">
        <v>71</v>
      </c>
      <c r="H201" s="2" t="s">
        <v>67</v>
      </c>
      <c r="J201">
        <v>1</v>
      </c>
      <c r="K201" s="2">
        <v>1340010</v>
      </c>
      <c r="L201" s="2" t="str">
        <f>VLOOKUP(K201,Sheet2!$A$18:$I$29,2,FALSE)</f>
        <v>电池</v>
      </c>
      <c r="M201" s="2">
        <f>VLOOKUP(K201,Sheet2!$A$18:$I$29,3,FALSE)</f>
        <v>50</v>
      </c>
      <c r="N201" s="2">
        <v>0</v>
      </c>
      <c r="O201" s="2">
        <f>VLOOKUP(K201,Sheet2!$A$18:$I$29,5,FALSE)</f>
        <v>1</v>
      </c>
      <c r="P201" s="2" t="str">
        <f>VLOOKUP(K201,Sheet2!$A$18:$I$29,6,FALSE)</f>
        <v>1340010,1|1120007,500</v>
      </c>
      <c r="Q201" s="2">
        <f>VLOOKUP(K201,Sheet2!$A$18:$I$29,7,FALSE)</f>
        <v>60010</v>
      </c>
      <c r="R201" s="2">
        <f>VLOOKUP(K201,Sheet2!$A$18:$I$29,8,FALSE)</f>
        <v>1340010</v>
      </c>
      <c r="S201" s="2">
        <f>VLOOKUP(K201,Sheet2!$A$18:$I$29,9,FALSE)</f>
        <v>3</v>
      </c>
      <c r="T201" s="2">
        <v>1120001</v>
      </c>
      <c r="U201" s="2">
        <v>2000</v>
      </c>
      <c r="V201" s="2">
        <v>3</v>
      </c>
      <c r="X201" s="2">
        <v>5</v>
      </c>
    </row>
    <row r="202" spans="1:24">
      <c r="A202" t="s">
        <v>69</v>
      </c>
      <c r="B202">
        <v>132</v>
      </c>
      <c r="C202" s="2">
        <v>3232</v>
      </c>
      <c r="D202" s="2"/>
      <c r="E202">
        <v>15</v>
      </c>
      <c r="F202">
        <v>80</v>
      </c>
      <c r="G202" s="2" t="s">
        <v>72</v>
      </c>
      <c r="H202" s="2" t="s">
        <v>73</v>
      </c>
      <c r="J202">
        <v>1</v>
      </c>
      <c r="K202" s="2">
        <v>1340010</v>
      </c>
      <c r="L202" s="2" t="str">
        <f>VLOOKUP(K202,Sheet2!$A$18:$I$29,2,FALSE)</f>
        <v>电池</v>
      </c>
      <c r="M202" s="2">
        <f>VLOOKUP(K202,Sheet2!$A$18:$I$29,3,FALSE)</f>
        <v>50</v>
      </c>
      <c r="N202" s="2">
        <v>0</v>
      </c>
      <c r="O202" s="2">
        <f>VLOOKUP(K202,Sheet2!$A$18:$I$29,5,FALSE)</f>
        <v>1</v>
      </c>
      <c r="P202" s="2" t="str">
        <f>VLOOKUP(K202,Sheet2!$A$18:$I$29,6,FALSE)</f>
        <v>1340010,1|1120007,500</v>
      </c>
      <c r="Q202" s="2">
        <f>VLOOKUP(K202,Sheet2!$A$18:$I$29,7,FALSE)</f>
        <v>60010</v>
      </c>
      <c r="R202" s="2">
        <f>VLOOKUP(K202,Sheet2!$A$18:$I$29,8,FALSE)</f>
        <v>1340010</v>
      </c>
      <c r="S202" s="2">
        <f>VLOOKUP(K202,Sheet2!$A$18:$I$29,9,FALSE)</f>
        <v>3</v>
      </c>
      <c r="T202" s="2">
        <v>1120001</v>
      </c>
      <c r="U202" s="2">
        <v>2000</v>
      </c>
      <c r="V202" s="2">
        <v>15</v>
      </c>
      <c r="X202" s="2">
        <v>6</v>
      </c>
    </row>
    <row r="203" spans="1:24">
      <c r="A203" t="s">
        <v>69</v>
      </c>
      <c r="B203">
        <v>133</v>
      </c>
      <c r="C203" s="2">
        <v>3233</v>
      </c>
      <c r="D203" s="2"/>
      <c r="E203">
        <v>18</v>
      </c>
      <c r="F203">
        <v>80</v>
      </c>
      <c r="G203" s="2" t="s">
        <v>74</v>
      </c>
      <c r="H203" s="2" t="s">
        <v>75</v>
      </c>
      <c r="J203">
        <v>1</v>
      </c>
      <c r="K203" s="2">
        <v>1340010</v>
      </c>
      <c r="L203" s="2" t="str">
        <f>VLOOKUP(K203,Sheet2!$A$18:$I$29,2,FALSE)</f>
        <v>电池</v>
      </c>
      <c r="M203" s="2">
        <f>VLOOKUP(K203,Sheet2!$A$18:$I$29,3,FALSE)</f>
        <v>50</v>
      </c>
      <c r="N203" s="2">
        <v>0</v>
      </c>
      <c r="O203" s="2">
        <f>VLOOKUP(K203,Sheet2!$A$18:$I$29,5,FALSE)</f>
        <v>1</v>
      </c>
      <c r="P203" s="2" t="str">
        <f>VLOOKUP(K203,Sheet2!$A$18:$I$29,6,FALSE)</f>
        <v>1340010,1|1120007,500</v>
      </c>
      <c r="Q203" s="2">
        <f>VLOOKUP(K203,Sheet2!$A$18:$I$29,7,FALSE)</f>
        <v>60010</v>
      </c>
      <c r="R203" s="2">
        <f>VLOOKUP(K203,Sheet2!$A$18:$I$29,8,FALSE)</f>
        <v>1340010</v>
      </c>
      <c r="S203" s="2">
        <f>VLOOKUP(K203,Sheet2!$A$18:$I$29,9,FALSE)</f>
        <v>3</v>
      </c>
      <c r="T203" s="2">
        <v>1120001</v>
      </c>
      <c r="U203" s="2">
        <v>2000</v>
      </c>
      <c r="V203" s="2">
        <v>19</v>
      </c>
      <c r="X203" s="2">
        <v>7</v>
      </c>
    </row>
    <row r="204" spans="1:24">
      <c r="A204" t="s">
        <v>69</v>
      </c>
      <c r="B204">
        <v>134</v>
      </c>
      <c r="C204" s="2">
        <v>3234</v>
      </c>
      <c r="D204" s="2"/>
      <c r="E204">
        <v>25</v>
      </c>
      <c r="F204">
        <v>80</v>
      </c>
      <c r="G204" s="2" t="s">
        <v>76</v>
      </c>
      <c r="H204" s="2" t="s">
        <v>77</v>
      </c>
      <c r="J204">
        <v>1</v>
      </c>
      <c r="K204" s="2">
        <v>1340010</v>
      </c>
      <c r="L204" s="2" t="str">
        <f>VLOOKUP(K204,Sheet2!$A$18:$I$29,2,FALSE)</f>
        <v>电池</v>
      </c>
      <c r="M204" s="2">
        <f>VLOOKUP(K204,Sheet2!$A$18:$I$29,3,FALSE)</f>
        <v>50</v>
      </c>
      <c r="N204" s="2">
        <v>0</v>
      </c>
      <c r="O204" s="2">
        <f>VLOOKUP(K204,Sheet2!$A$18:$I$29,5,FALSE)</f>
        <v>1</v>
      </c>
      <c r="P204" s="2" t="str">
        <f>VLOOKUP(K204,Sheet2!$A$18:$I$29,6,FALSE)</f>
        <v>1340010,1|1120007,500</v>
      </c>
      <c r="Q204" s="2">
        <f>VLOOKUP(K204,Sheet2!$A$18:$I$29,7,FALSE)</f>
        <v>60010</v>
      </c>
      <c r="R204" s="2">
        <f>VLOOKUP(K204,Sheet2!$A$18:$I$29,8,FALSE)</f>
        <v>1340010</v>
      </c>
      <c r="S204" s="2">
        <f>VLOOKUP(K204,Sheet2!$A$18:$I$29,9,FALSE)</f>
        <v>3</v>
      </c>
      <c r="T204" s="2">
        <v>1120001</v>
      </c>
      <c r="U204" s="2">
        <v>2000</v>
      </c>
      <c r="V204" s="2">
        <v>16</v>
      </c>
      <c r="X204" s="2">
        <v>8</v>
      </c>
    </row>
    <row r="205" spans="1:24">
      <c r="A205" t="s">
        <v>69</v>
      </c>
      <c r="B205">
        <v>135</v>
      </c>
      <c r="C205" s="2">
        <v>3235</v>
      </c>
      <c r="D205" s="2"/>
      <c r="E205">
        <v>27</v>
      </c>
      <c r="F205">
        <v>80</v>
      </c>
      <c r="G205" s="2" t="s">
        <v>78</v>
      </c>
      <c r="H205" s="2" t="s">
        <v>79</v>
      </c>
      <c r="J205">
        <v>1</v>
      </c>
      <c r="K205" s="2">
        <v>1340010</v>
      </c>
      <c r="L205" s="2" t="str">
        <f>VLOOKUP(K205,Sheet2!$A$18:$I$29,2,FALSE)</f>
        <v>电池</v>
      </c>
      <c r="M205" s="2">
        <f>VLOOKUP(K205,Sheet2!$A$18:$I$29,3,FALSE)</f>
        <v>50</v>
      </c>
      <c r="N205" s="2">
        <v>0</v>
      </c>
      <c r="O205" s="2">
        <f>VLOOKUP(K205,Sheet2!$A$18:$I$29,5,FALSE)</f>
        <v>1</v>
      </c>
      <c r="P205" s="2" t="str">
        <f>VLOOKUP(K205,Sheet2!$A$18:$I$29,6,FALSE)</f>
        <v>1340010,1|1120007,500</v>
      </c>
      <c r="Q205" s="2">
        <f>VLOOKUP(K205,Sheet2!$A$18:$I$29,7,FALSE)</f>
        <v>60010</v>
      </c>
      <c r="R205" s="2">
        <f>VLOOKUP(K205,Sheet2!$A$18:$I$29,8,FALSE)</f>
        <v>1340010</v>
      </c>
      <c r="S205" s="2">
        <f>VLOOKUP(K205,Sheet2!$A$18:$I$29,9,FALSE)</f>
        <v>3</v>
      </c>
      <c r="T205" s="2">
        <v>1120001</v>
      </c>
      <c r="U205" s="2">
        <v>2000</v>
      </c>
      <c r="V205" s="2">
        <v>2</v>
      </c>
      <c r="X205" s="2">
        <v>9</v>
      </c>
    </row>
    <row r="206" spans="1:24">
      <c r="A206" t="s">
        <v>69</v>
      </c>
      <c r="B206">
        <v>136</v>
      </c>
      <c r="C206" s="2">
        <v>3236</v>
      </c>
      <c r="D206" s="2"/>
      <c r="E206">
        <v>15</v>
      </c>
      <c r="F206">
        <v>80</v>
      </c>
      <c r="G206" s="2" t="s">
        <v>80</v>
      </c>
      <c r="H206" s="2" t="s">
        <v>81</v>
      </c>
      <c r="J206">
        <v>1</v>
      </c>
      <c r="K206" s="2">
        <v>1340010</v>
      </c>
      <c r="L206" s="2" t="str">
        <f>VLOOKUP(K206,Sheet2!$A$18:$I$29,2,FALSE)</f>
        <v>电池</v>
      </c>
      <c r="M206" s="2">
        <f>VLOOKUP(K206,Sheet2!$A$18:$I$29,3,FALSE)</f>
        <v>50</v>
      </c>
      <c r="N206" s="2">
        <v>0</v>
      </c>
      <c r="O206" s="2">
        <f>VLOOKUP(K206,Sheet2!$A$18:$I$29,5,FALSE)</f>
        <v>1</v>
      </c>
      <c r="P206" s="2" t="str">
        <f>VLOOKUP(K206,Sheet2!$A$18:$I$29,6,FALSE)</f>
        <v>1340010,1|1120007,500</v>
      </c>
      <c r="Q206" s="2">
        <f>VLOOKUP(K206,Sheet2!$A$18:$I$29,7,FALSE)</f>
        <v>60010</v>
      </c>
      <c r="R206" s="2">
        <f>VLOOKUP(K206,Sheet2!$A$18:$I$29,8,FALSE)</f>
        <v>1340010</v>
      </c>
      <c r="S206" s="2">
        <f>VLOOKUP(K206,Sheet2!$A$18:$I$29,9,FALSE)</f>
        <v>3</v>
      </c>
      <c r="T206" s="2">
        <v>1120001</v>
      </c>
      <c r="U206" s="2">
        <v>2000</v>
      </c>
      <c r="V206" s="2">
        <v>3</v>
      </c>
      <c r="X206" s="2">
        <v>10</v>
      </c>
    </row>
    <row r="207" spans="1:24">
      <c r="A207" t="s">
        <v>69</v>
      </c>
      <c r="B207">
        <v>137</v>
      </c>
      <c r="C207" s="2">
        <v>3237</v>
      </c>
      <c r="D207" s="2"/>
      <c r="E207">
        <v>2</v>
      </c>
      <c r="F207">
        <v>80</v>
      </c>
      <c r="G207" s="2" t="s">
        <v>82</v>
      </c>
      <c r="H207" s="2" t="s">
        <v>83</v>
      </c>
      <c r="J207">
        <v>1</v>
      </c>
      <c r="K207" s="2">
        <v>1340010</v>
      </c>
      <c r="L207" s="2" t="str">
        <f>VLOOKUP(K207,Sheet2!$A$18:$I$29,2,FALSE)</f>
        <v>电池</v>
      </c>
      <c r="M207" s="2">
        <f>VLOOKUP(K207,Sheet2!$A$18:$I$29,3,FALSE)</f>
        <v>50</v>
      </c>
      <c r="N207" s="2">
        <v>0</v>
      </c>
      <c r="O207" s="2">
        <f>VLOOKUP(K207,Sheet2!$A$18:$I$29,5,FALSE)</f>
        <v>1</v>
      </c>
      <c r="P207" s="2" t="str">
        <f>VLOOKUP(K207,Sheet2!$A$18:$I$29,6,FALSE)</f>
        <v>1340010,1|1120007,500</v>
      </c>
      <c r="Q207" s="2">
        <f>VLOOKUP(K207,Sheet2!$A$18:$I$29,7,FALSE)</f>
        <v>60010</v>
      </c>
      <c r="R207" s="2">
        <f>VLOOKUP(K207,Sheet2!$A$18:$I$29,8,FALSE)</f>
        <v>1340010</v>
      </c>
      <c r="S207" s="2">
        <f>VLOOKUP(K207,Sheet2!$A$18:$I$29,9,FALSE)</f>
        <v>3</v>
      </c>
      <c r="T207" s="2">
        <v>1120001</v>
      </c>
      <c r="U207" s="2">
        <v>2000</v>
      </c>
      <c r="V207" s="2">
        <v>12</v>
      </c>
      <c r="X207" s="2">
        <v>11</v>
      </c>
    </row>
    <row r="208" spans="1:24">
      <c r="A208" t="s">
        <v>69</v>
      </c>
      <c r="B208">
        <v>138</v>
      </c>
      <c r="C208" s="2">
        <v>3238</v>
      </c>
      <c r="D208" s="2"/>
      <c r="E208">
        <v>1</v>
      </c>
      <c r="F208">
        <v>80</v>
      </c>
      <c r="G208" s="2" t="s">
        <v>84</v>
      </c>
      <c r="H208" s="2" t="s">
        <v>85</v>
      </c>
      <c r="J208">
        <v>1</v>
      </c>
      <c r="K208" s="2">
        <v>1340010</v>
      </c>
      <c r="L208" s="2" t="str">
        <f>VLOOKUP(K208,Sheet2!$A$18:$I$29,2,FALSE)</f>
        <v>电池</v>
      </c>
      <c r="M208" s="2">
        <f>VLOOKUP(K208,Sheet2!$A$18:$I$29,3,FALSE)</f>
        <v>50</v>
      </c>
      <c r="N208" s="2">
        <v>0</v>
      </c>
      <c r="O208" s="2">
        <f>VLOOKUP(K208,Sheet2!$A$18:$I$29,5,FALSE)</f>
        <v>1</v>
      </c>
      <c r="P208" s="2" t="str">
        <f>VLOOKUP(K208,Sheet2!$A$18:$I$29,6,FALSE)</f>
        <v>1340010,1|1120007,500</v>
      </c>
      <c r="Q208" s="2">
        <f>VLOOKUP(K208,Sheet2!$A$18:$I$29,7,FALSE)</f>
        <v>60010</v>
      </c>
      <c r="R208" s="2">
        <f>VLOOKUP(K208,Sheet2!$A$18:$I$29,8,FALSE)</f>
        <v>1340010</v>
      </c>
      <c r="S208" s="2">
        <f>VLOOKUP(K208,Sheet2!$A$18:$I$29,9,FALSE)</f>
        <v>3</v>
      </c>
      <c r="T208" s="2">
        <v>1120001</v>
      </c>
      <c r="U208" s="2">
        <v>2000</v>
      </c>
      <c r="V208" s="2">
        <v>26</v>
      </c>
      <c r="X208" s="2">
        <v>12</v>
      </c>
    </row>
    <row r="209" spans="1:24">
      <c r="A209" t="s">
        <v>69</v>
      </c>
      <c r="B209">
        <v>139</v>
      </c>
      <c r="C209" s="2">
        <v>3239</v>
      </c>
      <c r="D209" s="2"/>
      <c r="E209">
        <v>2</v>
      </c>
      <c r="F209">
        <v>80</v>
      </c>
      <c r="G209" s="2" t="s">
        <v>86</v>
      </c>
      <c r="H209" s="2" t="s">
        <v>87</v>
      </c>
      <c r="J209">
        <v>1</v>
      </c>
      <c r="K209" s="2">
        <v>1340010</v>
      </c>
      <c r="L209" s="2" t="str">
        <f>VLOOKUP(K209,Sheet2!$A$18:$I$29,2,FALSE)</f>
        <v>电池</v>
      </c>
      <c r="M209" s="2">
        <f>VLOOKUP(K209,Sheet2!$A$18:$I$29,3,FALSE)</f>
        <v>50</v>
      </c>
      <c r="N209" s="2">
        <v>0</v>
      </c>
      <c r="O209" s="2">
        <f>VLOOKUP(K209,Sheet2!$A$18:$I$29,5,FALSE)</f>
        <v>1</v>
      </c>
      <c r="P209" s="2" t="str">
        <f>VLOOKUP(K209,Sheet2!$A$18:$I$29,6,FALSE)</f>
        <v>1340010,1|1120007,500</v>
      </c>
      <c r="Q209" s="2">
        <f>VLOOKUP(K209,Sheet2!$A$18:$I$29,7,FALSE)</f>
        <v>60010</v>
      </c>
      <c r="R209" s="2">
        <f>VLOOKUP(K209,Sheet2!$A$18:$I$29,8,FALSE)</f>
        <v>1340010</v>
      </c>
      <c r="S209" s="2">
        <f>VLOOKUP(K209,Sheet2!$A$18:$I$29,9,FALSE)</f>
        <v>3</v>
      </c>
      <c r="T209" s="2">
        <v>1120001</v>
      </c>
      <c r="U209" s="2">
        <v>2000</v>
      </c>
      <c r="V209" s="2">
        <v>52</v>
      </c>
      <c r="X209" s="2">
        <v>13</v>
      </c>
    </row>
    <row r="210" spans="1:24">
      <c r="A210" t="s">
        <v>69</v>
      </c>
      <c r="B210">
        <v>140</v>
      </c>
      <c r="C210" s="2">
        <v>3240</v>
      </c>
      <c r="D210" s="2"/>
      <c r="E210">
        <v>13</v>
      </c>
      <c r="F210">
        <v>80</v>
      </c>
      <c r="G210" s="2" t="s">
        <v>88</v>
      </c>
      <c r="H210" s="2" t="s">
        <v>89</v>
      </c>
      <c r="J210">
        <v>1</v>
      </c>
      <c r="K210" s="2">
        <v>1340010</v>
      </c>
      <c r="L210" s="2" t="str">
        <f>VLOOKUP(K210,Sheet2!$A$18:$I$29,2,FALSE)</f>
        <v>电池</v>
      </c>
      <c r="M210" s="2">
        <f>VLOOKUP(K210,Sheet2!$A$18:$I$29,3,FALSE)</f>
        <v>50</v>
      </c>
      <c r="N210" s="2">
        <v>0</v>
      </c>
      <c r="O210" s="2">
        <f>VLOOKUP(K210,Sheet2!$A$18:$I$29,5,FALSE)</f>
        <v>1</v>
      </c>
      <c r="P210" s="2" t="str">
        <f>VLOOKUP(K210,Sheet2!$A$18:$I$29,6,FALSE)</f>
        <v>1340010,1|1120007,500</v>
      </c>
      <c r="Q210" s="2">
        <f>VLOOKUP(K210,Sheet2!$A$18:$I$29,7,FALSE)</f>
        <v>60010</v>
      </c>
      <c r="R210" s="2">
        <f>VLOOKUP(K210,Sheet2!$A$18:$I$29,8,FALSE)</f>
        <v>1340010</v>
      </c>
      <c r="S210" s="2">
        <f>VLOOKUP(K210,Sheet2!$A$18:$I$29,9,FALSE)</f>
        <v>3</v>
      </c>
      <c r="T210" s="2">
        <v>1120001</v>
      </c>
      <c r="U210" s="2">
        <v>2000</v>
      </c>
      <c r="V210" s="2">
        <v>64</v>
      </c>
      <c r="X210" s="2">
        <v>14</v>
      </c>
    </row>
    <row r="211" spans="1:24">
      <c r="A211" t="s">
        <v>69</v>
      </c>
      <c r="B211">
        <v>141</v>
      </c>
      <c r="C211" s="2">
        <v>3241</v>
      </c>
      <c r="D211" s="2"/>
      <c r="E211">
        <v>8</v>
      </c>
      <c r="F211">
        <v>80</v>
      </c>
      <c r="G211" s="2" t="s">
        <v>58</v>
      </c>
      <c r="H211" s="2" t="s">
        <v>59</v>
      </c>
      <c r="J211">
        <v>1</v>
      </c>
      <c r="K211" s="2">
        <v>1340011</v>
      </c>
      <c r="L211" s="2" t="str">
        <f>VLOOKUP(K211,Sheet2!$A$18:$I$29,2,FALSE)</f>
        <v>马达</v>
      </c>
      <c r="M211" s="2">
        <f>VLOOKUP(K211,Sheet2!$A$18:$I$29,3,FALSE)</f>
        <v>50</v>
      </c>
      <c r="N211" s="2">
        <v>0</v>
      </c>
      <c r="O211" s="2">
        <f>VLOOKUP(K211,Sheet2!$A$18:$I$29,5,FALSE)</f>
        <v>1</v>
      </c>
      <c r="P211" s="2" t="str">
        <f>VLOOKUP(K211,Sheet2!$A$18:$I$29,6,FALSE)</f>
        <v>1340011,1|1120007,500</v>
      </c>
      <c r="Q211" s="2">
        <f>VLOOKUP(K211,Sheet2!$A$18:$I$29,7,FALSE)</f>
        <v>60011</v>
      </c>
      <c r="R211" s="2">
        <f>VLOOKUP(K211,Sheet2!$A$18:$I$29,8,FALSE)</f>
        <v>1340011</v>
      </c>
      <c r="S211" s="2">
        <f>VLOOKUP(K211,Sheet2!$A$18:$I$29,9,FALSE)</f>
        <v>3</v>
      </c>
      <c r="T211" s="2">
        <v>1120001</v>
      </c>
      <c r="U211" s="2">
        <v>2000</v>
      </c>
      <c r="V211" s="2">
        <v>17</v>
      </c>
      <c r="X211" s="2">
        <v>1</v>
      </c>
    </row>
    <row r="212" spans="1:24">
      <c r="A212" t="s">
        <v>69</v>
      </c>
      <c r="B212">
        <v>142</v>
      </c>
      <c r="C212" s="2">
        <v>3242</v>
      </c>
      <c r="D212" s="2"/>
      <c r="E212">
        <v>14</v>
      </c>
      <c r="F212">
        <v>80</v>
      </c>
      <c r="G212" s="2" t="s">
        <v>60</v>
      </c>
      <c r="H212" s="2" t="s">
        <v>61</v>
      </c>
      <c r="J212">
        <v>1</v>
      </c>
      <c r="K212" s="2">
        <v>1340011</v>
      </c>
      <c r="L212" s="2" t="str">
        <f>VLOOKUP(K212,Sheet2!$A$18:$I$29,2,FALSE)</f>
        <v>马达</v>
      </c>
      <c r="M212" s="2">
        <f>VLOOKUP(K212,Sheet2!$A$18:$I$29,3,FALSE)</f>
        <v>50</v>
      </c>
      <c r="N212" s="2">
        <v>0</v>
      </c>
      <c r="O212" s="2">
        <f>VLOOKUP(K212,Sheet2!$A$18:$I$29,5,FALSE)</f>
        <v>1</v>
      </c>
      <c r="P212" s="2" t="str">
        <f>VLOOKUP(K212,Sheet2!$A$18:$I$29,6,FALSE)</f>
        <v>1340011,1|1120007,500</v>
      </c>
      <c r="Q212" s="2">
        <f>VLOOKUP(K212,Sheet2!$A$18:$I$29,7,FALSE)</f>
        <v>60011</v>
      </c>
      <c r="R212" s="2">
        <f>VLOOKUP(K212,Sheet2!$A$18:$I$29,8,FALSE)</f>
        <v>1340011</v>
      </c>
      <c r="S212" s="2">
        <f>VLOOKUP(K212,Sheet2!$A$18:$I$29,9,FALSE)</f>
        <v>3</v>
      </c>
      <c r="T212" s="2">
        <v>1120001</v>
      </c>
      <c r="U212" s="2">
        <v>2000</v>
      </c>
      <c r="V212" s="2">
        <v>21</v>
      </c>
      <c r="X212" s="2">
        <v>2</v>
      </c>
    </row>
    <row r="213" spans="1:24">
      <c r="A213" t="s">
        <v>69</v>
      </c>
      <c r="B213">
        <v>143</v>
      </c>
      <c r="C213" s="2">
        <v>3243</v>
      </c>
      <c r="D213" s="2"/>
      <c r="E213">
        <v>27</v>
      </c>
      <c r="F213">
        <v>80</v>
      </c>
      <c r="G213" s="2" t="s">
        <v>62</v>
      </c>
      <c r="H213" s="2" t="s">
        <v>63</v>
      </c>
      <c r="J213">
        <v>1</v>
      </c>
      <c r="K213" s="2">
        <v>1340011</v>
      </c>
      <c r="L213" s="2" t="str">
        <f>VLOOKUP(K213,Sheet2!$A$18:$I$29,2,FALSE)</f>
        <v>马达</v>
      </c>
      <c r="M213" s="2">
        <f>VLOOKUP(K213,Sheet2!$A$18:$I$29,3,FALSE)</f>
        <v>50</v>
      </c>
      <c r="N213" s="2">
        <v>0</v>
      </c>
      <c r="O213" s="2">
        <f>VLOOKUP(K213,Sheet2!$A$18:$I$29,5,FALSE)</f>
        <v>1</v>
      </c>
      <c r="P213" s="2" t="str">
        <f>VLOOKUP(K213,Sheet2!$A$18:$I$29,6,FALSE)</f>
        <v>1340011,1|1120007,500</v>
      </c>
      <c r="Q213" s="2">
        <f>VLOOKUP(K213,Sheet2!$A$18:$I$29,7,FALSE)</f>
        <v>60011</v>
      </c>
      <c r="R213" s="2">
        <f>VLOOKUP(K213,Sheet2!$A$18:$I$29,8,FALSE)</f>
        <v>1340011</v>
      </c>
      <c r="S213" s="2">
        <f>VLOOKUP(K213,Sheet2!$A$18:$I$29,9,FALSE)</f>
        <v>3</v>
      </c>
      <c r="T213" s="2">
        <v>1120001</v>
      </c>
      <c r="U213" s="2">
        <v>2000</v>
      </c>
      <c r="V213" s="2">
        <v>18</v>
      </c>
      <c r="X213" s="2">
        <v>3</v>
      </c>
    </row>
    <row r="214" spans="1:24">
      <c r="A214" t="s">
        <v>69</v>
      </c>
      <c r="B214">
        <v>144</v>
      </c>
      <c r="C214" s="2">
        <v>3244</v>
      </c>
      <c r="D214" s="2"/>
      <c r="E214">
        <v>1</v>
      </c>
      <c r="F214">
        <v>80</v>
      </c>
      <c r="G214" s="2" t="s">
        <v>70</v>
      </c>
      <c r="H214" s="2" t="s">
        <v>65</v>
      </c>
      <c r="J214">
        <v>1</v>
      </c>
      <c r="K214" s="2">
        <v>1340011</v>
      </c>
      <c r="L214" s="2" t="str">
        <f>VLOOKUP(K214,Sheet2!$A$18:$I$29,2,FALSE)</f>
        <v>马达</v>
      </c>
      <c r="M214" s="2">
        <f>VLOOKUP(K214,Sheet2!$A$18:$I$29,3,FALSE)</f>
        <v>50</v>
      </c>
      <c r="N214" s="2">
        <v>0</v>
      </c>
      <c r="O214" s="2">
        <f>VLOOKUP(K214,Sheet2!$A$18:$I$29,5,FALSE)</f>
        <v>1</v>
      </c>
      <c r="P214" s="2" t="str">
        <f>VLOOKUP(K214,Sheet2!$A$18:$I$29,6,FALSE)</f>
        <v>1340011,1|1120007,500</v>
      </c>
      <c r="Q214" s="2">
        <f>VLOOKUP(K214,Sheet2!$A$18:$I$29,7,FALSE)</f>
        <v>60011</v>
      </c>
      <c r="R214" s="2">
        <f>VLOOKUP(K214,Sheet2!$A$18:$I$29,8,FALSE)</f>
        <v>1340011</v>
      </c>
      <c r="S214" s="2">
        <f>VLOOKUP(K214,Sheet2!$A$18:$I$29,9,FALSE)</f>
        <v>3</v>
      </c>
      <c r="T214" s="2">
        <v>1120001</v>
      </c>
      <c r="U214" s="2">
        <v>2000</v>
      </c>
      <c r="V214" s="2">
        <v>2</v>
      </c>
      <c r="X214" s="2">
        <v>4</v>
      </c>
    </row>
    <row r="215" spans="1:24">
      <c r="A215" t="s">
        <v>69</v>
      </c>
      <c r="B215">
        <v>145</v>
      </c>
      <c r="C215" s="2">
        <v>3245</v>
      </c>
      <c r="D215" s="2"/>
      <c r="E215">
        <v>15</v>
      </c>
      <c r="F215">
        <v>80</v>
      </c>
      <c r="G215" s="2" t="s">
        <v>71</v>
      </c>
      <c r="H215" s="2" t="s">
        <v>67</v>
      </c>
      <c r="J215">
        <v>1</v>
      </c>
      <c r="K215" s="2">
        <v>1340011</v>
      </c>
      <c r="L215" s="2" t="str">
        <f>VLOOKUP(K215,Sheet2!$A$18:$I$29,2,FALSE)</f>
        <v>马达</v>
      </c>
      <c r="M215" s="2">
        <f>VLOOKUP(K215,Sheet2!$A$18:$I$29,3,FALSE)</f>
        <v>50</v>
      </c>
      <c r="N215" s="2">
        <v>0</v>
      </c>
      <c r="O215" s="2">
        <f>VLOOKUP(K215,Sheet2!$A$18:$I$29,5,FALSE)</f>
        <v>1</v>
      </c>
      <c r="P215" s="2" t="str">
        <f>VLOOKUP(K215,Sheet2!$A$18:$I$29,6,FALSE)</f>
        <v>1340011,1|1120007,500</v>
      </c>
      <c r="Q215" s="2">
        <f>VLOOKUP(K215,Sheet2!$A$18:$I$29,7,FALSE)</f>
        <v>60011</v>
      </c>
      <c r="R215" s="2">
        <f>VLOOKUP(K215,Sheet2!$A$18:$I$29,8,FALSE)</f>
        <v>1340011</v>
      </c>
      <c r="S215" s="2">
        <f>VLOOKUP(K215,Sheet2!$A$18:$I$29,9,FALSE)</f>
        <v>3</v>
      </c>
      <c r="T215" s="2">
        <v>1120001</v>
      </c>
      <c r="U215" s="2">
        <v>2000</v>
      </c>
      <c r="V215" s="2">
        <v>3</v>
      </c>
      <c r="X215" s="2">
        <v>5</v>
      </c>
    </row>
    <row r="216" spans="1:24">
      <c r="A216" t="s">
        <v>69</v>
      </c>
      <c r="B216">
        <v>146</v>
      </c>
      <c r="C216" s="2">
        <v>3246</v>
      </c>
      <c r="D216" s="2"/>
      <c r="E216">
        <v>15</v>
      </c>
      <c r="F216">
        <v>80</v>
      </c>
      <c r="G216" s="2" t="s">
        <v>72</v>
      </c>
      <c r="H216" s="2" t="s">
        <v>73</v>
      </c>
      <c r="J216">
        <v>1</v>
      </c>
      <c r="K216" s="2">
        <v>1340011</v>
      </c>
      <c r="L216" s="2" t="str">
        <f>VLOOKUP(K216,Sheet2!$A$18:$I$29,2,FALSE)</f>
        <v>马达</v>
      </c>
      <c r="M216" s="2">
        <f>VLOOKUP(K216,Sheet2!$A$18:$I$29,3,FALSE)</f>
        <v>50</v>
      </c>
      <c r="N216" s="2">
        <v>0</v>
      </c>
      <c r="O216" s="2">
        <f>VLOOKUP(K216,Sheet2!$A$18:$I$29,5,FALSE)</f>
        <v>1</v>
      </c>
      <c r="P216" s="2" t="str">
        <f>VLOOKUP(K216,Sheet2!$A$18:$I$29,6,FALSE)</f>
        <v>1340011,1|1120007,500</v>
      </c>
      <c r="Q216" s="2">
        <f>VLOOKUP(K216,Sheet2!$A$18:$I$29,7,FALSE)</f>
        <v>60011</v>
      </c>
      <c r="R216" s="2">
        <f>VLOOKUP(K216,Sheet2!$A$18:$I$29,8,FALSE)</f>
        <v>1340011</v>
      </c>
      <c r="S216" s="2">
        <f>VLOOKUP(K216,Sheet2!$A$18:$I$29,9,FALSE)</f>
        <v>3</v>
      </c>
      <c r="T216" s="2">
        <v>1120001</v>
      </c>
      <c r="U216" s="2">
        <v>2000</v>
      </c>
      <c r="V216" s="2">
        <v>15</v>
      </c>
      <c r="X216" s="2">
        <v>6</v>
      </c>
    </row>
    <row r="217" spans="1:24">
      <c r="A217" t="s">
        <v>69</v>
      </c>
      <c r="B217">
        <v>147</v>
      </c>
      <c r="C217" s="2">
        <v>3247</v>
      </c>
      <c r="D217" s="2"/>
      <c r="E217">
        <v>18</v>
      </c>
      <c r="F217">
        <v>80</v>
      </c>
      <c r="G217" s="2" t="s">
        <v>74</v>
      </c>
      <c r="H217" s="2" t="s">
        <v>75</v>
      </c>
      <c r="J217">
        <v>1</v>
      </c>
      <c r="K217" s="2">
        <v>1340011</v>
      </c>
      <c r="L217" s="2" t="str">
        <f>VLOOKUP(K217,Sheet2!$A$18:$I$29,2,FALSE)</f>
        <v>马达</v>
      </c>
      <c r="M217" s="2">
        <f>VLOOKUP(K217,Sheet2!$A$18:$I$29,3,FALSE)</f>
        <v>50</v>
      </c>
      <c r="N217" s="2">
        <v>0</v>
      </c>
      <c r="O217" s="2">
        <f>VLOOKUP(K217,Sheet2!$A$18:$I$29,5,FALSE)</f>
        <v>1</v>
      </c>
      <c r="P217" s="2" t="str">
        <f>VLOOKUP(K217,Sheet2!$A$18:$I$29,6,FALSE)</f>
        <v>1340011,1|1120007,500</v>
      </c>
      <c r="Q217" s="2">
        <f>VLOOKUP(K217,Sheet2!$A$18:$I$29,7,FALSE)</f>
        <v>60011</v>
      </c>
      <c r="R217" s="2">
        <f>VLOOKUP(K217,Sheet2!$A$18:$I$29,8,FALSE)</f>
        <v>1340011</v>
      </c>
      <c r="S217" s="2">
        <f>VLOOKUP(K217,Sheet2!$A$18:$I$29,9,FALSE)</f>
        <v>3</v>
      </c>
      <c r="T217" s="2">
        <v>1120001</v>
      </c>
      <c r="U217" s="2">
        <v>2000</v>
      </c>
      <c r="V217" s="2">
        <v>19</v>
      </c>
      <c r="X217" s="2">
        <v>7</v>
      </c>
    </row>
    <row r="218" spans="1:24">
      <c r="A218" t="s">
        <v>69</v>
      </c>
      <c r="B218">
        <v>148</v>
      </c>
      <c r="C218" s="2">
        <v>3248</v>
      </c>
      <c r="D218" s="2"/>
      <c r="E218">
        <v>25</v>
      </c>
      <c r="F218">
        <v>80</v>
      </c>
      <c r="G218" s="2" t="s">
        <v>76</v>
      </c>
      <c r="H218" s="2" t="s">
        <v>77</v>
      </c>
      <c r="J218">
        <v>1</v>
      </c>
      <c r="K218" s="2">
        <v>1340011</v>
      </c>
      <c r="L218" s="2" t="str">
        <f>VLOOKUP(K218,Sheet2!$A$18:$I$29,2,FALSE)</f>
        <v>马达</v>
      </c>
      <c r="M218" s="2">
        <f>VLOOKUP(K218,Sheet2!$A$18:$I$29,3,FALSE)</f>
        <v>50</v>
      </c>
      <c r="N218" s="2">
        <v>0</v>
      </c>
      <c r="O218" s="2">
        <f>VLOOKUP(K218,Sheet2!$A$18:$I$29,5,FALSE)</f>
        <v>1</v>
      </c>
      <c r="P218" s="2" t="str">
        <f>VLOOKUP(K218,Sheet2!$A$18:$I$29,6,FALSE)</f>
        <v>1340011,1|1120007,500</v>
      </c>
      <c r="Q218" s="2">
        <f>VLOOKUP(K218,Sheet2!$A$18:$I$29,7,FALSE)</f>
        <v>60011</v>
      </c>
      <c r="R218" s="2">
        <f>VLOOKUP(K218,Sheet2!$A$18:$I$29,8,FALSE)</f>
        <v>1340011</v>
      </c>
      <c r="S218" s="2">
        <f>VLOOKUP(K218,Sheet2!$A$18:$I$29,9,FALSE)</f>
        <v>3</v>
      </c>
      <c r="T218" s="2">
        <v>1120001</v>
      </c>
      <c r="U218" s="2">
        <v>2000</v>
      </c>
      <c r="V218" s="2">
        <v>16</v>
      </c>
      <c r="X218" s="2">
        <v>8</v>
      </c>
    </row>
    <row r="219" spans="1:24">
      <c r="A219" t="s">
        <v>69</v>
      </c>
      <c r="B219">
        <v>149</v>
      </c>
      <c r="C219" s="2">
        <v>3249</v>
      </c>
      <c r="D219" s="2"/>
      <c r="E219">
        <v>27</v>
      </c>
      <c r="F219">
        <v>80</v>
      </c>
      <c r="G219" s="2" t="s">
        <v>78</v>
      </c>
      <c r="H219" s="2" t="s">
        <v>79</v>
      </c>
      <c r="J219">
        <v>1</v>
      </c>
      <c r="K219" s="2">
        <v>1340011</v>
      </c>
      <c r="L219" s="2" t="str">
        <f>VLOOKUP(K219,Sheet2!$A$18:$I$29,2,FALSE)</f>
        <v>马达</v>
      </c>
      <c r="M219" s="2">
        <f>VLOOKUP(K219,Sheet2!$A$18:$I$29,3,FALSE)</f>
        <v>50</v>
      </c>
      <c r="N219" s="2">
        <v>0</v>
      </c>
      <c r="O219" s="2">
        <f>VLOOKUP(K219,Sheet2!$A$18:$I$29,5,FALSE)</f>
        <v>1</v>
      </c>
      <c r="P219" s="2" t="str">
        <f>VLOOKUP(K219,Sheet2!$A$18:$I$29,6,FALSE)</f>
        <v>1340011,1|1120007,500</v>
      </c>
      <c r="Q219" s="2">
        <f>VLOOKUP(K219,Sheet2!$A$18:$I$29,7,FALSE)</f>
        <v>60011</v>
      </c>
      <c r="R219" s="2">
        <f>VLOOKUP(K219,Sheet2!$A$18:$I$29,8,FALSE)</f>
        <v>1340011</v>
      </c>
      <c r="S219" s="2">
        <f>VLOOKUP(K219,Sheet2!$A$18:$I$29,9,FALSE)</f>
        <v>3</v>
      </c>
      <c r="T219" s="2">
        <v>1120001</v>
      </c>
      <c r="U219" s="2">
        <v>2000</v>
      </c>
      <c r="V219" s="2">
        <v>2</v>
      </c>
      <c r="X219" s="2">
        <v>9</v>
      </c>
    </row>
    <row r="220" spans="1:24">
      <c r="A220" t="s">
        <v>69</v>
      </c>
      <c r="B220">
        <v>150</v>
      </c>
      <c r="C220" s="2">
        <v>3250</v>
      </c>
      <c r="D220" s="2"/>
      <c r="E220">
        <v>15</v>
      </c>
      <c r="F220">
        <v>80</v>
      </c>
      <c r="G220" s="2" t="s">
        <v>80</v>
      </c>
      <c r="H220" s="2" t="s">
        <v>81</v>
      </c>
      <c r="J220">
        <v>1</v>
      </c>
      <c r="K220" s="2">
        <v>1340011</v>
      </c>
      <c r="L220" s="2" t="str">
        <f>VLOOKUP(K220,Sheet2!$A$18:$I$29,2,FALSE)</f>
        <v>马达</v>
      </c>
      <c r="M220" s="2">
        <f>VLOOKUP(K220,Sheet2!$A$18:$I$29,3,FALSE)</f>
        <v>50</v>
      </c>
      <c r="N220" s="2">
        <v>0</v>
      </c>
      <c r="O220" s="2">
        <f>VLOOKUP(K220,Sheet2!$A$18:$I$29,5,FALSE)</f>
        <v>1</v>
      </c>
      <c r="P220" s="2" t="str">
        <f>VLOOKUP(K220,Sheet2!$A$18:$I$29,6,FALSE)</f>
        <v>1340011,1|1120007,500</v>
      </c>
      <c r="Q220" s="2">
        <f>VLOOKUP(K220,Sheet2!$A$18:$I$29,7,FALSE)</f>
        <v>60011</v>
      </c>
      <c r="R220" s="2">
        <f>VLOOKUP(K220,Sheet2!$A$18:$I$29,8,FALSE)</f>
        <v>1340011</v>
      </c>
      <c r="S220" s="2">
        <f>VLOOKUP(K220,Sheet2!$A$18:$I$29,9,FALSE)</f>
        <v>3</v>
      </c>
      <c r="T220" s="2">
        <v>1120001</v>
      </c>
      <c r="U220" s="2">
        <v>2000</v>
      </c>
      <c r="V220" s="2">
        <v>3</v>
      </c>
      <c r="X220" s="2">
        <v>10</v>
      </c>
    </row>
    <row r="221" spans="1:24">
      <c r="A221" t="s">
        <v>69</v>
      </c>
      <c r="B221">
        <v>151</v>
      </c>
      <c r="C221" s="2">
        <v>3251</v>
      </c>
      <c r="D221" s="2"/>
      <c r="E221">
        <v>2</v>
      </c>
      <c r="F221">
        <v>80</v>
      </c>
      <c r="G221" s="2" t="s">
        <v>82</v>
      </c>
      <c r="H221" s="2" t="s">
        <v>83</v>
      </c>
      <c r="J221">
        <v>1</v>
      </c>
      <c r="K221" s="2">
        <v>1340011</v>
      </c>
      <c r="L221" s="2" t="str">
        <f>VLOOKUP(K221,Sheet2!$A$18:$I$29,2,FALSE)</f>
        <v>马达</v>
      </c>
      <c r="M221" s="2">
        <f>VLOOKUP(K221,Sheet2!$A$18:$I$29,3,FALSE)</f>
        <v>50</v>
      </c>
      <c r="N221" s="2">
        <v>0</v>
      </c>
      <c r="O221" s="2">
        <f>VLOOKUP(K221,Sheet2!$A$18:$I$29,5,FALSE)</f>
        <v>1</v>
      </c>
      <c r="P221" s="2" t="str">
        <f>VLOOKUP(K221,Sheet2!$A$18:$I$29,6,FALSE)</f>
        <v>1340011,1|1120007,500</v>
      </c>
      <c r="Q221" s="2">
        <f>VLOOKUP(K221,Sheet2!$A$18:$I$29,7,FALSE)</f>
        <v>60011</v>
      </c>
      <c r="R221" s="2">
        <f>VLOOKUP(K221,Sheet2!$A$18:$I$29,8,FALSE)</f>
        <v>1340011</v>
      </c>
      <c r="S221" s="2">
        <f>VLOOKUP(K221,Sheet2!$A$18:$I$29,9,FALSE)</f>
        <v>3</v>
      </c>
      <c r="T221" s="2">
        <v>1120001</v>
      </c>
      <c r="U221" s="2">
        <v>2000</v>
      </c>
      <c r="V221" s="2">
        <v>12</v>
      </c>
      <c r="X221" s="2">
        <v>11</v>
      </c>
    </row>
    <row r="222" spans="1:24">
      <c r="A222" t="s">
        <v>69</v>
      </c>
      <c r="B222">
        <v>152</v>
      </c>
      <c r="C222" s="2">
        <v>3252</v>
      </c>
      <c r="D222" s="2"/>
      <c r="E222">
        <v>1</v>
      </c>
      <c r="F222">
        <v>80</v>
      </c>
      <c r="G222" s="2" t="s">
        <v>84</v>
      </c>
      <c r="H222" s="2" t="s">
        <v>85</v>
      </c>
      <c r="J222">
        <v>1</v>
      </c>
      <c r="K222" s="2">
        <v>1340011</v>
      </c>
      <c r="L222" s="2" t="str">
        <f>VLOOKUP(K222,Sheet2!$A$18:$I$29,2,FALSE)</f>
        <v>马达</v>
      </c>
      <c r="M222" s="2">
        <f>VLOOKUP(K222,Sheet2!$A$18:$I$29,3,FALSE)</f>
        <v>50</v>
      </c>
      <c r="N222" s="2">
        <v>0</v>
      </c>
      <c r="O222" s="2">
        <f>VLOOKUP(K222,Sheet2!$A$18:$I$29,5,FALSE)</f>
        <v>1</v>
      </c>
      <c r="P222" s="2" t="str">
        <f>VLOOKUP(K222,Sheet2!$A$18:$I$29,6,FALSE)</f>
        <v>1340011,1|1120007,500</v>
      </c>
      <c r="Q222" s="2">
        <f>VLOOKUP(K222,Sheet2!$A$18:$I$29,7,FALSE)</f>
        <v>60011</v>
      </c>
      <c r="R222" s="2">
        <f>VLOOKUP(K222,Sheet2!$A$18:$I$29,8,FALSE)</f>
        <v>1340011</v>
      </c>
      <c r="S222" s="2">
        <f>VLOOKUP(K222,Sheet2!$A$18:$I$29,9,FALSE)</f>
        <v>3</v>
      </c>
      <c r="T222" s="2">
        <v>1120001</v>
      </c>
      <c r="U222" s="2">
        <v>2000</v>
      </c>
      <c r="V222" s="2">
        <v>26</v>
      </c>
      <c r="X222" s="2">
        <v>12</v>
      </c>
    </row>
    <row r="223" spans="1:24">
      <c r="A223" t="s">
        <v>69</v>
      </c>
      <c r="B223">
        <v>153</v>
      </c>
      <c r="C223" s="2">
        <v>3253</v>
      </c>
      <c r="D223" s="2"/>
      <c r="E223">
        <v>2</v>
      </c>
      <c r="F223">
        <v>80</v>
      </c>
      <c r="G223" s="2" t="s">
        <v>86</v>
      </c>
      <c r="H223" s="2" t="s">
        <v>87</v>
      </c>
      <c r="J223">
        <v>1</v>
      </c>
      <c r="K223" s="2">
        <v>1340011</v>
      </c>
      <c r="L223" s="2" t="str">
        <f>VLOOKUP(K223,Sheet2!$A$18:$I$29,2,FALSE)</f>
        <v>马达</v>
      </c>
      <c r="M223" s="2">
        <f>VLOOKUP(K223,Sheet2!$A$18:$I$29,3,FALSE)</f>
        <v>50</v>
      </c>
      <c r="N223" s="2">
        <v>0</v>
      </c>
      <c r="O223" s="2">
        <f>VLOOKUP(K223,Sheet2!$A$18:$I$29,5,FALSE)</f>
        <v>1</v>
      </c>
      <c r="P223" s="2" t="str">
        <f>VLOOKUP(K223,Sheet2!$A$18:$I$29,6,FALSE)</f>
        <v>1340011,1|1120007,500</v>
      </c>
      <c r="Q223" s="2">
        <f>VLOOKUP(K223,Sheet2!$A$18:$I$29,7,FALSE)</f>
        <v>60011</v>
      </c>
      <c r="R223" s="2">
        <f>VLOOKUP(K223,Sheet2!$A$18:$I$29,8,FALSE)</f>
        <v>1340011</v>
      </c>
      <c r="S223" s="2">
        <f>VLOOKUP(K223,Sheet2!$A$18:$I$29,9,FALSE)</f>
        <v>3</v>
      </c>
      <c r="T223" s="2">
        <v>1120001</v>
      </c>
      <c r="U223" s="2">
        <v>2000</v>
      </c>
      <c r="V223" s="2">
        <v>52</v>
      </c>
      <c r="X223" s="2">
        <v>13</v>
      </c>
    </row>
    <row r="224" spans="1:24">
      <c r="A224" t="s">
        <v>69</v>
      </c>
      <c r="B224">
        <v>154</v>
      </c>
      <c r="C224" s="2">
        <v>3254</v>
      </c>
      <c r="D224" s="2"/>
      <c r="E224">
        <v>13</v>
      </c>
      <c r="F224">
        <v>80</v>
      </c>
      <c r="G224" s="2" t="s">
        <v>88</v>
      </c>
      <c r="H224" s="2" t="s">
        <v>89</v>
      </c>
      <c r="J224">
        <v>1</v>
      </c>
      <c r="K224" s="2">
        <v>1340011</v>
      </c>
      <c r="L224" s="2" t="str">
        <f>VLOOKUP(K224,Sheet2!$A$18:$I$29,2,FALSE)</f>
        <v>马达</v>
      </c>
      <c r="M224" s="2">
        <f>VLOOKUP(K224,Sheet2!$A$18:$I$29,3,FALSE)</f>
        <v>50</v>
      </c>
      <c r="N224" s="2">
        <v>0</v>
      </c>
      <c r="O224" s="2">
        <f>VLOOKUP(K224,Sheet2!$A$18:$I$29,5,FALSE)</f>
        <v>1</v>
      </c>
      <c r="P224" s="2" t="str">
        <f>VLOOKUP(K224,Sheet2!$A$18:$I$29,6,FALSE)</f>
        <v>1340011,1|1120007,500</v>
      </c>
      <c r="Q224" s="2">
        <f>VLOOKUP(K224,Sheet2!$A$18:$I$29,7,FALSE)</f>
        <v>60011</v>
      </c>
      <c r="R224" s="2">
        <f>VLOOKUP(K224,Sheet2!$A$18:$I$29,8,FALSE)</f>
        <v>1340011</v>
      </c>
      <c r="S224" s="2">
        <f>VLOOKUP(K224,Sheet2!$A$18:$I$29,9,FALSE)</f>
        <v>3</v>
      </c>
      <c r="T224" s="2">
        <v>1120001</v>
      </c>
      <c r="U224" s="2">
        <v>2000</v>
      </c>
      <c r="V224" s="2">
        <v>64</v>
      </c>
      <c r="X224" s="2">
        <v>14</v>
      </c>
    </row>
    <row r="225" spans="1:24">
      <c r="A225" t="s">
        <v>69</v>
      </c>
      <c r="B225">
        <v>155</v>
      </c>
      <c r="C225" s="2">
        <v>3255</v>
      </c>
      <c r="D225" s="2"/>
      <c r="E225">
        <v>8</v>
      </c>
      <c r="F225">
        <v>80</v>
      </c>
      <c r="G225" s="2" t="s">
        <v>58</v>
      </c>
      <c r="H225" s="2" t="s">
        <v>59</v>
      </c>
      <c r="J225">
        <v>1</v>
      </c>
      <c r="K225" s="2">
        <v>1340012</v>
      </c>
      <c r="L225" s="2" t="str">
        <f>VLOOKUP(K225,Sheet2!$A$18:$I$29,2,FALSE)</f>
        <v>芯片</v>
      </c>
      <c r="M225" s="2">
        <f>VLOOKUP(K225,Sheet2!$A$18:$I$29,3,FALSE)</f>
        <v>50</v>
      </c>
      <c r="N225" s="2">
        <v>0</v>
      </c>
      <c r="O225" s="2">
        <f>VLOOKUP(K225,Sheet2!$A$18:$I$29,5,FALSE)</f>
        <v>1</v>
      </c>
      <c r="P225" s="2" t="str">
        <f>VLOOKUP(K225,Sheet2!$A$18:$I$29,6,FALSE)</f>
        <v>1340012,1|1120007,500</v>
      </c>
      <c r="Q225" s="2">
        <f>VLOOKUP(K225,Sheet2!$A$18:$I$29,7,FALSE)</f>
        <v>60012</v>
      </c>
      <c r="R225" s="2">
        <f>VLOOKUP(K225,Sheet2!$A$18:$I$29,8,FALSE)</f>
        <v>1340012</v>
      </c>
      <c r="S225" s="2">
        <f>VLOOKUP(K225,Sheet2!$A$18:$I$29,9,FALSE)</f>
        <v>3</v>
      </c>
      <c r="T225" s="2">
        <v>1120001</v>
      </c>
      <c r="U225" s="2">
        <v>2000</v>
      </c>
      <c r="V225" s="2">
        <v>17</v>
      </c>
      <c r="X225" s="2">
        <v>1</v>
      </c>
    </row>
    <row r="226" spans="1:24">
      <c r="A226" t="s">
        <v>69</v>
      </c>
      <c r="B226">
        <v>156</v>
      </c>
      <c r="C226" s="2">
        <v>3256</v>
      </c>
      <c r="D226" s="2"/>
      <c r="E226">
        <v>14</v>
      </c>
      <c r="F226">
        <v>80</v>
      </c>
      <c r="G226" s="2" t="s">
        <v>60</v>
      </c>
      <c r="H226" s="2" t="s">
        <v>61</v>
      </c>
      <c r="J226">
        <v>1</v>
      </c>
      <c r="K226" s="2">
        <v>1340012</v>
      </c>
      <c r="L226" s="2" t="str">
        <f>VLOOKUP(K226,Sheet2!$A$18:$I$29,2,FALSE)</f>
        <v>芯片</v>
      </c>
      <c r="M226" s="2">
        <f>VLOOKUP(K226,Sheet2!$A$18:$I$29,3,FALSE)</f>
        <v>50</v>
      </c>
      <c r="N226" s="2">
        <v>0</v>
      </c>
      <c r="O226" s="2">
        <f>VLOOKUP(K226,Sheet2!$A$18:$I$29,5,FALSE)</f>
        <v>1</v>
      </c>
      <c r="P226" s="2" t="str">
        <f>VLOOKUP(K226,Sheet2!$A$18:$I$29,6,FALSE)</f>
        <v>1340012,1|1120007,500</v>
      </c>
      <c r="Q226" s="2">
        <f>VLOOKUP(K226,Sheet2!$A$18:$I$29,7,FALSE)</f>
        <v>60012</v>
      </c>
      <c r="R226" s="2">
        <f>VLOOKUP(K226,Sheet2!$A$18:$I$29,8,FALSE)</f>
        <v>1340012</v>
      </c>
      <c r="S226" s="2">
        <f>VLOOKUP(K226,Sheet2!$A$18:$I$29,9,FALSE)</f>
        <v>3</v>
      </c>
      <c r="T226" s="2">
        <v>1120001</v>
      </c>
      <c r="U226" s="2">
        <v>2000</v>
      </c>
      <c r="V226" s="2">
        <v>21</v>
      </c>
      <c r="X226" s="2">
        <v>2</v>
      </c>
    </row>
    <row r="227" spans="1:24">
      <c r="A227" t="s">
        <v>69</v>
      </c>
      <c r="B227">
        <v>157</v>
      </c>
      <c r="C227" s="2">
        <v>3257</v>
      </c>
      <c r="D227" s="2"/>
      <c r="E227">
        <v>27</v>
      </c>
      <c r="F227">
        <v>80</v>
      </c>
      <c r="G227" s="2" t="s">
        <v>62</v>
      </c>
      <c r="H227" s="2" t="s">
        <v>63</v>
      </c>
      <c r="J227">
        <v>1</v>
      </c>
      <c r="K227" s="2">
        <v>1340012</v>
      </c>
      <c r="L227" s="2" t="str">
        <f>VLOOKUP(K227,Sheet2!$A$18:$I$29,2,FALSE)</f>
        <v>芯片</v>
      </c>
      <c r="M227" s="2">
        <f>VLOOKUP(K227,Sheet2!$A$18:$I$29,3,FALSE)</f>
        <v>50</v>
      </c>
      <c r="N227" s="2">
        <v>0</v>
      </c>
      <c r="O227" s="2">
        <f>VLOOKUP(K227,Sheet2!$A$18:$I$29,5,FALSE)</f>
        <v>1</v>
      </c>
      <c r="P227" s="2" t="str">
        <f>VLOOKUP(K227,Sheet2!$A$18:$I$29,6,FALSE)</f>
        <v>1340012,1|1120007,500</v>
      </c>
      <c r="Q227" s="2">
        <f>VLOOKUP(K227,Sheet2!$A$18:$I$29,7,FALSE)</f>
        <v>60012</v>
      </c>
      <c r="R227" s="2">
        <f>VLOOKUP(K227,Sheet2!$A$18:$I$29,8,FALSE)</f>
        <v>1340012</v>
      </c>
      <c r="S227" s="2">
        <f>VLOOKUP(K227,Sheet2!$A$18:$I$29,9,FALSE)</f>
        <v>3</v>
      </c>
      <c r="T227" s="2">
        <v>1120001</v>
      </c>
      <c r="U227" s="2">
        <v>2000</v>
      </c>
      <c r="V227" s="2">
        <v>18</v>
      </c>
      <c r="X227" s="2">
        <v>3</v>
      </c>
    </row>
    <row r="228" spans="1:24">
      <c r="A228" t="s">
        <v>69</v>
      </c>
      <c r="B228">
        <v>158</v>
      </c>
      <c r="C228" s="2">
        <v>3258</v>
      </c>
      <c r="D228" s="2"/>
      <c r="E228">
        <v>1</v>
      </c>
      <c r="F228">
        <v>80</v>
      </c>
      <c r="G228" s="2" t="s">
        <v>70</v>
      </c>
      <c r="H228" s="2" t="s">
        <v>65</v>
      </c>
      <c r="J228">
        <v>1</v>
      </c>
      <c r="K228" s="2">
        <v>1340012</v>
      </c>
      <c r="L228" s="2" t="str">
        <f>VLOOKUP(K228,Sheet2!$A$18:$I$29,2,FALSE)</f>
        <v>芯片</v>
      </c>
      <c r="M228" s="2">
        <f>VLOOKUP(K228,Sheet2!$A$18:$I$29,3,FALSE)</f>
        <v>50</v>
      </c>
      <c r="N228" s="2">
        <v>0</v>
      </c>
      <c r="O228" s="2">
        <f>VLOOKUP(K228,Sheet2!$A$18:$I$29,5,FALSE)</f>
        <v>1</v>
      </c>
      <c r="P228" s="2" t="str">
        <f>VLOOKUP(K228,Sheet2!$A$18:$I$29,6,FALSE)</f>
        <v>1340012,1|1120007,500</v>
      </c>
      <c r="Q228" s="2">
        <f>VLOOKUP(K228,Sheet2!$A$18:$I$29,7,FALSE)</f>
        <v>60012</v>
      </c>
      <c r="R228" s="2">
        <f>VLOOKUP(K228,Sheet2!$A$18:$I$29,8,FALSE)</f>
        <v>1340012</v>
      </c>
      <c r="S228" s="2">
        <f>VLOOKUP(K228,Sheet2!$A$18:$I$29,9,FALSE)</f>
        <v>3</v>
      </c>
      <c r="T228" s="2">
        <v>1120001</v>
      </c>
      <c r="U228" s="2">
        <v>2000</v>
      </c>
      <c r="V228" s="2">
        <v>2</v>
      </c>
      <c r="X228" s="2">
        <v>4</v>
      </c>
    </row>
    <row r="229" spans="1:24">
      <c r="A229" t="s">
        <v>69</v>
      </c>
      <c r="B229">
        <v>159</v>
      </c>
      <c r="C229" s="2">
        <v>3259</v>
      </c>
      <c r="D229" s="2"/>
      <c r="E229">
        <v>15</v>
      </c>
      <c r="F229">
        <v>80</v>
      </c>
      <c r="G229" s="2" t="s">
        <v>71</v>
      </c>
      <c r="H229" s="2" t="s">
        <v>67</v>
      </c>
      <c r="J229">
        <v>1</v>
      </c>
      <c r="K229" s="2">
        <v>1340012</v>
      </c>
      <c r="L229" s="2" t="str">
        <f>VLOOKUP(K229,Sheet2!$A$18:$I$29,2,FALSE)</f>
        <v>芯片</v>
      </c>
      <c r="M229" s="2">
        <f>VLOOKUP(K229,Sheet2!$A$18:$I$29,3,FALSE)</f>
        <v>50</v>
      </c>
      <c r="N229" s="2">
        <v>0</v>
      </c>
      <c r="O229" s="2">
        <f>VLOOKUP(K229,Sheet2!$A$18:$I$29,5,FALSE)</f>
        <v>1</v>
      </c>
      <c r="P229" s="2" t="str">
        <f>VLOOKUP(K229,Sheet2!$A$18:$I$29,6,FALSE)</f>
        <v>1340012,1|1120007,500</v>
      </c>
      <c r="Q229" s="2">
        <f>VLOOKUP(K229,Sheet2!$A$18:$I$29,7,FALSE)</f>
        <v>60012</v>
      </c>
      <c r="R229" s="2">
        <f>VLOOKUP(K229,Sheet2!$A$18:$I$29,8,FALSE)</f>
        <v>1340012</v>
      </c>
      <c r="S229" s="2">
        <f>VLOOKUP(K229,Sheet2!$A$18:$I$29,9,FALSE)</f>
        <v>3</v>
      </c>
      <c r="T229" s="2">
        <v>1120001</v>
      </c>
      <c r="U229" s="2">
        <v>2000</v>
      </c>
      <c r="V229" s="2">
        <v>3</v>
      </c>
      <c r="X229" s="2">
        <v>5</v>
      </c>
    </row>
    <row r="230" spans="1:24">
      <c r="A230" t="s">
        <v>69</v>
      </c>
      <c r="B230">
        <v>160</v>
      </c>
      <c r="C230" s="2">
        <v>3260</v>
      </c>
      <c r="D230" s="2"/>
      <c r="E230">
        <v>15</v>
      </c>
      <c r="F230">
        <v>80</v>
      </c>
      <c r="G230" s="2" t="s">
        <v>72</v>
      </c>
      <c r="H230" s="2" t="s">
        <v>73</v>
      </c>
      <c r="J230">
        <v>1</v>
      </c>
      <c r="K230" s="2">
        <v>1340012</v>
      </c>
      <c r="L230" s="2" t="str">
        <f>VLOOKUP(K230,Sheet2!$A$18:$I$29,2,FALSE)</f>
        <v>芯片</v>
      </c>
      <c r="M230" s="2">
        <f>VLOOKUP(K230,Sheet2!$A$18:$I$29,3,FALSE)</f>
        <v>50</v>
      </c>
      <c r="N230" s="2">
        <v>0</v>
      </c>
      <c r="O230" s="2">
        <f>VLOOKUP(K230,Sheet2!$A$18:$I$29,5,FALSE)</f>
        <v>1</v>
      </c>
      <c r="P230" s="2" t="str">
        <f>VLOOKUP(K230,Sheet2!$A$18:$I$29,6,FALSE)</f>
        <v>1340012,1|1120007,500</v>
      </c>
      <c r="Q230" s="2">
        <f>VLOOKUP(K230,Sheet2!$A$18:$I$29,7,FALSE)</f>
        <v>60012</v>
      </c>
      <c r="R230" s="2">
        <f>VLOOKUP(K230,Sheet2!$A$18:$I$29,8,FALSE)</f>
        <v>1340012</v>
      </c>
      <c r="S230" s="2">
        <f>VLOOKUP(K230,Sheet2!$A$18:$I$29,9,FALSE)</f>
        <v>3</v>
      </c>
      <c r="T230" s="2">
        <v>1120001</v>
      </c>
      <c r="U230" s="2">
        <v>2000</v>
      </c>
      <c r="V230" s="2">
        <v>15</v>
      </c>
      <c r="X230" s="2">
        <v>6</v>
      </c>
    </row>
    <row r="231" spans="1:24">
      <c r="A231" t="s">
        <v>69</v>
      </c>
      <c r="B231">
        <v>161</v>
      </c>
      <c r="C231" s="2">
        <v>3261</v>
      </c>
      <c r="D231" s="2"/>
      <c r="E231">
        <v>18</v>
      </c>
      <c r="F231">
        <v>80</v>
      </c>
      <c r="G231" s="2" t="s">
        <v>74</v>
      </c>
      <c r="H231" s="2" t="s">
        <v>75</v>
      </c>
      <c r="J231">
        <v>1</v>
      </c>
      <c r="K231" s="2">
        <v>1340012</v>
      </c>
      <c r="L231" s="2" t="str">
        <f>VLOOKUP(K231,Sheet2!$A$18:$I$29,2,FALSE)</f>
        <v>芯片</v>
      </c>
      <c r="M231" s="2">
        <f>VLOOKUP(K231,Sheet2!$A$18:$I$29,3,FALSE)</f>
        <v>50</v>
      </c>
      <c r="N231" s="2">
        <v>0</v>
      </c>
      <c r="O231" s="2">
        <f>VLOOKUP(K231,Sheet2!$A$18:$I$29,5,FALSE)</f>
        <v>1</v>
      </c>
      <c r="P231" s="2" t="str">
        <f>VLOOKUP(K231,Sheet2!$A$18:$I$29,6,FALSE)</f>
        <v>1340012,1|1120007,500</v>
      </c>
      <c r="Q231" s="2">
        <f>VLOOKUP(K231,Sheet2!$A$18:$I$29,7,FALSE)</f>
        <v>60012</v>
      </c>
      <c r="R231" s="2">
        <f>VLOOKUP(K231,Sheet2!$A$18:$I$29,8,FALSE)</f>
        <v>1340012</v>
      </c>
      <c r="S231" s="2">
        <f>VLOOKUP(K231,Sheet2!$A$18:$I$29,9,FALSE)</f>
        <v>3</v>
      </c>
      <c r="T231" s="2">
        <v>1120001</v>
      </c>
      <c r="U231" s="2">
        <v>2000</v>
      </c>
      <c r="V231" s="2">
        <v>19</v>
      </c>
      <c r="X231" s="2">
        <v>7</v>
      </c>
    </row>
    <row r="232" spans="1:24">
      <c r="A232" t="s">
        <v>69</v>
      </c>
      <c r="B232">
        <v>162</v>
      </c>
      <c r="C232" s="2">
        <v>3262</v>
      </c>
      <c r="D232" s="2"/>
      <c r="E232">
        <v>25</v>
      </c>
      <c r="F232">
        <v>80</v>
      </c>
      <c r="G232" s="2" t="s">
        <v>76</v>
      </c>
      <c r="H232" s="2" t="s">
        <v>77</v>
      </c>
      <c r="J232">
        <v>1</v>
      </c>
      <c r="K232" s="2">
        <v>1340012</v>
      </c>
      <c r="L232" s="2" t="str">
        <f>VLOOKUP(K232,Sheet2!$A$18:$I$29,2,FALSE)</f>
        <v>芯片</v>
      </c>
      <c r="M232" s="2">
        <f>VLOOKUP(K232,Sheet2!$A$18:$I$29,3,FALSE)</f>
        <v>50</v>
      </c>
      <c r="N232" s="2">
        <v>0</v>
      </c>
      <c r="O232" s="2">
        <f>VLOOKUP(K232,Sheet2!$A$18:$I$29,5,FALSE)</f>
        <v>1</v>
      </c>
      <c r="P232" s="2" t="str">
        <f>VLOOKUP(K232,Sheet2!$A$18:$I$29,6,FALSE)</f>
        <v>1340012,1|1120007,500</v>
      </c>
      <c r="Q232" s="2">
        <f>VLOOKUP(K232,Sheet2!$A$18:$I$29,7,FALSE)</f>
        <v>60012</v>
      </c>
      <c r="R232" s="2">
        <f>VLOOKUP(K232,Sheet2!$A$18:$I$29,8,FALSE)</f>
        <v>1340012</v>
      </c>
      <c r="S232" s="2">
        <f>VLOOKUP(K232,Sheet2!$A$18:$I$29,9,FALSE)</f>
        <v>3</v>
      </c>
      <c r="T232" s="2">
        <v>1120001</v>
      </c>
      <c r="U232" s="2">
        <v>2000</v>
      </c>
      <c r="V232" s="2">
        <v>16</v>
      </c>
      <c r="X232" s="2">
        <v>8</v>
      </c>
    </row>
    <row r="233" spans="1:24">
      <c r="A233" t="s">
        <v>69</v>
      </c>
      <c r="B233">
        <v>163</v>
      </c>
      <c r="C233" s="2">
        <v>3263</v>
      </c>
      <c r="D233" s="2"/>
      <c r="E233">
        <v>27</v>
      </c>
      <c r="F233">
        <v>80</v>
      </c>
      <c r="G233" s="2" t="s">
        <v>78</v>
      </c>
      <c r="H233" s="2" t="s">
        <v>79</v>
      </c>
      <c r="J233">
        <v>1</v>
      </c>
      <c r="K233" s="2">
        <v>1340012</v>
      </c>
      <c r="L233" s="2" t="str">
        <f>VLOOKUP(K233,Sheet2!$A$18:$I$29,2,FALSE)</f>
        <v>芯片</v>
      </c>
      <c r="M233" s="2">
        <f>VLOOKUP(K233,Sheet2!$A$18:$I$29,3,FALSE)</f>
        <v>50</v>
      </c>
      <c r="N233" s="2">
        <v>0</v>
      </c>
      <c r="O233" s="2">
        <f>VLOOKUP(K233,Sheet2!$A$18:$I$29,5,FALSE)</f>
        <v>1</v>
      </c>
      <c r="P233" s="2" t="str">
        <f>VLOOKUP(K233,Sheet2!$A$18:$I$29,6,FALSE)</f>
        <v>1340012,1|1120007,500</v>
      </c>
      <c r="Q233" s="2">
        <f>VLOOKUP(K233,Sheet2!$A$18:$I$29,7,FALSE)</f>
        <v>60012</v>
      </c>
      <c r="R233" s="2">
        <f>VLOOKUP(K233,Sheet2!$A$18:$I$29,8,FALSE)</f>
        <v>1340012</v>
      </c>
      <c r="S233" s="2">
        <f>VLOOKUP(K233,Sheet2!$A$18:$I$29,9,FALSE)</f>
        <v>3</v>
      </c>
      <c r="T233" s="2">
        <v>1120001</v>
      </c>
      <c r="U233" s="2">
        <v>2000</v>
      </c>
      <c r="V233" s="2">
        <v>2</v>
      </c>
      <c r="X233" s="2">
        <v>9</v>
      </c>
    </row>
    <row r="234" spans="1:24">
      <c r="A234" t="s">
        <v>69</v>
      </c>
      <c r="B234">
        <v>164</v>
      </c>
      <c r="C234" s="2">
        <v>3264</v>
      </c>
      <c r="D234" s="2"/>
      <c r="E234">
        <v>15</v>
      </c>
      <c r="F234">
        <v>80</v>
      </c>
      <c r="G234" s="2" t="s">
        <v>80</v>
      </c>
      <c r="H234" s="2" t="s">
        <v>81</v>
      </c>
      <c r="J234">
        <v>1</v>
      </c>
      <c r="K234" s="2">
        <v>1340012</v>
      </c>
      <c r="L234" s="2" t="str">
        <f>VLOOKUP(K234,Sheet2!$A$18:$I$29,2,FALSE)</f>
        <v>芯片</v>
      </c>
      <c r="M234" s="2">
        <f>VLOOKUP(K234,Sheet2!$A$18:$I$29,3,FALSE)</f>
        <v>50</v>
      </c>
      <c r="N234" s="2">
        <v>0</v>
      </c>
      <c r="O234" s="2">
        <f>VLOOKUP(K234,Sheet2!$A$18:$I$29,5,FALSE)</f>
        <v>1</v>
      </c>
      <c r="P234" s="2" t="str">
        <f>VLOOKUP(K234,Sheet2!$A$18:$I$29,6,FALSE)</f>
        <v>1340012,1|1120007,500</v>
      </c>
      <c r="Q234" s="2">
        <f>VLOOKUP(K234,Sheet2!$A$18:$I$29,7,FALSE)</f>
        <v>60012</v>
      </c>
      <c r="R234" s="2">
        <f>VLOOKUP(K234,Sheet2!$A$18:$I$29,8,FALSE)</f>
        <v>1340012</v>
      </c>
      <c r="S234" s="2">
        <f>VLOOKUP(K234,Sheet2!$A$18:$I$29,9,FALSE)</f>
        <v>3</v>
      </c>
      <c r="T234" s="2">
        <v>1120001</v>
      </c>
      <c r="U234" s="2">
        <v>2000</v>
      </c>
      <c r="V234" s="2">
        <v>3</v>
      </c>
      <c r="X234" s="2">
        <v>10</v>
      </c>
    </row>
    <row r="235" spans="1:24">
      <c r="A235" t="s">
        <v>69</v>
      </c>
      <c r="B235">
        <v>165</v>
      </c>
      <c r="C235" s="2">
        <v>3265</v>
      </c>
      <c r="D235" s="2"/>
      <c r="E235">
        <v>2</v>
      </c>
      <c r="F235">
        <v>80</v>
      </c>
      <c r="G235" s="2" t="s">
        <v>82</v>
      </c>
      <c r="H235" s="2" t="s">
        <v>83</v>
      </c>
      <c r="J235">
        <v>1</v>
      </c>
      <c r="K235" s="2">
        <v>1340012</v>
      </c>
      <c r="L235" s="2" t="str">
        <f>VLOOKUP(K235,Sheet2!$A$18:$I$29,2,FALSE)</f>
        <v>芯片</v>
      </c>
      <c r="M235" s="2">
        <f>VLOOKUP(K235,Sheet2!$A$18:$I$29,3,FALSE)</f>
        <v>50</v>
      </c>
      <c r="N235" s="2">
        <v>0</v>
      </c>
      <c r="O235" s="2">
        <f>VLOOKUP(K235,Sheet2!$A$18:$I$29,5,FALSE)</f>
        <v>1</v>
      </c>
      <c r="P235" s="2" t="str">
        <f>VLOOKUP(K235,Sheet2!$A$18:$I$29,6,FALSE)</f>
        <v>1340012,1|1120007,500</v>
      </c>
      <c r="Q235" s="2">
        <f>VLOOKUP(K235,Sheet2!$A$18:$I$29,7,FALSE)</f>
        <v>60012</v>
      </c>
      <c r="R235" s="2">
        <f>VLOOKUP(K235,Sheet2!$A$18:$I$29,8,FALSE)</f>
        <v>1340012</v>
      </c>
      <c r="S235" s="2">
        <f>VLOOKUP(K235,Sheet2!$A$18:$I$29,9,FALSE)</f>
        <v>3</v>
      </c>
      <c r="T235" s="2">
        <v>1120001</v>
      </c>
      <c r="U235" s="2">
        <v>2000</v>
      </c>
      <c r="V235" s="2">
        <v>12</v>
      </c>
      <c r="X235" s="2">
        <v>11</v>
      </c>
    </row>
    <row r="236" spans="1:24">
      <c r="A236" t="s">
        <v>69</v>
      </c>
      <c r="B236">
        <v>166</v>
      </c>
      <c r="C236" s="2">
        <v>3266</v>
      </c>
      <c r="D236" s="2"/>
      <c r="E236">
        <v>1</v>
      </c>
      <c r="F236">
        <v>80</v>
      </c>
      <c r="G236" s="2" t="s">
        <v>84</v>
      </c>
      <c r="H236" s="2" t="s">
        <v>85</v>
      </c>
      <c r="J236">
        <v>1</v>
      </c>
      <c r="K236" s="2">
        <v>1340012</v>
      </c>
      <c r="L236" s="2" t="str">
        <f>VLOOKUP(K236,Sheet2!$A$18:$I$29,2,FALSE)</f>
        <v>芯片</v>
      </c>
      <c r="M236" s="2">
        <f>VLOOKUP(K236,Sheet2!$A$18:$I$29,3,FALSE)</f>
        <v>50</v>
      </c>
      <c r="N236" s="2">
        <v>0</v>
      </c>
      <c r="O236" s="2">
        <f>VLOOKUP(K236,Sheet2!$A$18:$I$29,5,FALSE)</f>
        <v>1</v>
      </c>
      <c r="P236" s="2" t="str">
        <f>VLOOKUP(K236,Sheet2!$A$18:$I$29,6,FALSE)</f>
        <v>1340012,1|1120007,500</v>
      </c>
      <c r="Q236" s="2">
        <f>VLOOKUP(K236,Sheet2!$A$18:$I$29,7,FALSE)</f>
        <v>60012</v>
      </c>
      <c r="R236" s="2">
        <f>VLOOKUP(K236,Sheet2!$A$18:$I$29,8,FALSE)</f>
        <v>1340012</v>
      </c>
      <c r="S236" s="2">
        <f>VLOOKUP(K236,Sheet2!$A$18:$I$29,9,FALSE)</f>
        <v>3</v>
      </c>
      <c r="T236" s="2">
        <v>1120001</v>
      </c>
      <c r="U236" s="2">
        <v>2000</v>
      </c>
      <c r="V236" s="2">
        <v>26</v>
      </c>
      <c r="X236" s="2">
        <v>12</v>
      </c>
    </row>
    <row r="237" spans="1:24">
      <c r="A237" t="s">
        <v>69</v>
      </c>
      <c r="B237">
        <v>167</v>
      </c>
      <c r="C237" s="2">
        <v>3267</v>
      </c>
      <c r="D237" s="2"/>
      <c r="E237">
        <v>2</v>
      </c>
      <c r="F237">
        <v>80</v>
      </c>
      <c r="G237" s="2" t="s">
        <v>86</v>
      </c>
      <c r="H237" s="2" t="s">
        <v>87</v>
      </c>
      <c r="J237">
        <v>1</v>
      </c>
      <c r="K237" s="2">
        <v>1340012</v>
      </c>
      <c r="L237" s="2" t="str">
        <f>VLOOKUP(K237,Sheet2!$A$18:$I$29,2,FALSE)</f>
        <v>芯片</v>
      </c>
      <c r="M237" s="2">
        <f>VLOOKUP(K237,Sheet2!$A$18:$I$29,3,FALSE)</f>
        <v>50</v>
      </c>
      <c r="N237" s="2">
        <v>0</v>
      </c>
      <c r="O237" s="2">
        <f>VLOOKUP(K237,Sheet2!$A$18:$I$29,5,FALSE)</f>
        <v>1</v>
      </c>
      <c r="P237" s="2" t="str">
        <f>VLOOKUP(K237,Sheet2!$A$18:$I$29,6,FALSE)</f>
        <v>1340012,1|1120007,500</v>
      </c>
      <c r="Q237" s="2">
        <f>VLOOKUP(K237,Sheet2!$A$18:$I$29,7,FALSE)</f>
        <v>60012</v>
      </c>
      <c r="R237" s="2">
        <f>VLOOKUP(K237,Sheet2!$A$18:$I$29,8,FALSE)</f>
        <v>1340012</v>
      </c>
      <c r="S237" s="2">
        <f>VLOOKUP(K237,Sheet2!$A$18:$I$29,9,FALSE)</f>
        <v>3</v>
      </c>
      <c r="T237" s="2">
        <v>1120001</v>
      </c>
      <c r="U237" s="2">
        <v>2000</v>
      </c>
      <c r="V237" s="2">
        <v>52</v>
      </c>
      <c r="X237" s="2">
        <v>13</v>
      </c>
    </row>
    <row r="238" spans="1:24">
      <c r="A238" t="s">
        <v>69</v>
      </c>
      <c r="B238">
        <v>168</v>
      </c>
      <c r="C238" s="2">
        <v>3268</v>
      </c>
      <c r="D238" s="2"/>
      <c r="E238">
        <v>13</v>
      </c>
      <c r="F238">
        <v>80</v>
      </c>
      <c r="G238" s="2" t="s">
        <v>88</v>
      </c>
      <c r="H238" s="2" t="s">
        <v>89</v>
      </c>
      <c r="J238">
        <v>1</v>
      </c>
      <c r="K238" s="2">
        <v>1340012</v>
      </c>
      <c r="L238" s="2" t="str">
        <f>VLOOKUP(K238,Sheet2!$A$18:$I$29,2,FALSE)</f>
        <v>芯片</v>
      </c>
      <c r="M238" s="2">
        <f>VLOOKUP(K238,Sheet2!$A$18:$I$29,3,FALSE)</f>
        <v>50</v>
      </c>
      <c r="N238" s="2">
        <v>0</v>
      </c>
      <c r="O238" s="2">
        <f>VLOOKUP(K238,Sheet2!$A$18:$I$29,5,FALSE)</f>
        <v>1</v>
      </c>
      <c r="P238" s="2" t="str">
        <f>VLOOKUP(K238,Sheet2!$A$18:$I$29,6,FALSE)</f>
        <v>1340012,1|1120007,500</v>
      </c>
      <c r="Q238" s="2">
        <f>VLOOKUP(K238,Sheet2!$A$18:$I$29,7,FALSE)</f>
        <v>60012</v>
      </c>
      <c r="R238" s="2">
        <f>VLOOKUP(K238,Sheet2!$A$18:$I$29,8,FALSE)</f>
        <v>1340012</v>
      </c>
      <c r="S238" s="2">
        <f>VLOOKUP(K238,Sheet2!$A$18:$I$29,9,FALSE)</f>
        <v>3</v>
      </c>
      <c r="T238" s="2">
        <v>1120001</v>
      </c>
      <c r="U238" s="2">
        <v>2000</v>
      </c>
      <c r="V238" s="2">
        <v>64</v>
      </c>
      <c r="X238" s="2">
        <v>14</v>
      </c>
    </row>
    <row r="239" spans="1:24">
      <c r="A239" t="s">
        <v>69</v>
      </c>
      <c r="B239">
        <v>169</v>
      </c>
      <c r="C239" s="2">
        <v>3269</v>
      </c>
      <c r="D239" s="2">
        <v>3311</v>
      </c>
      <c r="E239">
        <v>8</v>
      </c>
      <c r="F239">
        <v>80</v>
      </c>
      <c r="G239" t="s">
        <v>68</v>
      </c>
      <c r="H239" s="2" t="s">
        <v>59</v>
      </c>
      <c r="I239" s="2" t="s">
        <v>61</v>
      </c>
      <c r="J239">
        <v>5</v>
      </c>
      <c r="K239" s="2">
        <v>1340010</v>
      </c>
      <c r="L239" s="2" t="str">
        <f>VLOOKUP(K239,Sheet2!$A$18:$I$29,2,FALSE)</f>
        <v>电池</v>
      </c>
      <c r="M239" s="2">
        <f>VLOOKUP(K239,Sheet2!$A$18:$I$29,3,FALSE)</f>
        <v>50</v>
      </c>
      <c r="N239" s="2">
        <v>1</v>
      </c>
      <c r="O239" s="2">
        <f>VLOOKUP(K239,Sheet2!$A$18:$I$29,5,FALSE)</f>
        <v>1</v>
      </c>
      <c r="P239" s="2" t="str">
        <f>VLOOKUP(K239,Sheet2!$A$18:$I$29,6,FALSE)</f>
        <v>1340010,1|1120007,500</v>
      </c>
      <c r="Q239" s="2">
        <f>VLOOKUP(K239,Sheet2!$A$18:$I$29,7,FALSE)</f>
        <v>60010</v>
      </c>
      <c r="R239" s="2">
        <f>VLOOKUP(K239,Sheet2!$A$18:$I$29,8,FALSE)</f>
        <v>1340010</v>
      </c>
      <c r="S239" s="2">
        <f>VLOOKUP(K239,Sheet2!$A$18:$I$29,9,FALSE)</f>
        <v>3</v>
      </c>
      <c r="T239" s="2">
        <v>1120001</v>
      </c>
      <c r="U239" s="2">
        <v>2000</v>
      </c>
      <c r="V239" s="2">
        <v>17</v>
      </c>
      <c r="W239">
        <v>21</v>
      </c>
      <c r="X239" s="2">
        <v>0</v>
      </c>
    </row>
    <row r="240" spans="1:24">
      <c r="A240" t="s">
        <v>69</v>
      </c>
      <c r="B240">
        <v>170</v>
      </c>
      <c r="C240" s="2">
        <v>3270</v>
      </c>
      <c r="D240" s="2">
        <v>3312</v>
      </c>
      <c r="E240">
        <v>27</v>
      </c>
      <c r="F240">
        <v>80</v>
      </c>
      <c r="G240" t="s">
        <v>68</v>
      </c>
      <c r="H240" s="2" t="s">
        <v>61</v>
      </c>
      <c r="I240" s="2" t="s">
        <v>63</v>
      </c>
      <c r="J240">
        <v>5</v>
      </c>
      <c r="K240" s="2">
        <v>1340010</v>
      </c>
      <c r="L240" s="2" t="str">
        <f>VLOOKUP(K240,Sheet2!$A$18:$I$29,2,FALSE)</f>
        <v>电池</v>
      </c>
      <c r="M240" s="2">
        <f>VLOOKUP(K240,Sheet2!$A$18:$I$29,3,FALSE)</f>
        <v>50</v>
      </c>
      <c r="N240" s="2">
        <f>VLOOKUP(K240,Sheet2!$A$18:$I$29,4,FALSE)</f>
        <v>1</v>
      </c>
      <c r="O240" s="2">
        <f>VLOOKUP(K240,Sheet2!$A$18:$I$29,5,FALSE)</f>
        <v>1</v>
      </c>
      <c r="P240" s="2" t="str">
        <f>VLOOKUP(K240,Sheet2!$A$18:$I$29,6,FALSE)</f>
        <v>1340010,1|1120007,500</v>
      </c>
      <c r="Q240" s="2">
        <f>VLOOKUP(K240,Sheet2!$A$18:$I$29,7,FALSE)</f>
        <v>60010</v>
      </c>
      <c r="R240" s="2">
        <f>VLOOKUP(K240,Sheet2!$A$18:$I$29,8,FALSE)</f>
        <v>1340010</v>
      </c>
      <c r="S240" s="2">
        <f>VLOOKUP(K240,Sheet2!$A$18:$I$29,9,FALSE)</f>
        <v>3</v>
      </c>
      <c r="T240" s="2">
        <v>1120001</v>
      </c>
      <c r="U240" s="2">
        <v>2000</v>
      </c>
      <c r="V240" s="2">
        <v>21</v>
      </c>
      <c r="W240">
        <v>18</v>
      </c>
      <c r="X240" s="2">
        <v>0</v>
      </c>
    </row>
    <row r="241" spans="1:24">
      <c r="A241" t="s">
        <v>69</v>
      </c>
      <c r="B241">
        <v>171</v>
      </c>
      <c r="C241" s="2">
        <v>3271</v>
      </c>
      <c r="D241" s="2">
        <v>3313</v>
      </c>
      <c r="E241">
        <v>21</v>
      </c>
      <c r="F241">
        <v>80</v>
      </c>
      <c r="G241" t="s">
        <v>68</v>
      </c>
      <c r="H241" s="2" t="s">
        <v>63</v>
      </c>
      <c r="I241" s="2" t="s">
        <v>65</v>
      </c>
      <c r="J241">
        <v>5</v>
      </c>
      <c r="K241" s="2">
        <v>1340010</v>
      </c>
      <c r="L241" s="2" t="str">
        <f>VLOOKUP(K241,Sheet2!$A$18:$I$29,2,FALSE)</f>
        <v>电池</v>
      </c>
      <c r="M241" s="2">
        <f>VLOOKUP(K241,Sheet2!$A$18:$I$29,3,FALSE)</f>
        <v>50</v>
      </c>
      <c r="N241" s="2">
        <f>VLOOKUP(K241,Sheet2!$A$18:$I$29,4,FALSE)</f>
        <v>1</v>
      </c>
      <c r="O241" s="2">
        <f>VLOOKUP(K241,Sheet2!$A$18:$I$29,5,FALSE)</f>
        <v>1</v>
      </c>
      <c r="P241" s="2" t="str">
        <f>VLOOKUP(K241,Sheet2!$A$18:$I$29,6,FALSE)</f>
        <v>1340010,1|1120007,500</v>
      </c>
      <c r="Q241" s="2">
        <f>VLOOKUP(K241,Sheet2!$A$18:$I$29,7,FALSE)</f>
        <v>60010</v>
      </c>
      <c r="R241" s="2">
        <f>VLOOKUP(K241,Sheet2!$A$18:$I$29,8,FALSE)</f>
        <v>1340010</v>
      </c>
      <c r="S241" s="2">
        <f>VLOOKUP(K241,Sheet2!$A$18:$I$29,9,FALSE)</f>
        <v>3</v>
      </c>
      <c r="T241" s="2">
        <v>1120001</v>
      </c>
      <c r="U241" s="2">
        <v>2000</v>
      </c>
      <c r="V241" s="2">
        <v>18</v>
      </c>
      <c r="W241">
        <v>2</v>
      </c>
      <c r="X241" s="2">
        <v>0</v>
      </c>
    </row>
    <row r="242" spans="1:24">
      <c r="A242" t="s">
        <v>69</v>
      </c>
      <c r="B242">
        <v>172</v>
      </c>
      <c r="C242" s="2">
        <v>3272</v>
      </c>
      <c r="D242" s="2">
        <v>3314</v>
      </c>
      <c r="E242">
        <v>1</v>
      </c>
      <c r="F242">
        <v>80</v>
      </c>
      <c r="G242" t="s">
        <v>68</v>
      </c>
      <c r="H242" s="2" t="s">
        <v>65</v>
      </c>
      <c r="I242" s="2" t="s">
        <v>67</v>
      </c>
      <c r="J242">
        <v>5</v>
      </c>
      <c r="K242" s="2">
        <v>1340010</v>
      </c>
      <c r="L242" s="2" t="str">
        <f>VLOOKUP(K242,Sheet2!$A$18:$I$29,2,FALSE)</f>
        <v>电池</v>
      </c>
      <c r="M242" s="2">
        <f>VLOOKUP(K242,Sheet2!$A$18:$I$29,3,FALSE)</f>
        <v>50</v>
      </c>
      <c r="N242" s="2">
        <f>VLOOKUP(K242,Sheet2!$A$18:$I$29,4,FALSE)</f>
        <v>1</v>
      </c>
      <c r="O242" s="2">
        <f>VLOOKUP(K242,Sheet2!$A$18:$I$29,5,FALSE)</f>
        <v>1</v>
      </c>
      <c r="P242" s="2" t="str">
        <f>VLOOKUP(K242,Sheet2!$A$18:$I$29,6,FALSE)</f>
        <v>1340010,1|1120007,500</v>
      </c>
      <c r="Q242" s="2">
        <f>VLOOKUP(K242,Sheet2!$A$18:$I$29,7,FALSE)</f>
        <v>60010</v>
      </c>
      <c r="R242" s="2">
        <f>VLOOKUP(K242,Sheet2!$A$18:$I$29,8,FALSE)</f>
        <v>1340010</v>
      </c>
      <c r="S242" s="2">
        <f>VLOOKUP(K242,Sheet2!$A$18:$I$29,9,FALSE)</f>
        <v>3</v>
      </c>
      <c r="T242" s="2">
        <v>1120001</v>
      </c>
      <c r="U242" s="2">
        <v>2000</v>
      </c>
      <c r="V242" s="2">
        <v>2</v>
      </c>
      <c r="W242">
        <v>3</v>
      </c>
      <c r="X242" s="2">
        <v>0</v>
      </c>
    </row>
    <row r="243" spans="1:24">
      <c r="A243" t="s">
        <v>69</v>
      </c>
      <c r="B243">
        <v>173</v>
      </c>
      <c r="C243" s="2">
        <v>3273</v>
      </c>
      <c r="D243" s="2">
        <v>3315</v>
      </c>
      <c r="E243">
        <v>15</v>
      </c>
      <c r="F243">
        <v>80</v>
      </c>
      <c r="G243" t="s">
        <v>68</v>
      </c>
      <c r="H243" s="2" t="s">
        <v>67</v>
      </c>
      <c r="I243" s="2" t="s">
        <v>73</v>
      </c>
      <c r="J243">
        <v>5</v>
      </c>
      <c r="K243" s="2">
        <v>1340010</v>
      </c>
      <c r="L243" s="2" t="str">
        <f>VLOOKUP(K243,Sheet2!$A$18:$I$29,2,FALSE)</f>
        <v>电池</v>
      </c>
      <c r="M243" s="2">
        <f>VLOOKUP(K243,Sheet2!$A$18:$I$29,3,FALSE)</f>
        <v>50</v>
      </c>
      <c r="N243" s="2">
        <f>VLOOKUP(K243,Sheet2!$A$18:$I$29,4,FALSE)</f>
        <v>1</v>
      </c>
      <c r="O243" s="2">
        <f>VLOOKUP(K243,Sheet2!$A$18:$I$29,5,FALSE)</f>
        <v>1</v>
      </c>
      <c r="P243" s="2" t="str">
        <f>VLOOKUP(K243,Sheet2!$A$18:$I$29,6,FALSE)</f>
        <v>1340010,1|1120007,500</v>
      </c>
      <c r="Q243" s="2">
        <f>VLOOKUP(K243,Sheet2!$A$18:$I$29,7,FALSE)</f>
        <v>60010</v>
      </c>
      <c r="R243" s="2">
        <f>VLOOKUP(K243,Sheet2!$A$18:$I$29,8,FALSE)</f>
        <v>1340010</v>
      </c>
      <c r="S243" s="2">
        <f>VLOOKUP(K243,Sheet2!$A$18:$I$29,9,FALSE)</f>
        <v>3</v>
      </c>
      <c r="T243" s="2">
        <v>1120001</v>
      </c>
      <c r="U243" s="2">
        <v>2000</v>
      </c>
      <c r="V243" s="2">
        <v>3</v>
      </c>
      <c r="W243">
        <v>15</v>
      </c>
      <c r="X243" s="2">
        <v>0</v>
      </c>
    </row>
    <row r="244" spans="1:24">
      <c r="A244" t="s">
        <v>69</v>
      </c>
      <c r="B244">
        <v>174</v>
      </c>
      <c r="C244" s="2">
        <v>3274</v>
      </c>
      <c r="D244" s="2">
        <v>3316</v>
      </c>
      <c r="E244">
        <v>15</v>
      </c>
      <c r="F244">
        <v>80</v>
      </c>
      <c r="G244" t="s">
        <v>68</v>
      </c>
      <c r="H244" s="2" t="s">
        <v>73</v>
      </c>
      <c r="I244" s="2" t="s">
        <v>75</v>
      </c>
      <c r="J244">
        <v>5</v>
      </c>
      <c r="K244" s="2">
        <v>1340010</v>
      </c>
      <c r="L244" s="2" t="str">
        <f>VLOOKUP(K244,Sheet2!$A$18:$I$29,2,FALSE)</f>
        <v>电池</v>
      </c>
      <c r="M244" s="2">
        <f>VLOOKUP(K244,Sheet2!$A$18:$I$29,3,FALSE)</f>
        <v>50</v>
      </c>
      <c r="N244" s="2">
        <f>VLOOKUP(K244,Sheet2!$A$18:$I$29,4,FALSE)</f>
        <v>1</v>
      </c>
      <c r="O244" s="2">
        <f>VLOOKUP(K244,Sheet2!$A$18:$I$29,5,FALSE)</f>
        <v>1</v>
      </c>
      <c r="P244" s="2" t="str">
        <f>VLOOKUP(K244,Sheet2!$A$18:$I$29,6,FALSE)</f>
        <v>1340010,1|1120007,500</v>
      </c>
      <c r="Q244" s="2">
        <f>VLOOKUP(K244,Sheet2!$A$18:$I$29,7,FALSE)</f>
        <v>60010</v>
      </c>
      <c r="R244" s="2">
        <f>VLOOKUP(K244,Sheet2!$A$18:$I$29,8,FALSE)</f>
        <v>1340010</v>
      </c>
      <c r="S244" s="2">
        <f>VLOOKUP(K244,Sheet2!$A$18:$I$29,9,FALSE)</f>
        <v>3</v>
      </c>
      <c r="T244" s="2">
        <v>1120001</v>
      </c>
      <c r="U244" s="2">
        <v>2000</v>
      </c>
      <c r="V244" s="2">
        <v>15</v>
      </c>
      <c r="W244">
        <v>19</v>
      </c>
      <c r="X244" s="2">
        <v>0</v>
      </c>
    </row>
    <row r="245" spans="1:24">
      <c r="A245" t="s">
        <v>69</v>
      </c>
      <c r="B245">
        <v>175</v>
      </c>
      <c r="C245" s="2">
        <v>3275</v>
      </c>
      <c r="D245" s="2">
        <v>3317</v>
      </c>
      <c r="E245">
        <v>18</v>
      </c>
      <c r="F245">
        <v>80</v>
      </c>
      <c r="G245" t="s">
        <v>68</v>
      </c>
      <c r="H245" s="2" t="s">
        <v>75</v>
      </c>
      <c r="I245" s="2" t="s">
        <v>77</v>
      </c>
      <c r="J245">
        <v>5</v>
      </c>
      <c r="K245" s="2">
        <v>1340010</v>
      </c>
      <c r="L245" s="2" t="str">
        <f>VLOOKUP(K245,Sheet2!$A$18:$I$29,2,FALSE)</f>
        <v>电池</v>
      </c>
      <c r="M245" s="2">
        <f>VLOOKUP(K245,Sheet2!$A$18:$I$29,3,FALSE)</f>
        <v>50</v>
      </c>
      <c r="N245" s="2">
        <f>VLOOKUP(K245,Sheet2!$A$18:$I$29,4,FALSE)</f>
        <v>1</v>
      </c>
      <c r="O245" s="2">
        <f>VLOOKUP(K245,Sheet2!$A$18:$I$29,5,FALSE)</f>
        <v>1</v>
      </c>
      <c r="P245" s="2" t="str">
        <f>VLOOKUP(K245,Sheet2!$A$18:$I$29,6,FALSE)</f>
        <v>1340010,1|1120007,500</v>
      </c>
      <c r="Q245" s="2">
        <f>VLOOKUP(K245,Sheet2!$A$18:$I$29,7,FALSE)</f>
        <v>60010</v>
      </c>
      <c r="R245" s="2">
        <f>VLOOKUP(K245,Sheet2!$A$18:$I$29,8,FALSE)</f>
        <v>1340010</v>
      </c>
      <c r="S245" s="2">
        <f>VLOOKUP(K245,Sheet2!$A$18:$I$29,9,FALSE)</f>
        <v>3</v>
      </c>
      <c r="T245" s="2">
        <v>1120001</v>
      </c>
      <c r="U245" s="2">
        <v>2000</v>
      </c>
      <c r="V245" s="2">
        <v>19</v>
      </c>
      <c r="W245">
        <v>16</v>
      </c>
      <c r="X245" s="2">
        <v>0</v>
      </c>
    </row>
    <row r="246" spans="1:24">
      <c r="A246" t="s">
        <v>69</v>
      </c>
      <c r="B246">
        <v>176</v>
      </c>
      <c r="C246" s="2">
        <v>3276</v>
      </c>
      <c r="D246" s="2">
        <v>3318</v>
      </c>
      <c r="E246">
        <v>25</v>
      </c>
      <c r="F246">
        <v>80</v>
      </c>
      <c r="G246" t="s">
        <v>68</v>
      </c>
      <c r="H246" s="2" t="s">
        <v>77</v>
      </c>
      <c r="I246" s="2" t="s">
        <v>79</v>
      </c>
      <c r="J246">
        <v>5</v>
      </c>
      <c r="K246" s="2">
        <v>1340010</v>
      </c>
      <c r="L246" s="2" t="str">
        <f>VLOOKUP(K246,Sheet2!$A$18:$I$29,2,FALSE)</f>
        <v>电池</v>
      </c>
      <c r="M246" s="2">
        <f>VLOOKUP(K246,Sheet2!$A$18:$I$29,3,FALSE)</f>
        <v>50</v>
      </c>
      <c r="N246" s="2">
        <f>VLOOKUP(K246,Sheet2!$A$18:$I$29,4,FALSE)</f>
        <v>1</v>
      </c>
      <c r="O246" s="2">
        <f>VLOOKUP(K246,Sheet2!$A$18:$I$29,5,FALSE)</f>
        <v>1</v>
      </c>
      <c r="P246" s="2" t="str">
        <f>VLOOKUP(K246,Sheet2!$A$18:$I$29,6,FALSE)</f>
        <v>1340010,1|1120007,500</v>
      </c>
      <c r="Q246" s="2">
        <f>VLOOKUP(K246,Sheet2!$A$18:$I$29,7,FALSE)</f>
        <v>60010</v>
      </c>
      <c r="R246" s="2">
        <f>VLOOKUP(K246,Sheet2!$A$18:$I$29,8,FALSE)</f>
        <v>1340010</v>
      </c>
      <c r="S246" s="2">
        <f>VLOOKUP(K246,Sheet2!$A$18:$I$29,9,FALSE)</f>
        <v>3</v>
      </c>
      <c r="T246" s="2">
        <v>1120001</v>
      </c>
      <c r="U246" s="2">
        <v>2000</v>
      </c>
      <c r="V246" s="2">
        <v>16</v>
      </c>
      <c r="W246">
        <v>2</v>
      </c>
      <c r="X246" s="2">
        <v>0</v>
      </c>
    </row>
    <row r="247" spans="1:24">
      <c r="A247" t="s">
        <v>69</v>
      </c>
      <c r="B247">
        <v>177</v>
      </c>
      <c r="C247" s="2">
        <v>3277</v>
      </c>
      <c r="D247" s="2">
        <v>3319</v>
      </c>
      <c r="E247">
        <v>21</v>
      </c>
      <c r="F247">
        <v>80</v>
      </c>
      <c r="G247" t="s">
        <v>68</v>
      </c>
      <c r="H247" s="2" t="s">
        <v>79</v>
      </c>
      <c r="I247" s="2" t="s">
        <v>81</v>
      </c>
      <c r="J247">
        <v>5</v>
      </c>
      <c r="K247" s="2">
        <v>1340010</v>
      </c>
      <c r="L247" s="2" t="str">
        <f>VLOOKUP(K247,Sheet2!$A$18:$I$29,2,FALSE)</f>
        <v>电池</v>
      </c>
      <c r="M247" s="2">
        <f>VLOOKUP(K247,Sheet2!$A$18:$I$29,3,FALSE)</f>
        <v>50</v>
      </c>
      <c r="N247" s="2">
        <f>VLOOKUP(K247,Sheet2!$A$18:$I$29,4,FALSE)</f>
        <v>1</v>
      </c>
      <c r="O247" s="2">
        <f>VLOOKUP(K247,Sheet2!$A$18:$I$29,5,FALSE)</f>
        <v>1</v>
      </c>
      <c r="P247" s="2" t="str">
        <f>VLOOKUP(K247,Sheet2!$A$18:$I$29,6,FALSE)</f>
        <v>1340010,1|1120007,500</v>
      </c>
      <c r="Q247" s="2">
        <f>VLOOKUP(K247,Sheet2!$A$18:$I$29,7,FALSE)</f>
        <v>60010</v>
      </c>
      <c r="R247" s="2">
        <f>VLOOKUP(K247,Sheet2!$A$18:$I$29,8,FALSE)</f>
        <v>1340010</v>
      </c>
      <c r="S247" s="2">
        <f>VLOOKUP(K247,Sheet2!$A$18:$I$29,9,FALSE)</f>
        <v>3</v>
      </c>
      <c r="T247" s="2">
        <v>1120001</v>
      </c>
      <c r="U247" s="2">
        <v>2000</v>
      </c>
      <c r="V247" s="2">
        <v>2</v>
      </c>
      <c r="W247">
        <v>3</v>
      </c>
      <c r="X247" s="2">
        <v>0</v>
      </c>
    </row>
    <row r="248" spans="1:24">
      <c r="A248" t="s">
        <v>69</v>
      </c>
      <c r="B248">
        <v>178</v>
      </c>
      <c r="C248" s="2">
        <v>3278</v>
      </c>
      <c r="D248" s="2">
        <v>3320</v>
      </c>
      <c r="E248">
        <v>15</v>
      </c>
      <c r="F248">
        <v>80</v>
      </c>
      <c r="G248" t="s">
        <v>68</v>
      </c>
      <c r="H248" s="2" t="s">
        <v>81</v>
      </c>
      <c r="I248" s="2" t="s">
        <v>83</v>
      </c>
      <c r="J248">
        <v>5</v>
      </c>
      <c r="K248" s="2">
        <v>1340010</v>
      </c>
      <c r="L248" s="2" t="str">
        <f>VLOOKUP(K248,Sheet2!$A$18:$I$29,2,FALSE)</f>
        <v>电池</v>
      </c>
      <c r="M248" s="2">
        <f>VLOOKUP(K248,Sheet2!$A$18:$I$29,3,FALSE)</f>
        <v>50</v>
      </c>
      <c r="N248" s="2">
        <f>VLOOKUP(K248,Sheet2!$A$18:$I$29,4,FALSE)</f>
        <v>1</v>
      </c>
      <c r="O248" s="2">
        <f>VLOOKUP(K248,Sheet2!$A$18:$I$29,5,FALSE)</f>
        <v>1</v>
      </c>
      <c r="P248" s="2" t="str">
        <f>VLOOKUP(K248,Sheet2!$A$18:$I$29,6,FALSE)</f>
        <v>1340010,1|1120007,500</v>
      </c>
      <c r="Q248" s="2">
        <f>VLOOKUP(K248,Sheet2!$A$18:$I$29,7,FALSE)</f>
        <v>60010</v>
      </c>
      <c r="R248" s="2">
        <f>VLOOKUP(K248,Sheet2!$A$18:$I$29,8,FALSE)</f>
        <v>1340010</v>
      </c>
      <c r="S248" s="2">
        <f>VLOOKUP(K248,Sheet2!$A$18:$I$29,9,FALSE)</f>
        <v>3</v>
      </c>
      <c r="T248" s="2">
        <v>1120001</v>
      </c>
      <c r="U248" s="2">
        <v>2000</v>
      </c>
      <c r="V248" s="2">
        <v>3</v>
      </c>
      <c r="W248">
        <v>12</v>
      </c>
      <c r="X248" s="2">
        <v>0</v>
      </c>
    </row>
    <row r="249" spans="1:24">
      <c r="A249" t="s">
        <v>69</v>
      </c>
      <c r="B249">
        <v>179</v>
      </c>
      <c r="C249" s="2">
        <v>3279</v>
      </c>
      <c r="D249" s="2">
        <v>3321</v>
      </c>
      <c r="E249">
        <v>2</v>
      </c>
      <c r="F249">
        <v>80</v>
      </c>
      <c r="G249" t="s">
        <v>68</v>
      </c>
      <c r="H249" s="2" t="s">
        <v>83</v>
      </c>
      <c r="I249" s="2" t="s">
        <v>85</v>
      </c>
      <c r="J249">
        <v>5</v>
      </c>
      <c r="K249" s="2">
        <v>1340010</v>
      </c>
      <c r="L249" s="2" t="str">
        <f>VLOOKUP(K249,Sheet2!$A$18:$I$29,2,FALSE)</f>
        <v>电池</v>
      </c>
      <c r="M249" s="2">
        <f>VLOOKUP(K249,Sheet2!$A$18:$I$29,3,FALSE)</f>
        <v>50</v>
      </c>
      <c r="N249" s="2">
        <f>VLOOKUP(K249,Sheet2!$A$18:$I$29,4,FALSE)</f>
        <v>1</v>
      </c>
      <c r="O249" s="2">
        <f>VLOOKUP(K249,Sheet2!$A$18:$I$29,5,FALSE)</f>
        <v>1</v>
      </c>
      <c r="P249" s="2" t="str">
        <f>VLOOKUP(K249,Sheet2!$A$18:$I$29,6,FALSE)</f>
        <v>1340010,1|1120007,500</v>
      </c>
      <c r="Q249" s="2">
        <f>VLOOKUP(K249,Sheet2!$A$18:$I$29,7,FALSE)</f>
        <v>60010</v>
      </c>
      <c r="R249" s="2">
        <f>VLOOKUP(K249,Sheet2!$A$18:$I$29,8,FALSE)</f>
        <v>1340010</v>
      </c>
      <c r="S249" s="2">
        <f>VLOOKUP(K249,Sheet2!$A$18:$I$29,9,FALSE)</f>
        <v>3</v>
      </c>
      <c r="T249" s="2">
        <v>1120001</v>
      </c>
      <c r="U249" s="2">
        <v>2000</v>
      </c>
      <c r="V249" s="2">
        <v>12</v>
      </c>
      <c r="W249">
        <v>26</v>
      </c>
      <c r="X249" s="2">
        <v>0</v>
      </c>
    </row>
    <row r="250" spans="1:24">
      <c r="A250" t="s">
        <v>69</v>
      </c>
      <c r="B250">
        <v>180</v>
      </c>
      <c r="C250" s="2">
        <v>3280</v>
      </c>
      <c r="D250" s="2">
        <v>3322</v>
      </c>
      <c r="E250">
        <v>1</v>
      </c>
      <c r="F250">
        <v>80</v>
      </c>
      <c r="G250" t="s">
        <v>68</v>
      </c>
      <c r="H250" s="2" t="s">
        <v>85</v>
      </c>
      <c r="I250" s="2" t="s">
        <v>87</v>
      </c>
      <c r="J250">
        <v>5</v>
      </c>
      <c r="K250" s="2">
        <v>1340010</v>
      </c>
      <c r="L250" s="2" t="str">
        <f>VLOOKUP(K250,Sheet2!$A$18:$I$29,2,FALSE)</f>
        <v>电池</v>
      </c>
      <c r="M250" s="2">
        <f>VLOOKUP(K250,Sheet2!$A$18:$I$29,3,FALSE)</f>
        <v>50</v>
      </c>
      <c r="N250" s="2">
        <f>VLOOKUP(K250,Sheet2!$A$18:$I$29,4,FALSE)</f>
        <v>1</v>
      </c>
      <c r="O250" s="2">
        <f>VLOOKUP(K250,Sheet2!$A$18:$I$29,5,FALSE)</f>
        <v>1</v>
      </c>
      <c r="P250" s="2" t="str">
        <f>VLOOKUP(K250,Sheet2!$A$18:$I$29,6,FALSE)</f>
        <v>1340010,1|1120007,500</v>
      </c>
      <c r="Q250" s="2">
        <f>VLOOKUP(K250,Sheet2!$A$18:$I$29,7,FALSE)</f>
        <v>60010</v>
      </c>
      <c r="R250" s="2">
        <f>VLOOKUP(K250,Sheet2!$A$18:$I$29,8,FALSE)</f>
        <v>1340010</v>
      </c>
      <c r="S250" s="2">
        <f>VLOOKUP(K250,Sheet2!$A$18:$I$29,9,FALSE)</f>
        <v>3</v>
      </c>
      <c r="T250" s="2">
        <v>1120001</v>
      </c>
      <c r="U250" s="2">
        <v>2000</v>
      </c>
      <c r="V250" s="2">
        <v>26</v>
      </c>
      <c r="W250">
        <v>52</v>
      </c>
      <c r="X250" s="2">
        <v>0</v>
      </c>
    </row>
    <row r="251" spans="1:24">
      <c r="A251" t="s">
        <v>69</v>
      </c>
      <c r="B251">
        <v>181</v>
      </c>
      <c r="C251" s="2">
        <v>3281</v>
      </c>
      <c r="D251" s="2">
        <v>3323</v>
      </c>
      <c r="E251">
        <v>2</v>
      </c>
      <c r="F251">
        <v>80</v>
      </c>
      <c r="G251" t="s">
        <v>68</v>
      </c>
      <c r="H251" s="2" t="s">
        <v>87</v>
      </c>
      <c r="I251" s="2" t="s">
        <v>89</v>
      </c>
      <c r="J251">
        <v>5</v>
      </c>
      <c r="K251" s="2">
        <v>1340010</v>
      </c>
      <c r="L251" s="2" t="str">
        <f>VLOOKUP(K251,Sheet2!$A$18:$I$29,2,FALSE)</f>
        <v>电池</v>
      </c>
      <c r="M251" s="2">
        <f>VLOOKUP(K251,Sheet2!$A$18:$I$29,3,FALSE)</f>
        <v>50</v>
      </c>
      <c r="N251" s="2">
        <f>VLOOKUP(K251,Sheet2!$A$18:$I$29,4,FALSE)</f>
        <v>1</v>
      </c>
      <c r="O251" s="2">
        <f>VLOOKUP(K251,Sheet2!$A$18:$I$29,5,FALSE)</f>
        <v>1</v>
      </c>
      <c r="P251" s="2" t="str">
        <f>VLOOKUP(K251,Sheet2!$A$18:$I$29,6,FALSE)</f>
        <v>1340010,1|1120007,500</v>
      </c>
      <c r="Q251" s="2">
        <f>VLOOKUP(K251,Sheet2!$A$18:$I$29,7,FALSE)</f>
        <v>60010</v>
      </c>
      <c r="R251" s="2">
        <f>VLOOKUP(K251,Sheet2!$A$18:$I$29,8,FALSE)</f>
        <v>1340010</v>
      </c>
      <c r="S251" s="2">
        <f>VLOOKUP(K251,Sheet2!$A$18:$I$29,9,FALSE)</f>
        <v>3</v>
      </c>
      <c r="T251" s="2">
        <v>1120001</v>
      </c>
      <c r="U251" s="2">
        <v>2000</v>
      </c>
      <c r="V251" s="2">
        <v>52</v>
      </c>
      <c r="W251">
        <v>64</v>
      </c>
      <c r="X251" s="2">
        <v>0</v>
      </c>
    </row>
    <row r="252" spans="1:24">
      <c r="A252" t="s">
        <v>69</v>
      </c>
      <c r="B252">
        <v>182</v>
      </c>
      <c r="C252" s="2">
        <v>3282</v>
      </c>
      <c r="D252" s="2">
        <v>3324</v>
      </c>
      <c r="E252">
        <v>13</v>
      </c>
      <c r="F252">
        <v>80</v>
      </c>
      <c r="G252" t="s">
        <v>68</v>
      </c>
      <c r="H252" s="2" t="s">
        <v>89</v>
      </c>
      <c r="I252" s="2" t="s">
        <v>59</v>
      </c>
      <c r="J252">
        <v>5</v>
      </c>
      <c r="K252" s="2">
        <v>1340010</v>
      </c>
      <c r="L252" s="2" t="str">
        <f>VLOOKUP(K252,Sheet2!$A$18:$I$29,2,FALSE)</f>
        <v>电池</v>
      </c>
      <c r="M252" s="2">
        <f>VLOOKUP(K252,Sheet2!$A$18:$I$29,3,FALSE)</f>
        <v>50</v>
      </c>
      <c r="N252" s="2">
        <f>VLOOKUP(K252,Sheet2!$A$18:$I$29,4,FALSE)</f>
        <v>1</v>
      </c>
      <c r="O252" s="2">
        <f>VLOOKUP(K252,Sheet2!$A$18:$I$29,5,FALSE)</f>
        <v>1</v>
      </c>
      <c r="P252" s="2" t="str">
        <f>VLOOKUP(K252,Sheet2!$A$18:$I$29,6,FALSE)</f>
        <v>1340010,1|1120007,500</v>
      </c>
      <c r="Q252" s="2">
        <f>VLOOKUP(K252,Sheet2!$A$18:$I$29,7,FALSE)</f>
        <v>60010</v>
      </c>
      <c r="R252" s="2">
        <f>VLOOKUP(K252,Sheet2!$A$18:$I$29,8,FALSE)</f>
        <v>1340010</v>
      </c>
      <c r="S252" s="2">
        <f>VLOOKUP(K252,Sheet2!$A$18:$I$29,9,FALSE)</f>
        <v>3</v>
      </c>
      <c r="T252" s="2">
        <v>1120001</v>
      </c>
      <c r="U252" s="2">
        <v>2000</v>
      </c>
      <c r="V252" s="2">
        <v>64</v>
      </c>
      <c r="W252">
        <v>17</v>
      </c>
      <c r="X252" s="2">
        <v>0</v>
      </c>
    </row>
    <row r="253" spans="1:24">
      <c r="A253" t="s">
        <v>69</v>
      </c>
      <c r="B253">
        <v>183</v>
      </c>
      <c r="C253" s="2">
        <v>3283</v>
      </c>
      <c r="D253" s="2">
        <v>3325</v>
      </c>
      <c r="E253">
        <v>8</v>
      </c>
      <c r="F253">
        <v>80</v>
      </c>
      <c r="G253" t="s">
        <v>68</v>
      </c>
      <c r="H253" s="2" t="s">
        <v>59</v>
      </c>
      <c r="I253" s="2" t="s">
        <v>61</v>
      </c>
      <c r="J253">
        <v>5</v>
      </c>
      <c r="K253" s="2">
        <v>1340011</v>
      </c>
      <c r="L253" s="2" t="str">
        <f>VLOOKUP(K253,Sheet2!$A$18:$I$29,2,FALSE)</f>
        <v>马达</v>
      </c>
      <c r="M253" s="2">
        <f>VLOOKUP(K253,Sheet2!$A$18:$I$29,3,FALSE)</f>
        <v>50</v>
      </c>
      <c r="N253" s="2">
        <f>VLOOKUP(K253,Sheet2!$A$18:$I$29,4,FALSE)</f>
        <v>1</v>
      </c>
      <c r="O253" s="2">
        <f>VLOOKUP(K253,Sheet2!$A$18:$I$29,5,FALSE)</f>
        <v>1</v>
      </c>
      <c r="P253" s="2" t="str">
        <f>VLOOKUP(K253,Sheet2!$A$18:$I$29,6,FALSE)</f>
        <v>1340011,1|1120007,500</v>
      </c>
      <c r="Q253" s="2">
        <f>VLOOKUP(K253,Sheet2!$A$18:$I$29,7,FALSE)</f>
        <v>60011</v>
      </c>
      <c r="R253" s="2">
        <f>VLOOKUP(K253,Sheet2!$A$18:$I$29,8,FALSE)</f>
        <v>1340011</v>
      </c>
      <c r="S253" s="2">
        <f>VLOOKUP(K253,Sheet2!$A$18:$I$29,9,FALSE)</f>
        <v>3</v>
      </c>
      <c r="T253" s="2">
        <v>1120001</v>
      </c>
      <c r="U253" s="2">
        <v>2000</v>
      </c>
      <c r="V253" s="2">
        <v>17</v>
      </c>
      <c r="W253">
        <v>21</v>
      </c>
      <c r="X253" s="2">
        <v>0</v>
      </c>
    </row>
    <row r="254" spans="1:24">
      <c r="A254" t="s">
        <v>69</v>
      </c>
      <c r="B254">
        <v>184</v>
      </c>
      <c r="C254" s="2">
        <v>3284</v>
      </c>
      <c r="D254" s="2">
        <v>3326</v>
      </c>
      <c r="E254">
        <v>27</v>
      </c>
      <c r="F254">
        <v>80</v>
      </c>
      <c r="G254" t="s">
        <v>68</v>
      </c>
      <c r="H254" s="2" t="s">
        <v>61</v>
      </c>
      <c r="I254" s="2" t="s">
        <v>63</v>
      </c>
      <c r="J254">
        <v>5</v>
      </c>
      <c r="K254" s="2">
        <v>1340011</v>
      </c>
      <c r="L254" s="2" t="str">
        <f>VLOOKUP(K254,Sheet2!$A$18:$I$29,2,FALSE)</f>
        <v>马达</v>
      </c>
      <c r="M254" s="2">
        <f>VLOOKUP(K254,Sheet2!$A$18:$I$29,3,FALSE)</f>
        <v>50</v>
      </c>
      <c r="N254" s="2">
        <f>VLOOKUP(K254,Sheet2!$A$18:$I$29,4,FALSE)</f>
        <v>1</v>
      </c>
      <c r="O254" s="2">
        <f>VLOOKUP(K254,Sheet2!$A$18:$I$29,5,FALSE)</f>
        <v>1</v>
      </c>
      <c r="P254" s="2" t="str">
        <f>VLOOKUP(K254,Sheet2!$A$18:$I$29,6,FALSE)</f>
        <v>1340011,1|1120007,500</v>
      </c>
      <c r="Q254" s="2">
        <f>VLOOKUP(K254,Sheet2!$A$18:$I$29,7,FALSE)</f>
        <v>60011</v>
      </c>
      <c r="R254" s="2">
        <f>VLOOKUP(K254,Sheet2!$A$18:$I$29,8,FALSE)</f>
        <v>1340011</v>
      </c>
      <c r="S254" s="2">
        <f>VLOOKUP(K254,Sheet2!$A$18:$I$29,9,FALSE)</f>
        <v>3</v>
      </c>
      <c r="T254" s="2">
        <v>1120001</v>
      </c>
      <c r="U254" s="2">
        <v>2000</v>
      </c>
      <c r="V254" s="2">
        <v>21</v>
      </c>
      <c r="W254">
        <v>18</v>
      </c>
      <c r="X254" s="2">
        <v>0</v>
      </c>
    </row>
    <row r="255" spans="1:24">
      <c r="A255" t="s">
        <v>69</v>
      </c>
      <c r="B255">
        <v>185</v>
      </c>
      <c r="C255" s="2">
        <v>3285</v>
      </c>
      <c r="D255" s="2">
        <v>3327</v>
      </c>
      <c r="E255">
        <v>21</v>
      </c>
      <c r="F255">
        <v>80</v>
      </c>
      <c r="G255" t="s">
        <v>68</v>
      </c>
      <c r="H255" s="2" t="s">
        <v>63</v>
      </c>
      <c r="I255" s="2" t="s">
        <v>65</v>
      </c>
      <c r="J255">
        <v>5</v>
      </c>
      <c r="K255" s="2">
        <v>1340011</v>
      </c>
      <c r="L255" s="2" t="str">
        <f>VLOOKUP(K255,Sheet2!$A$18:$I$29,2,FALSE)</f>
        <v>马达</v>
      </c>
      <c r="M255" s="2">
        <f>VLOOKUP(K255,Sheet2!$A$18:$I$29,3,FALSE)</f>
        <v>50</v>
      </c>
      <c r="N255" s="2">
        <f>VLOOKUP(K255,Sheet2!$A$18:$I$29,4,FALSE)</f>
        <v>1</v>
      </c>
      <c r="O255" s="2">
        <f>VLOOKUP(K255,Sheet2!$A$18:$I$29,5,FALSE)</f>
        <v>1</v>
      </c>
      <c r="P255" s="2" t="str">
        <f>VLOOKUP(K255,Sheet2!$A$18:$I$29,6,FALSE)</f>
        <v>1340011,1|1120007,500</v>
      </c>
      <c r="Q255" s="2">
        <f>VLOOKUP(K255,Sheet2!$A$18:$I$29,7,FALSE)</f>
        <v>60011</v>
      </c>
      <c r="R255" s="2">
        <f>VLOOKUP(K255,Sheet2!$A$18:$I$29,8,FALSE)</f>
        <v>1340011</v>
      </c>
      <c r="S255" s="2">
        <f>VLOOKUP(K255,Sheet2!$A$18:$I$29,9,FALSE)</f>
        <v>3</v>
      </c>
      <c r="T255" s="2">
        <v>1120001</v>
      </c>
      <c r="U255" s="2">
        <v>2000</v>
      </c>
      <c r="V255" s="2">
        <v>18</v>
      </c>
      <c r="W255">
        <v>2</v>
      </c>
      <c r="X255" s="2">
        <v>0</v>
      </c>
    </row>
    <row r="256" spans="1:24">
      <c r="A256" t="s">
        <v>69</v>
      </c>
      <c r="B256">
        <v>186</v>
      </c>
      <c r="C256" s="2">
        <v>3286</v>
      </c>
      <c r="D256" s="2">
        <v>3328</v>
      </c>
      <c r="E256">
        <v>1</v>
      </c>
      <c r="F256">
        <v>80</v>
      </c>
      <c r="G256" t="s">
        <v>68</v>
      </c>
      <c r="H256" s="2" t="s">
        <v>65</v>
      </c>
      <c r="I256" s="2" t="s">
        <v>67</v>
      </c>
      <c r="J256">
        <v>5</v>
      </c>
      <c r="K256" s="2">
        <v>1340011</v>
      </c>
      <c r="L256" s="2" t="str">
        <f>VLOOKUP(K256,Sheet2!$A$18:$I$29,2,FALSE)</f>
        <v>马达</v>
      </c>
      <c r="M256" s="2">
        <f>VLOOKUP(K256,Sheet2!$A$18:$I$29,3,FALSE)</f>
        <v>50</v>
      </c>
      <c r="N256" s="2">
        <f>VLOOKUP(K256,Sheet2!$A$18:$I$29,4,FALSE)</f>
        <v>1</v>
      </c>
      <c r="O256" s="2">
        <f>VLOOKUP(K256,Sheet2!$A$18:$I$29,5,FALSE)</f>
        <v>1</v>
      </c>
      <c r="P256" s="2" t="str">
        <f>VLOOKUP(K256,Sheet2!$A$18:$I$29,6,FALSE)</f>
        <v>1340011,1|1120007,500</v>
      </c>
      <c r="Q256" s="2">
        <f>VLOOKUP(K256,Sheet2!$A$18:$I$29,7,FALSE)</f>
        <v>60011</v>
      </c>
      <c r="R256" s="2">
        <f>VLOOKUP(K256,Sheet2!$A$18:$I$29,8,FALSE)</f>
        <v>1340011</v>
      </c>
      <c r="S256" s="2">
        <f>VLOOKUP(K256,Sheet2!$A$18:$I$29,9,FALSE)</f>
        <v>3</v>
      </c>
      <c r="T256" s="2">
        <v>1120001</v>
      </c>
      <c r="U256" s="2">
        <v>2000</v>
      </c>
      <c r="V256" s="2">
        <v>2</v>
      </c>
      <c r="W256">
        <v>3</v>
      </c>
      <c r="X256" s="2">
        <v>0</v>
      </c>
    </row>
    <row r="257" spans="1:24">
      <c r="A257" t="s">
        <v>69</v>
      </c>
      <c r="B257">
        <v>187</v>
      </c>
      <c r="C257" s="2">
        <v>3287</v>
      </c>
      <c r="D257" s="2">
        <v>3329</v>
      </c>
      <c r="E257">
        <v>15</v>
      </c>
      <c r="F257">
        <v>80</v>
      </c>
      <c r="G257" t="s">
        <v>68</v>
      </c>
      <c r="H257" s="2" t="s">
        <v>67</v>
      </c>
      <c r="I257" s="2" t="s">
        <v>73</v>
      </c>
      <c r="J257">
        <v>5</v>
      </c>
      <c r="K257" s="2">
        <v>1340011</v>
      </c>
      <c r="L257" s="2" t="str">
        <f>VLOOKUP(K257,Sheet2!$A$18:$I$29,2,FALSE)</f>
        <v>马达</v>
      </c>
      <c r="M257" s="2">
        <f>VLOOKUP(K257,Sheet2!$A$18:$I$29,3,FALSE)</f>
        <v>50</v>
      </c>
      <c r="N257" s="2">
        <f>VLOOKUP(K257,Sheet2!$A$18:$I$29,4,FALSE)</f>
        <v>1</v>
      </c>
      <c r="O257" s="2">
        <f>VLOOKUP(K257,Sheet2!$A$18:$I$29,5,FALSE)</f>
        <v>1</v>
      </c>
      <c r="P257" s="2" t="str">
        <f>VLOOKUP(K257,Sheet2!$A$18:$I$29,6,FALSE)</f>
        <v>1340011,1|1120007,500</v>
      </c>
      <c r="Q257" s="2">
        <f>VLOOKUP(K257,Sheet2!$A$18:$I$29,7,FALSE)</f>
        <v>60011</v>
      </c>
      <c r="R257" s="2">
        <f>VLOOKUP(K257,Sheet2!$A$18:$I$29,8,FALSE)</f>
        <v>1340011</v>
      </c>
      <c r="S257" s="2">
        <f>VLOOKUP(K257,Sheet2!$A$18:$I$29,9,FALSE)</f>
        <v>3</v>
      </c>
      <c r="T257" s="2">
        <v>1120001</v>
      </c>
      <c r="U257" s="2">
        <v>2000</v>
      </c>
      <c r="V257" s="2">
        <v>3</v>
      </c>
      <c r="W257">
        <v>15</v>
      </c>
      <c r="X257" s="2">
        <v>0</v>
      </c>
    </row>
    <row r="258" spans="1:24">
      <c r="A258" t="s">
        <v>69</v>
      </c>
      <c r="B258">
        <v>188</v>
      </c>
      <c r="C258" s="2">
        <v>3288</v>
      </c>
      <c r="D258" s="2">
        <v>3330</v>
      </c>
      <c r="E258">
        <v>15</v>
      </c>
      <c r="F258">
        <v>80</v>
      </c>
      <c r="G258" t="s">
        <v>68</v>
      </c>
      <c r="H258" s="2" t="s">
        <v>73</v>
      </c>
      <c r="I258" s="2" t="s">
        <v>75</v>
      </c>
      <c r="J258">
        <v>5</v>
      </c>
      <c r="K258" s="2">
        <v>1340011</v>
      </c>
      <c r="L258" s="2" t="str">
        <f>VLOOKUP(K258,Sheet2!$A$18:$I$29,2,FALSE)</f>
        <v>马达</v>
      </c>
      <c r="M258" s="2">
        <f>VLOOKUP(K258,Sheet2!$A$18:$I$29,3,FALSE)</f>
        <v>50</v>
      </c>
      <c r="N258" s="2">
        <f>VLOOKUP(K258,Sheet2!$A$18:$I$29,4,FALSE)</f>
        <v>1</v>
      </c>
      <c r="O258" s="2">
        <f>VLOOKUP(K258,Sheet2!$A$18:$I$29,5,FALSE)</f>
        <v>1</v>
      </c>
      <c r="P258" s="2" t="str">
        <f>VLOOKUP(K258,Sheet2!$A$18:$I$29,6,FALSE)</f>
        <v>1340011,1|1120007,500</v>
      </c>
      <c r="Q258" s="2">
        <f>VLOOKUP(K258,Sheet2!$A$18:$I$29,7,FALSE)</f>
        <v>60011</v>
      </c>
      <c r="R258" s="2">
        <f>VLOOKUP(K258,Sheet2!$A$18:$I$29,8,FALSE)</f>
        <v>1340011</v>
      </c>
      <c r="S258" s="2">
        <f>VLOOKUP(K258,Sheet2!$A$18:$I$29,9,FALSE)</f>
        <v>3</v>
      </c>
      <c r="T258" s="2">
        <v>1120001</v>
      </c>
      <c r="U258" s="2">
        <v>2000</v>
      </c>
      <c r="V258" s="2">
        <v>15</v>
      </c>
      <c r="W258">
        <v>19</v>
      </c>
      <c r="X258" s="2">
        <v>0</v>
      </c>
    </row>
    <row r="259" spans="1:24">
      <c r="A259" t="s">
        <v>69</v>
      </c>
      <c r="B259">
        <v>189</v>
      </c>
      <c r="C259" s="2">
        <v>3289</v>
      </c>
      <c r="D259" s="2">
        <v>3331</v>
      </c>
      <c r="E259">
        <v>18</v>
      </c>
      <c r="F259">
        <v>80</v>
      </c>
      <c r="G259" t="s">
        <v>68</v>
      </c>
      <c r="H259" s="2" t="s">
        <v>75</v>
      </c>
      <c r="I259" s="2" t="s">
        <v>77</v>
      </c>
      <c r="J259">
        <v>5</v>
      </c>
      <c r="K259" s="2">
        <v>1340011</v>
      </c>
      <c r="L259" s="2" t="str">
        <f>VLOOKUP(K259,Sheet2!$A$18:$I$29,2,FALSE)</f>
        <v>马达</v>
      </c>
      <c r="M259" s="2">
        <f>VLOOKUP(K259,Sheet2!$A$18:$I$29,3,FALSE)</f>
        <v>50</v>
      </c>
      <c r="N259" s="2">
        <f>VLOOKUP(K259,Sheet2!$A$18:$I$29,4,FALSE)</f>
        <v>1</v>
      </c>
      <c r="O259" s="2">
        <f>VLOOKUP(K259,Sheet2!$A$18:$I$29,5,FALSE)</f>
        <v>1</v>
      </c>
      <c r="P259" s="2" t="str">
        <f>VLOOKUP(K259,Sheet2!$A$18:$I$29,6,FALSE)</f>
        <v>1340011,1|1120007,500</v>
      </c>
      <c r="Q259" s="2">
        <f>VLOOKUP(K259,Sheet2!$A$18:$I$29,7,FALSE)</f>
        <v>60011</v>
      </c>
      <c r="R259" s="2">
        <f>VLOOKUP(K259,Sheet2!$A$18:$I$29,8,FALSE)</f>
        <v>1340011</v>
      </c>
      <c r="S259" s="2">
        <f>VLOOKUP(K259,Sheet2!$A$18:$I$29,9,FALSE)</f>
        <v>3</v>
      </c>
      <c r="T259" s="2">
        <v>1120001</v>
      </c>
      <c r="U259" s="2">
        <v>2000</v>
      </c>
      <c r="V259" s="2">
        <v>19</v>
      </c>
      <c r="W259">
        <v>16</v>
      </c>
      <c r="X259" s="2">
        <v>0</v>
      </c>
    </row>
    <row r="260" spans="1:24">
      <c r="A260" t="s">
        <v>69</v>
      </c>
      <c r="B260">
        <v>190</v>
      </c>
      <c r="C260" s="2">
        <v>3290</v>
      </c>
      <c r="D260" s="2">
        <v>3332</v>
      </c>
      <c r="E260">
        <v>25</v>
      </c>
      <c r="F260">
        <v>80</v>
      </c>
      <c r="G260" t="s">
        <v>68</v>
      </c>
      <c r="H260" s="2" t="s">
        <v>77</v>
      </c>
      <c r="I260" s="2" t="s">
        <v>79</v>
      </c>
      <c r="J260">
        <v>5</v>
      </c>
      <c r="K260" s="2">
        <v>1340011</v>
      </c>
      <c r="L260" s="2" t="str">
        <f>VLOOKUP(K260,Sheet2!$A$18:$I$29,2,FALSE)</f>
        <v>马达</v>
      </c>
      <c r="M260" s="2">
        <f>VLOOKUP(K260,Sheet2!$A$18:$I$29,3,FALSE)</f>
        <v>50</v>
      </c>
      <c r="N260" s="2">
        <f>VLOOKUP(K260,Sheet2!$A$18:$I$29,4,FALSE)</f>
        <v>1</v>
      </c>
      <c r="O260" s="2">
        <f>VLOOKUP(K260,Sheet2!$A$18:$I$29,5,FALSE)</f>
        <v>1</v>
      </c>
      <c r="P260" s="2" t="str">
        <f>VLOOKUP(K260,Sheet2!$A$18:$I$29,6,FALSE)</f>
        <v>1340011,1|1120007,500</v>
      </c>
      <c r="Q260" s="2">
        <f>VLOOKUP(K260,Sheet2!$A$18:$I$29,7,FALSE)</f>
        <v>60011</v>
      </c>
      <c r="R260" s="2">
        <f>VLOOKUP(K260,Sheet2!$A$18:$I$29,8,FALSE)</f>
        <v>1340011</v>
      </c>
      <c r="S260" s="2">
        <f>VLOOKUP(K260,Sheet2!$A$18:$I$29,9,FALSE)</f>
        <v>3</v>
      </c>
      <c r="T260" s="2">
        <v>1120001</v>
      </c>
      <c r="U260" s="2">
        <v>2000</v>
      </c>
      <c r="V260" s="2">
        <v>16</v>
      </c>
      <c r="W260">
        <v>2</v>
      </c>
      <c r="X260" s="2">
        <v>0</v>
      </c>
    </row>
    <row r="261" spans="1:24">
      <c r="A261" t="s">
        <v>69</v>
      </c>
      <c r="B261">
        <v>191</v>
      </c>
      <c r="C261" s="2">
        <v>3291</v>
      </c>
      <c r="D261" s="2">
        <v>3333</v>
      </c>
      <c r="E261">
        <v>21</v>
      </c>
      <c r="F261">
        <v>80</v>
      </c>
      <c r="G261" t="s">
        <v>68</v>
      </c>
      <c r="H261" s="2" t="s">
        <v>79</v>
      </c>
      <c r="I261" s="2" t="s">
        <v>81</v>
      </c>
      <c r="J261">
        <v>5</v>
      </c>
      <c r="K261" s="2">
        <v>1340011</v>
      </c>
      <c r="L261" s="2" t="str">
        <f>VLOOKUP(K261,Sheet2!$A$18:$I$29,2,FALSE)</f>
        <v>马达</v>
      </c>
      <c r="M261" s="2">
        <f>VLOOKUP(K261,Sheet2!$A$18:$I$29,3,FALSE)</f>
        <v>50</v>
      </c>
      <c r="N261" s="2">
        <f>VLOOKUP(K261,Sheet2!$A$18:$I$29,4,FALSE)</f>
        <v>1</v>
      </c>
      <c r="O261" s="2">
        <f>VLOOKUP(K261,Sheet2!$A$18:$I$29,5,FALSE)</f>
        <v>1</v>
      </c>
      <c r="P261" s="2" t="str">
        <f>VLOOKUP(K261,Sheet2!$A$18:$I$29,6,FALSE)</f>
        <v>1340011,1|1120007,500</v>
      </c>
      <c r="Q261" s="2">
        <f>VLOOKUP(K261,Sheet2!$A$18:$I$29,7,FALSE)</f>
        <v>60011</v>
      </c>
      <c r="R261" s="2">
        <f>VLOOKUP(K261,Sheet2!$A$18:$I$29,8,FALSE)</f>
        <v>1340011</v>
      </c>
      <c r="S261" s="2">
        <f>VLOOKUP(K261,Sheet2!$A$18:$I$29,9,FALSE)</f>
        <v>3</v>
      </c>
      <c r="T261" s="2">
        <v>1120001</v>
      </c>
      <c r="U261" s="2">
        <v>2000</v>
      </c>
      <c r="V261" s="2">
        <v>2</v>
      </c>
      <c r="W261">
        <v>3</v>
      </c>
      <c r="X261" s="2">
        <v>0</v>
      </c>
    </row>
    <row r="262" spans="1:24">
      <c r="A262" t="s">
        <v>69</v>
      </c>
      <c r="B262">
        <v>192</v>
      </c>
      <c r="C262" s="2">
        <v>3292</v>
      </c>
      <c r="D262" s="2">
        <v>3334</v>
      </c>
      <c r="E262">
        <v>15</v>
      </c>
      <c r="F262">
        <v>80</v>
      </c>
      <c r="G262" t="s">
        <v>68</v>
      </c>
      <c r="H262" s="2" t="s">
        <v>81</v>
      </c>
      <c r="I262" s="2" t="s">
        <v>83</v>
      </c>
      <c r="J262">
        <v>5</v>
      </c>
      <c r="K262" s="2">
        <v>1340011</v>
      </c>
      <c r="L262" s="2" t="str">
        <f>VLOOKUP(K262,Sheet2!$A$18:$I$29,2,FALSE)</f>
        <v>马达</v>
      </c>
      <c r="M262" s="2">
        <f>VLOOKUP(K262,Sheet2!$A$18:$I$29,3,FALSE)</f>
        <v>50</v>
      </c>
      <c r="N262" s="2">
        <f>VLOOKUP(K262,Sheet2!$A$18:$I$29,4,FALSE)</f>
        <v>1</v>
      </c>
      <c r="O262" s="2">
        <f>VLOOKUP(K262,Sheet2!$A$18:$I$29,5,FALSE)</f>
        <v>1</v>
      </c>
      <c r="P262" s="2" t="str">
        <f>VLOOKUP(K262,Sheet2!$A$18:$I$29,6,FALSE)</f>
        <v>1340011,1|1120007,500</v>
      </c>
      <c r="Q262" s="2">
        <f>VLOOKUP(K262,Sheet2!$A$18:$I$29,7,FALSE)</f>
        <v>60011</v>
      </c>
      <c r="R262" s="2">
        <f>VLOOKUP(K262,Sheet2!$A$18:$I$29,8,FALSE)</f>
        <v>1340011</v>
      </c>
      <c r="S262" s="2">
        <f>VLOOKUP(K262,Sheet2!$A$18:$I$29,9,FALSE)</f>
        <v>3</v>
      </c>
      <c r="T262" s="2">
        <v>1120001</v>
      </c>
      <c r="U262" s="2">
        <v>2000</v>
      </c>
      <c r="V262" s="2">
        <v>3</v>
      </c>
      <c r="W262">
        <v>12</v>
      </c>
      <c r="X262" s="2">
        <v>0</v>
      </c>
    </row>
    <row r="263" spans="1:24">
      <c r="A263" t="s">
        <v>69</v>
      </c>
      <c r="B263">
        <v>193</v>
      </c>
      <c r="C263" s="2">
        <v>3293</v>
      </c>
      <c r="D263" s="2">
        <v>3335</v>
      </c>
      <c r="E263">
        <v>2</v>
      </c>
      <c r="F263">
        <v>80</v>
      </c>
      <c r="G263" t="s">
        <v>68</v>
      </c>
      <c r="H263" s="2" t="s">
        <v>83</v>
      </c>
      <c r="I263" s="2" t="s">
        <v>85</v>
      </c>
      <c r="J263">
        <v>5</v>
      </c>
      <c r="K263" s="2">
        <v>1340011</v>
      </c>
      <c r="L263" s="2" t="str">
        <f>VLOOKUP(K263,Sheet2!$A$18:$I$29,2,FALSE)</f>
        <v>马达</v>
      </c>
      <c r="M263" s="2">
        <f>VLOOKUP(K263,Sheet2!$A$18:$I$29,3,FALSE)</f>
        <v>50</v>
      </c>
      <c r="N263" s="2">
        <f>VLOOKUP(K263,Sheet2!$A$18:$I$29,4,FALSE)</f>
        <v>1</v>
      </c>
      <c r="O263" s="2">
        <f>VLOOKUP(K263,Sheet2!$A$18:$I$29,5,FALSE)</f>
        <v>1</v>
      </c>
      <c r="P263" s="2" t="str">
        <f>VLOOKUP(K263,Sheet2!$A$18:$I$29,6,FALSE)</f>
        <v>1340011,1|1120007,500</v>
      </c>
      <c r="Q263" s="2">
        <f>VLOOKUP(K263,Sheet2!$A$18:$I$29,7,FALSE)</f>
        <v>60011</v>
      </c>
      <c r="R263" s="2">
        <f>VLOOKUP(K263,Sheet2!$A$18:$I$29,8,FALSE)</f>
        <v>1340011</v>
      </c>
      <c r="S263" s="2">
        <f>VLOOKUP(K263,Sheet2!$A$18:$I$29,9,FALSE)</f>
        <v>3</v>
      </c>
      <c r="T263" s="2">
        <v>1120001</v>
      </c>
      <c r="U263" s="2">
        <v>2000</v>
      </c>
      <c r="V263" s="2">
        <v>12</v>
      </c>
      <c r="W263">
        <v>26</v>
      </c>
      <c r="X263" s="2">
        <v>0</v>
      </c>
    </row>
    <row r="264" spans="1:24">
      <c r="A264" t="s">
        <v>69</v>
      </c>
      <c r="B264">
        <v>194</v>
      </c>
      <c r="C264" s="2">
        <v>3294</v>
      </c>
      <c r="D264" s="2">
        <v>3336</v>
      </c>
      <c r="E264">
        <v>1</v>
      </c>
      <c r="F264">
        <v>80</v>
      </c>
      <c r="G264" t="s">
        <v>68</v>
      </c>
      <c r="H264" s="2" t="s">
        <v>85</v>
      </c>
      <c r="I264" s="2" t="s">
        <v>87</v>
      </c>
      <c r="J264">
        <v>5</v>
      </c>
      <c r="K264" s="2">
        <v>1340011</v>
      </c>
      <c r="L264" s="2" t="str">
        <f>VLOOKUP(K264,Sheet2!$A$18:$I$29,2,FALSE)</f>
        <v>马达</v>
      </c>
      <c r="M264" s="2">
        <f>VLOOKUP(K264,Sheet2!$A$18:$I$29,3,FALSE)</f>
        <v>50</v>
      </c>
      <c r="N264" s="2">
        <f>VLOOKUP(K264,Sheet2!$A$18:$I$29,4,FALSE)</f>
        <v>1</v>
      </c>
      <c r="O264" s="2">
        <f>VLOOKUP(K264,Sheet2!$A$18:$I$29,5,FALSE)</f>
        <v>1</v>
      </c>
      <c r="P264" s="2" t="str">
        <f>VLOOKUP(K264,Sheet2!$A$18:$I$29,6,FALSE)</f>
        <v>1340011,1|1120007,500</v>
      </c>
      <c r="Q264" s="2">
        <f>VLOOKUP(K264,Sheet2!$A$18:$I$29,7,FALSE)</f>
        <v>60011</v>
      </c>
      <c r="R264" s="2">
        <f>VLOOKUP(K264,Sheet2!$A$18:$I$29,8,FALSE)</f>
        <v>1340011</v>
      </c>
      <c r="S264" s="2">
        <f>VLOOKUP(K264,Sheet2!$A$18:$I$29,9,FALSE)</f>
        <v>3</v>
      </c>
      <c r="T264" s="2">
        <v>1120001</v>
      </c>
      <c r="U264" s="2">
        <v>2000</v>
      </c>
      <c r="V264" s="2">
        <v>26</v>
      </c>
      <c r="W264">
        <v>52</v>
      </c>
      <c r="X264" s="2">
        <v>0</v>
      </c>
    </row>
    <row r="265" spans="1:24">
      <c r="A265" t="s">
        <v>69</v>
      </c>
      <c r="B265">
        <v>195</v>
      </c>
      <c r="C265" s="2">
        <v>3295</v>
      </c>
      <c r="D265" s="2">
        <v>3337</v>
      </c>
      <c r="E265">
        <v>2</v>
      </c>
      <c r="F265">
        <v>80</v>
      </c>
      <c r="G265" t="s">
        <v>68</v>
      </c>
      <c r="H265" s="2" t="s">
        <v>87</v>
      </c>
      <c r="I265" s="2" t="s">
        <v>89</v>
      </c>
      <c r="J265">
        <v>5</v>
      </c>
      <c r="K265" s="2">
        <v>1340011</v>
      </c>
      <c r="L265" s="2" t="str">
        <f>VLOOKUP(K265,Sheet2!$A$18:$I$29,2,FALSE)</f>
        <v>马达</v>
      </c>
      <c r="M265" s="2">
        <f>VLOOKUP(K265,Sheet2!$A$18:$I$29,3,FALSE)</f>
        <v>50</v>
      </c>
      <c r="N265" s="2">
        <f>VLOOKUP(K265,Sheet2!$A$18:$I$29,4,FALSE)</f>
        <v>1</v>
      </c>
      <c r="O265" s="2">
        <f>VLOOKUP(K265,Sheet2!$A$18:$I$29,5,FALSE)</f>
        <v>1</v>
      </c>
      <c r="P265" s="2" t="str">
        <f>VLOOKUP(K265,Sheet2!$A$18:$I$29,6,FALSE)</f>
        <v>1340011,1|1120007,500</v>
      </c>
      <c r="Q265" s="2">
        <f>VLOOKUP(K265,Sheet2!$A$18:$I$29,7,FALSE)</f>
        <v>60011</v>
      </c>
      <c r="R265" s="2">
        <f>VLOOKUP(K265,Sheet2!$A$18:$I$29,8,FALSE)</f>
        <v>1340011</v>
      </c>
      <c r="S265" s="2">
        <f>VLOOKUP(K265,Sheet2!$A$18:$I$29,9,FALSE)</f>
        <v>3</v>
      </c>
      <c r="T265" s="2">
        <v>1120001</v>
      </c>
      <c r="U265" s="2">
        <v>2000</v>
      </c>
      <c r="V265" s="2">
        <v>52</v>
      </c>
      <c r="W265">
        <v>64</v>
      </c>
      <c r="X265" s="2">
        <v>0</v>
      </c>
    </row>
    <row r="266" spans="1:24">
      <c r="A266" t="s">
        <v>69</v>
      </c>
      <c r="B266">
        <v>196</v>
      </c>
      <c r="C266" s="2">
        <v>3296</v>
      </c>
      <c r="D266" s="2">
        <v>3338</v>
      </c>
      <c r="E266">
        <v>13</v>
      </c>
      <c r="F266">
        <v>80</v>
      </c>
      <c r="G266" t="s">
        <v>68</v>
      </c>
      <c r="H266" s="2" t="s">
        <v>89</v>
      </c>
      <c r="I266" s="2" t="s">
        <v>59</v>
      </c>
      <c r="J266">
        <v>5</v>
      </c>
      <c r="K266" s="2">
        <v>1340011</v>
      </c>
      <c r="L266" s="2" t="str">
        <f>VLOOKUP(K266,Sheet2!$A$18:$I$29,2,FALSE)</f>
        <v>马达</v>
      </c>
      <c r="M266" s="2">
        <f>VLOOKUP(K266,Sheet2!$A$18:$I$29,3,FALSE)</f>
        <v>50</v>
      </c>
      <c r="N266" s="2">
        <f>VLOOKUP(K266,Sheet2!$A$18:$I$29,4,FALSE)</f>
        <v>1</v>
      </c>
      <c r="O266" s="2">
        <f>VLOOKUP(K266,Sheet2!$A$18:$I$29,5,FALSE)</f>
        <v>1</v>
      </c>
      <c r="P266" s="2" t="str">
        <f>VLOOKUP(K266,Sheet2!$A$18:$I$29,6,FALSE)</f>
        <v>1340011,1|1120007,500</v>
      </c>
      <c r="Q266" s="2">
        <f>VLOOKUP(K266,Sheet2!$A$18:$I$29,7,FALSE)</f>
        <v>60011</v>
      </c>
      <c r="R266" s="2">
        <f>VLOOKUP(K266,Sheet2!$A$18:$I$29,8,FALSE)</f>
        <v>1340011</v>
      </c>
      <c r="S266" s="2">
        <f>VLOOKUP(K266,Sheet2!$A$18:$I$29,9,FALSE)</f>
        <v>3</v>
      </c>
      <c r="T266" s="2">
        <v>1120001</v>
      </c>
      <c r="U266" s="2">
        <v>2000</v>
      </c>
      <c r="V266" s="2">
        <v>64</v>
      </c>
      <c r="W266">
        <v>17</v>
      </c>
      <c r="X266" s="2">
        <v>0</v>
      </c>
    </row>
    <row r="267" spans="1:24">
      <c r="A267" t="s">
        <v>69</v>
      </c>
      <c r="B267">
        <v>197</v>
      </c>
      <c r="C267" s="2">
        <v>3297</v>
      </c>
      <c r="D267" s="2">
        <v>3339</v>
      </c>
      <c r="E267">
        <v>8</v>
      </c>
      <c r="F267">
        <v>80</v>
      </c>
      <c r="G267" t="s">
        <v>68</v>
      </c>
      <c r="H267" s="2" t="s">
        <v>59</v>
      </c>
      <c r="I267" s="2" t="s">
        <v>61</v>
      </c>
      <c r="J267">
        <v>5</v>
      </c>
      <c r="K267" s="2">
        <v>1340012</v>
      </c>
      <c r="L267" s="2" t="str">
        <f>VLOOKUP(K267,Sheet2!$A$18:$I$29,2,FALSE)</f>
        <v>芯片</v>
      </c>
      <c r="M267" s="2">
        <f>VLOOKUP(K267,Sheet2!$A$18:$I$29,3,FALSE)</f>
        <v>50</v>
      </c>
      <c r="N267" s="2">
        <f>VLOOKUP(K267,Sheet2!$A$18:$I$29,4,FALSE)</f>
        <v>1</v>
      </c>
      <c r="O267" s="2">
        <f>VLOOKUP(K267,Sheet2!$A$18:$I$29,5,FALSE)</f>
        <v>1</v>
      </c>
      <c r="P267" s="2" t="str">
        <f>VLOOKUP(K267,Sheet2!$A$18:$I$29,6,FALSE)</f>
        <v>1340012,1|1120007,500</v>
      </c>
      <c r="Q267" s="2">
        <f>VLOOKUP(K267,Sheet2!$A$18:$I$29,7,FALSE)</f>
        <v>60012</v>
      </c>
      <c r="R267" s="2">
        <f>VLOOKUP(K267,Sheet2!$A$18:$I$29,8,FALSE)</f>
        <v>1340012</v>
      </c>
      <c r="S267" s="2">
        <f>VLOOKUP(K267,Sheet2!$A$18:$I$29,9,FALSE)</f>
        <v>3</v>
      </c>
      <c r="T267" s="2">
        <v>1120001</v>
      </c>
      <c r="U267" s="2">
        <v>2000</v>
      </c>
      <c r="V267" s="2">
        <v>17</v>
      </c>
      <c r="W267">
        <v>21</v>
      </c>
      <c r="X267" s="2">
        <v>0</v>
      </c>
    </row>
    <row r="268" spans="1:24">
      <c r="A268" t="s">
        <v>69</v>
      </c>
      <c r="B268">
        <v>198</v>
      </c>
      <c r="C268" s="2">
        <v>3298</v>
      </c>
      <c r="D268" s="2">
        <v>3340</v>
      </c>
      <c r="E268">
        <v>27</v>
      </c>
      <c r="F268">
        <v>80</v>
      </c>
      <c r="G268" t="s">
        <v>68</v>
      </c>
      <c r="H268" s="2" t="s">
        <v>61</v>
      </c>
      <c r="I268" s="2" t="s">
        <v>63</v>
      </c>
      <c r="J268">
        <v>5</v>
      </c>
      <c r="K268" s="2">
        <v>1340012</v>
      </c>
      <c r="L268" s="2" t="str">
        <f>VLOOKUP(K268,Sheet2!$A$18:$I$29,2,FALSE)</f>
        <v>芯片</v>
      </c>
      <c r="M268" s="2">
        <f>VLOOKUP(K268,Sheet2!$A$18:$I$29,3,FALSE)</f>
        <v>50</v>
      </c>
      <c r="N268" s="2">
        <f>VLOOKUP(K268,Sheet2!$A$18:$I$29,4,FALSE)</f>
        <v>1</v>
      </c>
      <c r="O268" s="2">
        <f>VLOOKUP(K268,Sheet2!$A$18:$I$29,5,FALSE)</f>
        <v>1</v>
      </c>
      <c r="P268" s="2" t="str">
        <f>VLOOKUP(K268,Sheet2!$A$18:$I$29,6,FALSE)</f>
        <v>1340012,1|1120007,500</v>
      </c>
      <c r="Q268" s="2">
        <f>VLOOKUP(K268,Sheet2!$A$18:$I$29,7,FALSE)</f>
        <v>60012</v>
      </c>
      <c r="R268" s="2">
        <f>VLOOKUP(K268,Sheet2!$A$18:$I$29,8,FALSE)</f>
        <v>1340012</v>
      </c>
      <c r="S268" s="2">
        <f>VLOOKUP(K268,Sheet2!$A$18:$I$29,9,FALSE)</f>
        <v>3</v>
      </c>
      <c r="T268" s="2">
        <v>1120001</v>
      </c>
      <c r="U268" s="2">
        <v>2000</v>
      </c>
      <c r="V268" s="2">
        <v>21</v>
      </c>
      <c r="W268">
        <v>18</v>
      </c>
      <c r="X268" s="2">
        <v>0</v>
      </c>
    </row>
    <row r="269" spans="1:24">
      <c r="A269" t="s">
        <v>69</v>
      </c>
      <c r="B269">
        <v>199</v>
      </c>
      <c r="C269" s="2">
        <v>3299</v>
      </c>
      <c r="D269" s="2">
        <v>3341</v>
      </c>
      <c r="E269">
        <v>21</v>
      </c>
      <c r="F269">
        <v>80</v>
      </c>
      <c r="G269" t="s">
        <v>68</v>
      </c>
      <c r="H269" s="2" t="s">
        <v>63</v>
      </c>
      <c r="I269" s="2" t="s">
        <v>65</v>
      </c>
      <c r="J269">
        <v>5</v>
      </c>
      <c r="K269" s="2">
        <v>1340012</v>
      </c>
      <c r="L269" s="2" t="str">
        <f>VLOOKUP(K269,Sheet2!$A$18:$I$29,2,FALSE)</f>
        <v>芯片</v>
      </c>
      <c r="M269" s="2">
        <f>VLOOKUP(K269,Sheet2!$A$18:$I$29,3,FALSE)</f>
        <v>50</v>
      </c>
      <c r="N269" s="2">
        <f>VLOOKUP(K269,Sheet2!$A$18:$I$29,4,FALSE)</f>
        <v>1</v>
      </c>
      <c r="O269" s="2">
        <f>VLOOKUP(K269,Sheet2!$A$18:$I$29,5,FALSE)</f>
        <v>1</v>
      </c>
      <c r="P269" s="2" t="str">
        <f>VLOOKUP(K269,Sheet2!$A$18:$I$29,6,FALSE)</f>
        <v>1340012,1|1120007,500</v>
      </c>
      <c r="Q269" s="2">
        <f>VLOOKUP(K269,Sheet2!$A$18:$I$29,7,FALSE)</f>
        <v>60012</v>
      </c>
      <c r="R269" s="2">
        <f>VLOOKUP(K269,Sheet2!$A$18:$I$29,8,FALSE)</f>
        <v>1340012</v>
      </c>
      <c r="S269" s="2">
        <f>VLOOKUP(K269,Sheet2!$A$18:$I$29,9,FALSE)</f>
        <v>3</v>
      </c>
      <c r="T269" s="2">
        <v>1120001</v>
      </c>
      <c r="U269" s="2">
        <v>2000</v>
      </c>
      <c r="V269" s="2">
        <v>18</v>
      </c>
      <c r="W269">
        <v>2</v>
      </c>
      <c r="X269" s="2">
        <v>0</v>
      </c>
    </row>
    <row r="270" spans="1:24">
      <c r="A270" t="s">
        <v>69</v>
      </c>
      <c r="B270">
        <v>200</v>
      </c>
      <c r="C270" s="2">
        <v>3300</v>
      </c>
      <c r="D270" s="2">
        <v>3342</v>
      </c>
      <c r="E270">
        <v>1</v>
      </c>
      <c r="F270">
        <v>80</v>
      </c>
      <c r="G270" t="s">
        <v>68</v>
      </c>
      <c r="H270" s="2" t="s">
        <v>65</v>
      </c>
      <c r="I270" s="2" t="s">
        <v>67</v>
      </c>
      <c r="J270">
        <v>5</v>
      </c>
      <c r="K270" s="2">
        <v>1340012</v>
      </c>
      <c r="L270" s="2" t="str">
        <f>VLOOKUP(K270,Sheet2!$A$18:$I$29,2,FALSE)</f>
        <v>芯片</v>
      </c>
      <c r="M270" s="2">
        <f>VLOOKUP(K270,Sheet2!$A$18:$I$29,3,FALSE)</f>
        <v>50</v>
      </c>
      <c r="N270" s="2">
        <f>VLOOKUP(K270,Sheet2!$A$18:$I$29,4,FALSE)</f>
        <v>1</v>
      </c>
      <c r="O270" s="2">
        <f>VLOOKUP(K270,Sheet2!$A$18:$I$29,5,FALSE)</f>
        <v>1</v>
      </c>
      <c r="P270" s="2" t="str">
        <f>VLOOKUP(K270,Sheet2!$A$18:$I$29,6,FALSE)</f>
        <v>1340012,1|1120007,500</v>
      </c>
      <c r="Q270" s="2">
        <f>VLOOKUP(K270,Sheet2!$A$18:$I$29,7,FALSE)</f>
        <v>60012</v>
      </c>
      <c r="R270" s="2">
        <f>VLOOKUP(K270,Sheet2!$A$18:$I$29,8,FALSE)</f>
        <v>1340012</v>
      </c>
      <c r="S270" s="2">
        <f>VLOOKUP(K270,Sheet2!$A$18:$I$29,9,FALSE)</f>
        <v>3</v>
      </c>
      <c r="T270" s="2">
        <v>1120001</v>
      </c>
      <c r="U270" s="2">
        <v>2000</v>
      </c>
      <c r="V270" s="2">
        <v>2</v>
      </c>
      <c r="W270">
        <v>3</v>
      </c>
      <c r="X270" s="2">
        <v>0</v>
      </c>
    </row>
    <row r="271" spans="1:24">
      <c r="A271" t="s">
        <v>69</v>
      </c>
      <c r="B271">
        <v>201</v>
      </c>
      <c r="C271" s="2">
        <v>3301</v>
      </c>
      <c r="D271" s="2">
        <v>3343</v>
      </c>
      <c r="E271">
        <v>15</v>
      </c>
      <c r="F271">
        <v>80</v>
      </c>
      <c r="G271" t="s">
        <v>68</v>
      </c>
      <c r="H271" s="2" t="s">
        <v>67</v>
      </c>
      <c r="I271" s="2" t="s">
        <v>73</v>
      </c>
      <c r="J271">
        <v>5</v>
      </c>
      <c r="K271" s="2">
        <v>1340012</v>
      </c>
      <c r="L271" s="2" t="str">
        <f>VLOOKUP(K271,Sheet2!$A$18:$I$29,2,FALSE)</f>
        <v>芯片</v>
      </c>
      <c r="M271" s="2">
        <f>VLOOKUP(K271,Sheet2!$A$18:$I$29,3,FALSE)</f>
        <v>50</v>
      </c>
      <c r="N271" s="2">
        <f>VLOOKUP(K271,Sheet2!$A$18:$I$29,4,FALSE)</f>
        <v>1</v>
      </c>
      <c r="O271" s="2">
        <f>VLOOKUP(K271,Sheet2!$A$18:$I$29,5,FALSE)</f>
        <v>1</v>
      </c>
      <c r="P271" s="2" t="str">
        <f>VLOOKUP(K271,Sheet2!$A$18:$I$29,6,FALSE)</f>
        <v>1340012,1|1120007,500</v>
      </c>
      <c r="Q271" s="2">
        <f>VLOOKUP(K271,Sheet2!$A$18:$I$29,7,FALSE)</f>
        <v>60012</v>
      </c>
      <c r="R271" s="2">
        <f>VLOOKUP(K271,Sheet2!$A$18:$I$29,8,FALSE)</f>
        <v>1340012</v>
      </c>
      <c r="S271" s="2">
        <f>VLOOKUP(K271,Sheet2!$A$18:$I$29,9,FALSE)</f>
        <v>3</v>
      </c>
      <c r="T271" s="2">
        <v>1120001</v>
      </c>
      <c r="U271" s="2">
        <v>2000</v>
      </c>
      <c r="V271" s="2">
        <v>3</v>
      </c>
      <c r="W271">
        <v>15</v>
      </c>
      <c r="X271" s="2">
        <v>0</v>
      </c>
    </row>
    <row r="272" spans="1:24">
      <c r="A272" t="s">
        <v>69</v>
      </c>
      <c r="B272">
        <v>202</v>
      </c>
      <c r="C272" s="2">
        <v>3302</v>
      </c>
      <c r="D272" s="2">
        <v>3344</v>
      </c>
      <c r="E272">
        <v>15</v>
      </c>
      <c r="F272">
        <v>80</v>
      </c>
      <c r="G272" t="s">
        <v>68</v>
      </c>
      <c r="H272" s="2" t="s">
        <v>73</v>
      </c>
      <c r="I272" s="2" t="s">
        <v>75</v>
      </c>
      <c r="J272">
        <v>5</v>
      </c>
      <c r="K272" s="2">
        <v>1340012</v>
      </c>
      <c r="L272" s="2" t="str">
        <f>VLOOKUP(K272,Sheet2!$A$18:$I$29,2,FALSE)</f>
        <v>芯片</v>
      </c>
      <c r="M272" s="2">
        <f>VLOOKUP(K272,Sheet2!$A$18:$I$29,3,FALSE)</f>
        <v>50</v>
      </c>
      <c r="N272" s="2">
        <f>VLOOKUP(K272,Sheet2!$A$18:$I$29,4,FALSE)</f>
        <v>1</v>
      </c>
      <c r="O272" s="2">
        <f>VLOOKUP(K272,Sheet2!$A$18:$I$29,5,FALSE)</f>
        <v>1</v>
      </c>
      <c r="P272" s="2" t="str">
        <f>VLOOKUP(K272,Sheet2!$A$18:$I$29,6,FALSE)</f>
        <v>1340012,1|1120007,500</v>
      </c>
      <c r="Q272" s="2">
        <f>VLOOKUP(K272,Sheet2!$A$18:$I$29,7,FALSE)</f>
        <v>60012</v>
      </c>
      <c r="R272" s="2">
        <f>VLOOKUP(K272,Sheet2!$A$18:$I$29,8,FALSE)</f>
        <v>1340012</v>
      </c>
      <c r="S272" s="2">
        <f>VLOOKUP(K272,Sheet2!$A$18:$I$29,9,FALSE)</f>
        <v>3</v>
      </c>
      <c r="T272" s="2">
        <v>1120001</v>
      </c>
      <c r="U272" s="2">
        <v>2000</v>
      </c>
      <c r="V272" s="2">
        <v>15</v>
      </c>
      <c r="W272">
        <v>19</v>
      </c>
      <c r="X272" s="2">
        <v>0</v>
      </c>
    </row>
    <row r="273" spans="1:24">
      <c r="A273" t="s">
        <v>69</v>
      </c>
      <c r="B273">
        <v>203</v>
      </c>
      <c r="C273" s="2">
        <v>3303</v>
      </c>
      <c r="D273" s="2">
        <v>3345</v>
      </c>
      <c r="E273">
        <v>18</v>
      </c>
      <c r="F273">
        <v>80</v>
      </c>
      <c r="G273" t="s">
        <v>68</v>
      </c>
      <c r="H273" s="2" t="s">
        <v>75</v>
      </c>
      <c r="I273" s="2" t="s">
        <v>77</v>
      </c>
      <c r="J273">
        <v>5</v>
      </c>
      <c r="K273" s="2">
        <v>1340012</v>
      </c>
      <c r="L273" s="2" t="str">
        <f>VLOOKUP(K273,Sheet2!$A$18:$I$29,2,FALSE)</f>
        <v>芯片</v>
      </c>
      <c r="M273" s="2">
        <f>VLOOKUP(K273,Sheet2!$A$18:$I$29,3,FALSE)</f>
        <v>50</v>
      </c>
      <c r="N273" s="2">
        <f>VLOOKUP(K273,Sheet2!$A$18:$I$29,4,FALSE)</f>
        <v>1</v>
      </c>
      <c r="O273" s="2">
        <f>VLOOKUP(K273,Sheet2!$A$18:$I$29,5,FALSE)</f>
        <v>1</v>
      </c>
      <c r="P273" s="2" t="str">
        <f>VLOOKUP(K273,Sheet2!$A$18:$I$29,6,FALSE)</f>
        <v>1340012,1|1120007,500</v>
      </c>
      <c r="Q273" s="2">
        <f>VLOOKUP(K273,Sheet2!$A$18:$I$29,7,FALSE)</f>
        <v>60012</v>
      </c>
      <c r="R273" s="2">
        <f>VLOOKUP(K273,Sheet2!$A$18:$I$29,8,FALSE)</f>
        <v>1340012</v>
      </c>
      <c r="S273" s="2">
        <f>VLOOKUP(K273,Sheet2!$A$18:$I$29,9,FALSE)</f>
        <v>3</v>
      </c>
      <c r="T273" s="2">
        <v>1120001</v>
      </c>
      <c r="U273" s="2">
        <v>2000</v>
      </c>
      <c r="V273" s="2">
        <v>19</v>
      </c>
      <c r="W273">
        <v>16</v>
      </c>
      <c r="X273" s="2">
        <v>0</v>
      </c>
    </row>
    <row r="274" spans="1:24">
      <c r="A274" t="s">
        <v>69</v>
      </c>
      <c r="B274">
        <v>204</v>
      </c>
      <c r="C274" s="2">
        <v>3304</v>
      </c>
      <c r="D274" s="2">
        <v>3346</v>
      </c>
      <c r="E274">
        <v>25</v>
      </c>
      <c r="F274">
        <v>80</v>
      </c>
      <c r="G274" t="s">
        <v>68</v>
      </c>
      <c r="H274" s="2" t="s">
        <v>77</v>
      </c>
      <c r="I274" s="2" t="s">
        <v>79</v>
      </c>
      <c r="J274">
        <v>5</v>
      </c>
      <c r="K274" s="2">
        <v>1340012</v>
      </c>
      <c r="L274" s="2" t="str">
        <f>VLOOKUP(K274,Sheet2!$A$18:$I$29,2,FALSE)</f>
        <v>芯片</v>
      </c>
      <c r="M274" s="2">
        <f>VLOOKUP(K274,Sheet2!$A$18:$I$29,3,FALSE)</f>
        <v>50</v>
      </c>
      <c r="N274" s="2">
        <f>VLOOKUP(K274,Sheet2!$A$18:$I$29,4,FALSE)</f>
        <v>1</v>
      </c>
      <c r="O274" s="2">
        <f>VLOOKUP(K274,Sheet2!$A$18:$I$29,5,FALSE)</f>
        <v>1</v>
      </c>
      <c r="P274" s="2" t="str">
        <f>VLOOKUP(K274,Sheet2!$A$18:$I$29,6,FALSE)</f>
        <v>1340012,1|1120007,500</v>
      </c>
      <c r="Q274" s="2">
        <f>VLOOKUP(K274,Sheet2!$A$18:$I$29,7,FALSE)</f>
        <v>60012</v>
      </c>
      <c r="R274" s="2">
        <f>VLOOKUP(K274,Sheet2!$A$18:$I$29,8,FALSE)</f>
        <v>1340012</v>
      </c>
      <c r="S274" s="2">
        <f>VLOOKUP(K274,Sheet2!$A$18:$I$29,9,FALSE)</f>
        <v>3</v>
      </c>
      <c r="T274" s="2">
        <v>1120001</v>
      </c>
      <c r="U274" s="2">
        <v>2000</v>
      </c>
      <c r="V274" s="2">
        <v>16</v>
      </c>
      <c r="W274">
        <v>2</v>
      </c>
      <c r="X274" s="2">
        <v>0</v>
      </c>
    </row>
    <row r="275" spans="1:24">
      <c r="A275" t="s">
        <v>69</v>
      </c>
      <c r="B275">
        <v>205</v>
      </c>
      <c r="C275" s="2">
        <v>3305</v>
      </c>
      <c r="D275" s="2">
        <v>3347</v>
      </c>
      <c r="E275">
        <v>21</v>
      </c>
      <c r="F275">
        <v>80</v>
      </c>
      <c r="G275" t="s">
        <v>68</v>
      </c>
      <c r="H275" s="2" t="s">
        <v>79</v>
      </c>
      <c r="I275" s="2" t="s">
        <v>81</v>
      </c>
      <c r="J275">
        <v>5</v>
      </c>
      <c r="K275" s="2">
        <v>1340012</v>
      </c>
      <c r="L275" s="2" t="str">
        <f>VLOOKUP(K275,Sheet2!$A$18:$I$29,2,FALSE)</f>
        <v>芯片</v>
      </c>
      <c r="M275" s="2">
        <f>VLOOKUP(K275,Sheet2!$A$18:$I$29,3,FALSE)</f>
        <v>50</v>
      </c>
      <c r="N275" s="2">
        <f>VLOOKUP(K275,Sheet2!$A$18:$I$29,4,FALSE)</f>
        <v>1</v>
      </c>
      <c r="O275" s="2">
        <f>VLOOKUP(K275,Sheet2!$A$18:$I$29,5,FALSE)</f>
        <v>1</v>
      </c>
      <c r="P275" s="2" t="str">
        <f>VLOOKUP(K275,Sheet2!$A$18:$I$29,6,FALSE)</f>
        <v>1340012,1|1120007,500</v>
      </c>
      <c r="Q275" s="2">
        <f>VLOOKUP(K275,Sheet2!$A$18:$I$29,7,FALSE)</f>
        <v>60012</v>
      </c>
      <c r="R275" s="2">
        <f>VLOOKUP(K275,Sheet2!$A$18:$I$29,8,FALSE)</f>
        <v>1340012</v>
      </c>
      <c r="S275" s="2">
        <f>VLOOKUP(K275,Sheet2!$A$18:$I$29,9,FALSE)</f>
        <v>3</v>
      </c>
      <c r="T275" s="2">
        <v>1120001</v>
      </c>
      <c r="U275" s="2">
        <v>2000</v>
      </c>
      <c r="V275" s="2">
        <v>2</v>
      </c>
      <c r="W275">
        <v>3</v>
      </c>
      <c r="X275" s="2">
        <v>0</v>
      </c>
    </row>
    <row r="276" spans="1:24">
      <c r="A276" t="s">
        <v>69</v>
      </c>
      <c r="B276">
        <v>206</v>
      </c>
      <c r="C276" s="2">
        <v>3306</v>
      </c>
      <c r="D276" s="2">
        <v>3348</v>
      </c>
      <c r="E276">
        <v>15</v>
      </c>
      <c r="F276">
        <v>80</v>
      </c>
      <c r="G276" t="s">
        <v>68</v>
      </c>
      <c r="H276" s="2" t="s">
        <v>81</v>
      </c>
      <c r="I276" s="2" t="s">
        <v>83</v>
      </c>
      <c r="J276">
        <v>5</v>
      </c>
      <c r="K276" s="2">
        <v>1340012</v>
      </c>
      <c r="L276" s="2" t="str">
        <f>VLOOKUP(K276,Sheet2!$A$18:$I$29,2,FALSE)</f>
        <v>芯片</v>
      </c>
      <c r="M276" s="2">
        <f>VLOOKUP(K276,Sheet2!$A$18:$I$29,3,FALSE)</f>
        <v>50</v>
      </c>
      <c r="N276" s="2">
        <f>VLOOKUP(K276,Sheet2!$A$18:$I$29,4,FALSE)</f>
        <v>1</v>
      </c>
      <c r="O276" s="2">
        <f>VLOOKUP(K276,Sheet2!$A$18:$I$29,5,FALSE)</f>
        <v>1</v>
      </c>
      <c r="P276" s="2" t="str">
        <f>VLOOKUP(K276,Sheet2!$A$18:$I$29,6,FALSE)</f>
        <v>1340012,1|1120007,500</v>
      </c>
      <c r="Q276" s="2">
        <f>VLOOKUP(K276,Sheet2!$A$18:$I$29,7,FALSE)</f>
        <v>60012</v>
      </c>
      <c r="R276" s="2">
        <f>VLOOKUP(K276,Sheet2!$A$18:$I$29,8,FALSE)</f>
        <v>1340012</v>
      </c>
      <c r="S276" s="2">
        <f>VLOOKUP(K276,Sheet2!$A$18:$I$29,9,FALSE)</f>
        <v>3</v>
      </c>
      <c r="T276" s="2">
        <v>1120001</v>
      </c>
      <c r="U276" s="2">
        <v>2000</v>
      </c>
      <c r="V276" s="2">
        <v>3</v>
      </c>
      <c r="W276">
        <v>12</v>
      </c>
      <c r="X276" s="2">
        <v>0</v>
      </c>
    </row>
    <row r="277" spans="1:24">
      <c r="A277" t="s">
        <v>69</v>
      </c>
      <c r="B277">
        <v>207</v>
      </c>
      <c r="C277" s="2">
        <v>3307</v>
      </c>
      <c r="D277" s="2">
        <v>3349</v>
      </c>
      <c r="E277">
        <v>2</v>
      </c>
      <c r="F277">
        <v>80</v>
      </c>
      <c r="G277" t="s">
        <v>68</v>
      </c>
      <c r="H277" s="2" t="s">
        <v>83</v>
      </c>
      <c r="I277" s="2" t="s">
        <v>85</v>
      </c>
      <c r="J277">
        <v>5</v>
      </c>
      <c r="K277" s="2">
        <v>1340012</v>
      </c>
      <c r="L277" s="2" t="str">
        <f>VLOOKUP(K277,Sheet2!$A$18:$I$29,2,FALSE)</f>
        <v>芯片</v>
      </c>
      <c r="M277" s="2">
        <f>VLOOKUP(K277,Sheet2!$A$18:$I$29,3,FALSE)</f>
        <v>50</v>
      </c>
      <c r="N277" s="2">
        <f>VLOOKUP(K277,Sheet2!$A$18:$I$29,4,FALSE)</f>
        <v>1</v>
      </c>
      <c r="O277" s="2">
        <f>VLOOKUP(K277,Sheet2!$A$18:$I$29,5,FALSE)</f>
        <v>1</v>
      </c>
      <c r="P277" s="2" t="str">
        <f>VLOOKUP(K277,Sheet2!$A$18:$I$29,6,FALSE)</f>
        <v>1340012,1|1120007,500</v>
      </c>
      <c r="Q277" s="2">
        <f>VLOOKUP(K277,Sheet2!$A$18:$I$29,7,FALSE)</f>
        <v>60012</v>
      </c>
      <c r="R277" s="2">
        <f>VLOOKUP(K277,Sheet2!$A$18:$I$29,8,FALSE)</f>
        <v>1340012</v>
      </c>
      <c r="S277" s="2">
        <f>VLOOKUP(K277,Sheet2!$A$18:$I$29,9,FALSE)</f>
        <v>3</v>
      </c>
      <c r="T277" s="2">
        <v>1120001</v>
      </c>
      <c r="U277" s="2">
        <v>2000</v>
      </c>
      <c r="V277" s="2">
        <v>12</v>
      </c>
      <c r="W277">
        <v>26</v>
      </c>
      <c r="X277" s="2">
        <v>0</v>
      </c>
    </row>
    <row r="278" spans="1:24">
      <c r="A278" t="s">
        <v>69</v>
      </c>
      <c r="B278">
        <v>208</v>
      </c>
      <c r="C278" s="2">
        <v>3308</v>
      </c>
      <c r="D278" s="2">
        <v>3350</v>
      </c>
      <c r="E278">
        <v>1</v>
      </c>
      <c r="F278">
        <v>80</v>
      </c>
      <c r="G278" t="s">
        <v>68</v>
      </c>
      <c r="H278" s="2" t="s">
        <v>85</v>
      </c>
      <c r="I278" s="2" t="s">
        <v>87</v>
      </c>
      <c r="J278">
        <v>5</v>
      </c>
      <c r="K278" s="2">
        <v>1340012</v>
      </c>
      <c r="L278" s="2" t="str">
        <f>VLOOKUP(K278,Sheet2!$A$18:$I$29,2,FALSE)</f>
        <v>芯片</v>
      </c>
      <c r="M278" s="2">
        <f>VLOOKUP(K278,Sheet2!$A$18:$I$29,3,FALSE)</f>
        <v>50</v>
      </c>
      <c r="N278" s="2">
        <f>VLOOKUP(K278,Sheet2!$A$18:$I$29,4,FALSE)</f>
        <v>1</v>
      </c>
      <c r="O278" s="2">
        <f>VLOOKUP(K278,Sheet2!$A$18:$I$29,5,FALSE)</f>
        <v>1</v>
      </c>
      <c r="P278" s="2" t="str">
        <f>VLOOKUP(K278,Sheet2!$A$18:$I$29,6,FALSE)</f>
        <v>1340012,1|1120007,500</v>
      </c>
      <c r="Q278" s="2">
        <f>VLOOKUP(K278,Sheet2!$A$18:$I$29,7,FALSE)</f>
        <v>60012</v>
      </c>
      <c r="R278" s="2">
        <f>VLOOKUP(K278,Sheet2!$A$18:$I$29,8,FALSE)</f>
        <v>1340012</v>
      </c>
      <c r="S278" s="2">
        <f>VLOOKUP(K278,Sheet2!$A$18:$I$29,9,FALSE)</f>
        <v>3</v>
      </c>
      <c r="T278" s="2">
        <v>1120001</v>
      </c>
      <c r="U278" s="2">
        <v>2000</v>
      </c>
      <c r="V278" s="2">
        <v>26</v>
      </c>
      <c r="W278">
        <v>52</v>
      </c>
      <c r="X278" s="2">
        <v>0</v>
      </c>
    </row>
    <row r="279" spans="1:24">
      <c r="A279" t="s">
        <v>69</v>
      </c>
      <c r="B279">
        <v>209</v>
      </c>
      <c r="C279" s="2">
        <v>3309</v>
      </c>
      <c r="D279" s="2">
        <v>3351</v>
      </c>
      <c r="E279">
        <v>2</v>
      </c>
      <c r="F279">
        <v>80</v>
      </c>
      <c r="G279" t="s">
        <v>68</v>
      </c>
      <c r="H279" s="2" t="s">
        <v>87</v>
      </c>
      <c r="I279" s="2" t="s">
        <v>89</v>
      </c>
      <c r="J279">
        <v>5</v>
      </c>
      <c r="K279" s="2">
        <v>1340012</v>
      </c>
      <c r="L279" s="2" t="str">
        <f>VLOOKUP(K279,Sheet2!$A$18:$I$29,2,FALSE)</f>
        <v>芯片</v>
      </c>
      <c r="M279" s="2">
        <f>VLOOKUP(K279,Sheet2!$A$18:$I$29,3,FALSE)</f>
        <v>50</v>
      </c>
      <c r="N279" s="2">
        <f>VLOOKUP(K279,Sheet2!$A$18:$I$29,4,FALSE)</f>
        <v>1</v>
      </c>
      <c r="O279" s="2">
        <f>VLOOKUP(K279,Sheet2!$A$18:$I$29,5,FALSE)</f>
        <v>1</v>
      </c>
      <c r="P279" s="2" t="str">
        <f>VLOOKUP(K279,Sheet2!$A$18:$I$29,6,FALSE)</f>
        <v>1340012,1|1120007,500</v>
      </c>
      <c r="Q279" s="2">
        <f>VLOOKUP(K279,Sheet2!$A$18:$I$29,7,FALSE)</f>
        <v>60012</v>
      </c>
      <c r="R279" s="2">
        <f>VLOOKUP(K279,Sheet2!$A$18:$I$29,8,FALSE)</f>
        <v>1340012</v>
      </c>
      <c r="S279" s="2">
        <f>VLOOKUP(K279,Sheet2!$A$18:$I$29,9,FALSE)</f>
        <v>3</v>
      </c>
      <c r="T279" s="2">
        <v>1120001</v>
      </c>
      <c r="U279" s="2">
        <v>2000</v>
      </c>
      <c r="V279" s="2">
        <v>52</v>
      </c>
      <c r="W279">
        <v>64</v>
      </c>
      <c r="X279" s="2">
        <v>0</v>
      </c>
    </row>
    <row r="280" spans="1:24">
      <c r="A280" t="s">
        <v>69</v>
      </c>
      <c r="B280">
        <v>210</v>
      </c>
      <c r="C280" s="2">
        <v>3310</v>
      </c>
      <c r="D280" s="2">
        <v>3352</v>
      </c>
      <c r="E280">
        <v>13</v>
      </c>
      <c r="F280">
        <v>80</v>
      </c>
      <c r="G280" t="s">
        <v>68</v>
      </c>
      <c r="H280" s="2" t="s">
        <v>89</v>
      </c>
      <c r="I280" s="2" t="s">
        <v>59</v>
      </c>
      <c r="J280">
        <v>5</v>
      </c>
      <c r="K280" s="2">
        <v>1340012</v>
      </c>
      <c r="L280" s="2" t="str">
        <f>VLOOKUP(K280,Sheet2!$A$18:$I$29,2,FALSE)</f>
        <v>芯片</v>
      </c>
      <c r="M280" s="2">
        <f>VLOOKUP(K280,Sheet2!$A$18:$I$29,3,FALSE)</f>
        <v>50</v>
      </c>
      <c r="N280" s="2">
        <f>VLOOKUP(K280,Sheet2!$A$18:$I$29,4,FALSE)</f>
        <v>1</v>
      </c>
      <c r="O280" s="2">
        <f>VLOOKUP(K280,Sheet2!$A$18:$I$29,5,FALSE)</f>
        <v>1</v>
      </c>
      <c r="P280" s="2" t="str">
        <f>VLOOKUP(K280,Sheet2!$A$18:$I$29,6,FALSE)</f>
        <v>1340012,1|1120007,500</v>
      </c>
      <c r="Q280" s="2">
        <f>VLOOKUP(K280,Sheet2!$A$18:$I$29,7,FALSE)</f>
        <v>60012</v>
      </c>
      <c r="R280" s="2">
        <f>VLOOKUP(K280,Sheet2!$A$18:$I$29,8,FALSE)</f>
        <v>1340012</v>
      </c>
      <c r="S280" s="2">
        <f>VLOOKUP(K280,Sheet2!$A$18:$I$29,9,FALSE)</f>
        <v>3</v>
      </c>
      <c r="T280" s="2">
        <v>1120001</v>
      </c>
      <c r="U280" s="2">
        <v>2000</v>
      </c>
      <c r="V280" s="2">
        <v>64</v>
      </c>
      <c r="W280">
        <v>17</v>
      </c>
      <c r="X280" s="2">
        <v>0</v>
      </c>
    </row>
  </sheetData>
  <autoFilter ref="A71:X280">
    <extLst/>
  </autoFilter>
  <conditionalFormatting sqref="K2:L2">
    <cfRule type="expression" dxfId="0" priority="2">
      <formula>MOD(K2,2)</formula>
    </cfRule>
  </conditionalFormatting>
  <conditionalFormatting sqref="N2:O2">
    <cfRule type="cellIs" dxfId="1" priority="3" operator="greaterThan">
      <formula>0</formula>
    </cfRule>
  </conditionalFormatting>
  <conditionalFormatting sqref="R2:U2">
    <cfRule type="expression" dxfId="0" priority="1">
      <formula>MOD(R2,2)</formula>
    </cfRule>
  </conditionalFormatting>
  <conditionalFormatting sqref="K66:L66">
    <cfRule type="expression" dxfId="0" priority="11">
      <formula>MOD(K66,2)</formula>
    </cfRule>
  </conditionalFormatting>
  <conditionalFormatting sqref="N66">
    <cfRule type="cellIs" dxfId="1" priority="13" operator="greaterThan">
      <formula>0</formula>
    </cfRule>
  </conditionalFormatting>
  <conditionalFormatting sqref="O66">
    <cfRule type="cellIs" dxfId="1" priority="12" operator="greaterThan">
      <formula>0</formula>
    </cfRule>
  </conditionalFormatting>
  <conditionalFormatting sqref="K67:L67">
    <cfRule type="expression" dxfId="0" priority="8">
      <formula>MOD(K67,2)</formula>
    </cfRule>
  </conditionalFormatting>
  <conditionalFormatting sqref="N67">
    <cfRule type="cellIs" dxfId="1" priority="10" operator="greaterThan">
      <formula>0</formula>
    </cfRule>
  </conditionalFormatting>
  <conditionalFormatting sqref="O67">
    <cfRule type="cellIs" dxfId="1" priority="9" operator="greaterThan">
      <formula>0</formula>
    </cfRule>
  </conditionalFormatting>
  <conditionalFormatting sqref="K68:L68">
    <cfRule type="expression" dxfId="0" priority="5">
      <formula>MOD(K68,2)</formula>
    </cfRule>
  </conditionalFormatting>
  <conditionalFormatting sqref="N68">
    <cfRule type="cellIs" dxfId="1" priority="7" operator="greaterThan">
      <formula>0</formula>
    </cfRule>
  </conditionalFormatting>
  <conditionalFormatting sqref="O68">
    <cfRule type="cellIs" dxfId="1" priority="6" operator="greaterThan">
      <formula>0</formula>
    </cfRule>
  </conditionalFormatting>
  <conditionalFormatting sqref="K69:L70 K6:L65 K1:L1 K3:L4 K281:L1048576">
    <cfRule type="expression" dxfId="0" priority="14">
      <formula>MOD(K1,2)</formula>
    </cfRule>
  </conditionalFormatting>
  <conditionalFormatting sqref="N1:O1 N69:U70 N3:O4 N281:U1048576">
    <cfRule type="cellIs" dxfId="1" priority="16" operator="greaterThan">
      <formula>0</formula>
    </cfRule>
  </conditionalFormatting>
  <conditionalFormatting sqref="R1:U1 R3:U3">
    <cfRule type="expression" dxfId="0" priority="4">
      <formula>MOD(R1,2)</formula>
    </cfRule>
  </conditionalFormatting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B63"/>
  <sheetViews>
    <sheetView topLeftCell="A49" workbookViewId="0">
      <selection activeCell="F61" sqref="F61"/>
    </sheetView>
  </sheetViews>
  <sheetFormatPr defaultColWidth="9" defaultRowHeight="13.5" outlineLevelCol="1"/>
  <sheetData>
    <row r="1" spans="1:2">
      <c r="A1">
        <v>2101</v>
      </c>
      <c r="B1">
        <f t="shared" ref="B1:B32" si="0">A1+1000</f>
        <v>3101</v>
      </c>
    </row>
    <row r="2" spans="1:2">
      <c r="A2">
        <v>2102</v>
      </c>
      <c r="B2">
        <f t="shared" si="0"/>
        <v>3102</v>
      </c>
    </row>
    <row r="3" spans="1:2">
      <c r="A3">
        <v>2103</v>
      </c>
      <c r="B3">
        <f t="shared" si="0"/>
        <v>3103</v>
      </c>
    </row>
    <row r="4" spans="1:2">
      <c r="A4">
        <v>2104</v>
      </c>
      <c r="B4">
        <f t="shared" si="0"/>
        <v>3104</v>
      </c>
    </row>
    <row r="5" spans="1:2">
      <c r="A5">
        <v>2105</v>
      </c>
      <c r="B5">
        <f t="shared" si="0"/>
        <v>3105</v>
      </c>
    </row>
    <row r="6" spans="1:2">
      <c r="A6">
        <v>2106</v>
      </c>
      <c r="B6">
        <f t="shared" si="0"/>
        <v>3106</v>
      </c>
    </row>
    <row r="7" spans="1:2">
      <c r="A7">
        <v>2107</v>
      </c>
      <c r="B7">
        <f t="shared" si="0"/>
        <v>3107</v>
      </c>
    </row>
    <row r="8" spans="1:2">
      <c r="A8">
        <v>2108</v>
      </c>
      <c r="B8">
        <f t="shared" si="0"/>
        <v>3108</v>
      </c>
    </row>
    <row r="9" spans="1:2">
      <c r="A9">
        <v>2109</v>
      </c>
      <c r="B9">
        <f t="shared" si="0"/>
        <v>3109</v>
      </c>
    </row>
    <row r="10" spans="1:2">
      <c r="A10">
        <v>2110</v>
      </c>
      <c r="B10">
        <f t="shared" si="0"/>
        <v>3110</v>
      </c>
    </row>
    <row r="11" spans="1:2">
      <c r="A11">
        <v>2111</v>
      </c>
      <c r="B11">
        <f t="shared" si="0"/>
        <v>3111</v>
      </c>
    </row>
    <row r="12" spans="1:2">
      <c r="A12">
        <v>2112</v>
      </c>
      <c r="B12">
        <f t="shared" si="0"/>
        <v>3112</v>
      </c>
    </row>
    <row r="13" spans="1:2">
      <c r="A13">
        <v>2113</v>
      </c>
      <c r="B13">
        <f t="shared" si="0"/>
        <v>3113</v>
      </c>
    </row>
    <row r="14" spans="1:2">
      <c r="A14">
        <v>2114</v>
      </c>
      <c r="B14">
        <f t="shared" si="0"/>
        <v>3114</v>
      </c>
    </row>
    <row r="15" spans="1:2">
      <c r="A15">
        <v>2115</v>
      </c>
      <c r="B15">
        <f t="shared" si="0"/>
        <v>3115</v>
      </c>
    </row>
    <row r="16" spans="1:2">
      <c r="A16">
        <v>2116</v>
      </c>
      <c r="B16">
        <f t="shared" si="0"/>
        <v>3116</v>
      </c>
    </row>
    <row r="17" spans="1:2">
      <c r="A17">
        <v>2117</v>
      </c>
      <c r="B17">
        <f t="shared" si="0"/>
        <v>3117</v>
      </c>
    </row>
    <row r="18" spans="1:2">
      <c r="A18">
        <v>2118</v>
      </c>
      <c r="B18">
        <f t="shared" si="0"/>
        <v>3118</v>
      </c>
    </row>
    <row r="19" spans="1:2">
      <c r="A19">
        <v>2119</v>
      </c>
      <c r="B19">
        <f t="shared" si="0"/>
        <v>3119</v>
      </c>
    </row>
    <row r="20" spans="1:2">
      <c r="A20">
        <v>2120</v>
      </c>
      <c r="B20">
        <f t="shared" si="0"/>
        <v>3120</v>
      </c>
    </row>
    <row r="21" spans="1:2">
      <c r="A21">
        <v>2121</v>
      </c>
      <c r="B21">
        <f t="shared" si="0"/>
        <v>3121</v>
      </c>
    </row>
    <row r="22" spans="1:2">
      <c r="A22">
        <v>2122</v>
      </c>
      <c r="B22">
        <f t="shared" si="0"/>
        <v>3122</v>
      </c>
    </row>
    <row r="23" spans="1:2">
      <c r="A23">
        <v>2123</v>
      </c>
      <c r="B23">
        <f t="shared" si="0"/>
        <v>3123</v>
      </c>
    </row>
    <row r="24" spans="1:2">
      <c r="A24">
        <v>2124</v>
      </c>
      <c r="B24">
        <f t="shared" si="0"/>
        <v>3124</v>
      </c>
    </row>
    <row r="25" spans="1:2">
      <c r="A25">
        <v>2125</v>
      </c>
      <c r="B25">
        <f t="shared" si="0"/>
        <v>3125</v>
      </c>
    </row>
    <row r="26" spans="1:2">
      <c r="A26">
        <v>2126</v>
      </c>
      <c r="B26">
        <f t="shared" si="0"/>
        <v>3126</v>
      </c>
    </row>
    <row r="27" spans="1:2">
      <c r="A27">
        <v>2127</v>
      </c>
      <c r="B27">
        <f t="shared" si="0"/>
        <v>3127</v>
      </c>
    </row>
    <row r="28" spans="1:2">
      <c r="A28">
        <v>2128</v>
      </c>
      <c r="B28">
        <f t="shared" si="0"/>
        <v>3128</v>
      </c>
    </row>
    <row r="29" spans="1:2">
      <c r="A29">
        <v>2129</v>
      </c>
      <c r="B29">
        <f t="shared" si="0"/>
        <v>3129</v>
      </c>
    </row>
    <row r="30" spans="1:2">
      <c r="A30">
        <v>2130</v>
      </c>
      <c r="B30">
        <f t="shared" si="0"/>
        <v>3130</v>
      </c>
    </row>
    <row r="31" spans="1:2">
      <c r="A31">
        <v>2131</v>
      </c>
      <c r="B31">
        <f t="shared" si="0"/>
        <v>3131</v>
      </c>
    </row>
    <row r="32" spans="1:2">
      <c r="A32">
        <v>2132</v>
      </c>
      <c r="B32">
        <f t="shared" si="0"/>
        <v>3132</v>
      </c>
    </row>
    <row r="33" spans="1:2">
      <c r="A33">
        <v>2133</v>
      </c>
      <c r="B33">
        <f t="shared" ref="B33:B63" si="1">A33+1000</f>
        <v>3133</v>
      </c>
    </row>
    <row r="34" spans="1:2">
      <c r="A34">
        <v>2134</v>
      </c>
      <c r="B34">
        <f t="shared" si="1"/>
        <v>3134</v>
      </c>
    </row>
    <row r="35" spans="1:2">
      <c r="A35">
        <v>2135</v>
      </c>
      <c r="B35">
        <f t="shared" si="1"/>
        <v>3135</v>
      </c>
    </row>
    <row r="36" spans="1:2">
      <c r="A36">
        <v>2136</v>
      </c>
      <c r="B36">
        <f t="shared" si="1"/>
        <v>3136</v>
      </c>
    </row>
    <row r="37" spans="1:2">
      <c r="A37">
        <v>2137</v>
      </c>
      <c r="B37">
        <f t="shared" si="1"/>
        <v>3137</v>
      </c>
    </row>
    <row r="38" spans="1:2">
      <c r="A38">
        <v>2138</v>
      </c>
      <c r="B38">
        <f t="shared" si="1"/>
        <v>3138</v>
      </c>
    </row>
    <row r="39" spans="1:2">
      <c r="A39">
        <v>2139</v>
      </c>
      <c r="B39">
        <f t="shared" si="1"/>
        <v>3139</v>
      </c>
    </row>
    <row r="40" spans="1:2">
      <c r="A40">
        <v>2140</v>
      </c>
      <c r="B40">
        <f t="shared" si="1"/>
        <v>3140</v>
      </c>
    </row>
    <row r="41" spans="1:2">
      <c r="A41">
        <v>2141</v>
      </c>
      <c r="B41">
        <f t="shared" si="1"/>
        <v>3141</v>
      </c>
    </row>
    <row r="42" spans="1:2">
      <c r="A42">
        <v>2142</v>
      </c>
      <c r="B42">
        <f t="shared" si="1"/>
        <v>3142</v>
      </c>
    </row>
    <row r="43" spans="1:2">
      <c r="A43">
        <v>2143</v>
      </c>
      <c r="B43">
        <f t="shared" si="1"/>
        <v>3143</v>
      </c>
    </row>
    <row r="44" spans="1:2">
      <c r="A44">
        <v>2144</v>
      </c>
      <c r="B44">
        <f t="shared" si="1"/>
        <v>3144</v>
      </c>
    </row>
    <row r="45" spans="1:2">
      <c r="A45">
        <v>2145</v>
      </c>
      <c r="B45">
        <f t="shared" si="1"/>
        <v>3145</v>
      </c>
    </row>
    <row r="46" spans="1:2">
      <c r="A46">
        <v>2146</v>
      </c>
      <c r="B46">
        <f t="shared" si="1"/>
        <v>3146</v>
      </c>
    </row>
    <row r="47" spans="1:2">
      <c r="A47">
        <v>2147</v>
      </c>
      <c r="B47">
        <f t="shared" si="1"/>
        <v>3147</v>
      </c>
    </row>
    <row r="48" spans="1:2">
      <c r="A48">
        <v>2148</v>
      </c>
      <c r="B48">
        <f t="shared" si="1"/>
        <v>3148</v>
      </c>
    </row>
    <row r="49" spans="1:2">
      <c r="A49">
        <v>2149</v>
      </c>
      <c r="B49">
        <f t="shared" si="1"/>
        <v>3149</v>
      </c>
    </row>
    <row r="50" spans="1:2">
      <c r="A50">
        <v>2150</v>
      </c>
      <c r="B50">
        <f t="shared" si="1"/>
        <v>3150</v>
      </c>
    </row>
    <row r="51" spans="1:2">
      <c r="A51">
        <v>2151</v>
      </c>
      <c r="B51">
        <f t="shared" si="1"/>
        <v>3151</v>
      </c>
    </row>
    <row r="52" spans="1:2">
      <c r="A52">
        <v>2152</v>
      </c>
      <c r="B52">
        <f t="shared" si="1"/>
        <v>3152</v>
      </c>
    </row>
    <row r="53" spans="1:2">
      <c r="A53">
        <v>2153</v>
      </c>
      <c r="B53">
        <f t="shared" si="1"/>
        <v>3153</v>
      </c>
    </row>
    <row r="54" spans="1:2">
      <c r="A54">
        <v>2154</v>
      </c>
      <c r="B54">
        <f t="shared" si="1"/>
        <v>3154</v>
      </c>
    </row>
    <row r="55" spans="1:2">
      <c r="A55">
        <v>2155</v>
      </c>
      <c r="B55">
        <f t="shared" si="1"/>
        <v>3155</v>
      </c>
    </row>
    <row r="56" spans="1:2">
      <c r="A56">
        <v>2156</v>
      </c>
      <c r="B56">
        <f t="shared" si="1"/>
        <v>3156</v>
      </c>
    </row>
    <row r="57" spans="1:2">
      <c r="A57">
        <v>2157</v>
      </c>
      <c r="B57">
        <f t="shared" si="1"/>
        <v>3157</v>
      </c>
    </row>
    <row r="58" spans="1:2">
      <c r="A58">
        <v>2158</v>
      </c>
      <c r="B58">
        <f t="shared" si="1"/>
        <v>3158</v>
      </c>
    </row>
    <row r="59" spans="1:2">
      <c r="A59">
        <v>2159</v>
      </c>
      <c r="B59">
        <f t="shared" si="1"/>
        <v>3159</v>
      </c>
    </row>
    <row r="60" spans="1:2">
      <c r="A60">
        <v>2160</v>
      </c>
      <c r="B60">
        <f t="shared" si="1"/>
        <v>3160</v>
      </c>
    </row>
    <row r="61" spans="1:2">
      <c r="A61">
        <v>2176</v>
      </c>
      <c r="B61">
        <f t="shared" si="1"/>
        <v>3176</v>
      </c>
    </row>
    <row r="62" spans="1:2">
      <c r="A62">
        <v>2177</v>
      </c>
      <c r="B62">
        <f t="shared" si="1"/>
        <v>3177</v>
      </c>
    </row>
    <row r="63" spans="1:2">
      <c r="A63">
        <v>2178</v>
      </c>
      <c r="B63">
        <f t="shared" si="1"/>
        <v>3178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N24"/>
  <sheetViews>
    <sheetView workbookViewId="0">
      <selection activeCell="F61" sqref="F61"/>
    </sheetView>
  </sheetViews>
  <sheetFormatPr defaultColWidth="9" defaultRowHeight="13.5"/>
  <cols>
    <col min="1" max="1" width="11.625" customWidth="1"/>
  </cols>
  <sheetData>
    <row r="1" spans="1:13">
      <c r="A1" t="s">
        <v>69</v>
      </c>
      <c r="K1">
        <v>60001</v>
      </c>
      <c r="L1" t="s">
        <v>90</v>
      </c>
      <c r="M1" t="s">
        <v>91</v>
      </c>
    </row>
    <row r="2" spans="1:13">
      <c r="A2" s="6" t="s">
        <v>34</v>
      </c>
      <c r="K2">
        <v>60002</v>
      </c>
      <c r="L2" t="s">
        <v>92</v>
      </c>
      <c r="M2" t="s">
        <v>93</v>
      </c>
    </row>
    <row r="3" spans="1:13">
      <c r="A3" s="6" t="s">
        <v>45</v>
      </c>
      <c r="K3">
        <v>60003</v>
      </c>
      <c r="L3" t="s">
        <v>94</v>
      </c>
      <c r="M3" t="s">
        <v>95</v>
      </c>
    </row>
    <row r="4" spans="1:13">
      <c r="A4" s="6" t="s">
        <v>10</v>
      </c>
      <c r="K4">
        <v>60004</v>
      </c>
      <c r="L4" t="s">
        <v>96</v>
      </c>
      <c r="M4" t="s">
        <v>97</v>
      </c>
    </row>
    <row r="5" spans="1:13">
      <c r="A5">
        <v>1340001</v>
      </c>
      <c r="B5" t="s">
        <v>90</v>
      </c>
      <c r="C5">
        <v>3</v>
      </c>
      <c r="D5">
        <v>100</v>
      </c>
      <c r="E5">
        <f t="shared" ref="E5:E16" si="0">D5/SUM($D$5:$D$16)</f>
        <v>0.0925925925925926</v>
      </c>
      <c r="F5">
        <f t="shared" ref="F5:F13" si="1">E5*6*C5</f>
        <v>1.66666666666667</v>
      </c>
      <c r="K5">
        <v>60005</v>
      </c>
      <c r="L5" t="s">
        <v>98</v>
      </c>
      <c r="M5" t="s">
        <v>99</v>
      </c>
    </row>
    <row r="6" spans="1:13">
      <c r="A6">
        <v>1340002</v>
      </c>
      <c r="B6" t="s">
        <v>92</v>
      </c>
      <c r="C6">
        <v>3</v>
      </c>
      <c r="D6">
        <v>100</v>
      </c>
      <c r="E6">
        <f t="shared" si="0"/>
        <v>0.0925925925925926</v>
      </c>
      <c r="F6">
        <f t="shared" si="1"/>
        <v>1.66666666666667</v>
      </c>
      <c r="K6">
        <v>60006</v>
      </c>
      <c r="L6" t="s">
        <v>100</v>
      </c>
      <c r="M6" t="s">
        <v>101</v>
      </c>
    </row>
    <row r="7" spans="1:13">
      <c r="A7">
        <v>1340003</v>
      </c>
      <c r="B7" t="s">
        <v>94</v>
      </c>
      <c r="C7">
        <v>3</v>
      </c>
      <c r="D7">
        <v>100</v>
      </c>
      <c r="E7">
        <f t="shared" si="0"/>
        <v>0.0925925925925926</v>
      </c>
      <c r="F7">
        <f t="shared" si="1"/>
        <v>1.66666666666667</v>
      </c>
      <c r="K7">
        <v>60007</v>
      </c>
      <c r="L7" t="s">
        <v>102</v>
      </c>
      <c r="M7" t="s">
        <v>103</v>
      </c>
    </row>
    <row r="8" spans="1:13">
      <c r="A8">
        <v>1340004</v>
      </c>
      <c r="B8" t="s">
        <v>96</v>
      </c>
      <c r="C8">
        <v>3</v>
      </c>
      <c r="D8">
        <v>100</v>
      </c>
      <c r="E8">
        <f t="shared" si="0"/>
        <v>0.0925925925925926</v>
      </c>
      <c r="F8">
        <f t="shared" si="1"/>
        <v>1.66666666666667</v>
      </c>
      <c r="K8">
        <v>60008</v>
      </c>
      <c r="L8" t="s">
        <v>104</v>
      </c>
      <c r="M8" t="s">
        <v>105</v>
      </c>
    </row>
    <row r="9" spans="1:13">
      <c r="A9">
        <v>1340005</v>
      </c>
      <c r="B9" t="s">
        <v>98</v>
      </c>
      <c r="C9">
        <v>3</v>
      </c>
      <c r="D9">
        <v>100</v>
      </c>
      <c r="E9">
        <f t="shared" si="0"/>
        <v>0.0925925925925926</v>
      </c>
      <c r="F9">
        <f t="shared" si="1"/>
        <v>1.66666666666667</v>
      </c>
      <c r="K9">
        <v>60009</v>
      </c>
      <c r="L9" t="s">
        <v>106</v>
      </c>
      <c r="M9" t="s">
        <v>107</v>
      </c>
    </row>
    <row r="10" spans="1:13">
      <c r="A10">
        <v>1340006</v>
      </c>
      <c r="B10" t="s">
        <v>100</v>
      </c>
      <c r="C10">
        <v>3</v>
      </c>
      <c r="D10">
        <v>100</v>
      </c>
      <c r="E10">
        <f t="shared" si="0"/>
        <v>0.0925925925925926</v>
      </c>
      <c r="F10">
        <f t="shared" si="1"/>
        <v>1.66666666666667</v>
      </c>
      <c r="K10">
        <v>60010</v>
      </c>
      <c r="L10" t="s">
        <v>108</v>
      </c>
      <c r="M10" t="s">
        <v>109</v>
      </c>
    </row>
    <row r="11" spans="1:13">
      <c r="A11">
        <v>1340007</v>
      </c>
      <c r="B11" t="s">
        <v>102</v>
      </c>
      <c r="C11">
        <v>3</v>
      </c>
      <c r="D11">
        <v>100</v>
      </c>
      <c r="E11">
        <f t="shared" si="0"/>
        <v>0.0925925925925926</v>
      </c>
      <c r="F11">
        <f t="shared" si="1"/>
        <v>1.66666666666667</v>
      </c>
      <c r="K11">
        <v>60011</v>
      </c>
      <c r="L11" t="s">
        <v>110</v>
      </c>
      <c r="M11" t="s">
        <v>111</v>
      </c>
    </row>
    <row r="12" spans="1:13">
      <c r="A12">
        <v>1340008</v>
      </c>
      <c r="B12" t="s">
        <v>104</v>
      </c>
      <c r="C12">
        <v>3</v>
      </c>
      <c r="D12">
        <v>100</v>
      </c>
      <c r="E12">
        <f t="shared" si="0"/>
        <v>0.0925925925925926</v>
      </c>
      <c r="F12">
        <f t="shared" si="1"/>
        <v>1.66666666666667</v>
      </c>
      <c r="K12">
        <v>60012</v>
      </c>
      <c r="L12" t="s">
        <v>112</v>
      </c>
      <c r="M12" t="s">
        <v>113</v>
      </c>
    </row>
    <row r="13" spans="1:7">
      <c r="A13">
        <v>1340009</v>
      </c>
      <c r="B13" t="s">
        <v>106</v>
      </c>
      <c r="C13">
        <v>3</v>
      </c>
      <c r="D13">
        <v>100</v>
      </c>
      <c r="E13">
        <f t="shared" si="0"/>
        <v>0.0925925925925926</v>
      </c>
      <c r="F13">
        <f t="shared" si="1"/>
        <v>1.66666666666667</v>
      </c>
      <c r="G13">
        <f>SUM(F5:F13)</f>
        <v>15</v>
      </c>
    </row>
    <row r="14" spans="1:6">
      <c r="A14">
        <v>1340010</v>
      </c>
      <c r="B14" t="s">
        <v>108</v>
      </c>
      <c r="C14">
        <v>1</v>
      </c>
      <c r="D14">
        <v>60</v>
      </c>
      <c r="E14">
        <f t="shared" si="0"/>
        <v>0.0555555555555556</v>
      </c>
      <c r="F14">
        <f>E14*6</f>
        <v>0.333333333333333</v>
      </c>
    </row>
    <row r="15" spans="1:6">
      <c r="A15">
        <v>1340011</v>
      </c>
      <c r="B15" t="s">
        <v>110</v>
      </c>
      <c r="C15">
        <v>1</v>
      </c>
      <c r="D15">
        <v>60</v>
      </c>
      <c r="E15">
        <f t="shared" si="0"/>
        <v>0.0555555555555556</v>
      </c>
      <c r="F15">
        <f>E15*6</f>
        <v>0.333333333333333</v>
      </c>
    </row>
    <row r="16" spans="1:7">
      <c r="A16">
        <v>1340012</v>
      </c>
      <c r="B16" t="s">
        <v>112</v>
      </c>
      <c r="C16">
        <v>1</v>
      </c>
      <c r="D16">
        <v>60</v>
      </c>
      <c r="E16">
        <f t="shared" si="0"/>
        <v>0.0555555555555556</v>
      </c>
      <c r="F16">
        <f>E16*6</f>
        <v>0.333333333333333</v>
      </c>
      <c r="G16">
        <f>SUM(F14:F16)</f>
        <v>1</v>
      </c>
    </row>
    <row r="17" spans="5:5">
      <c r="E17">
        <f>0.17*500</f>
        <v>85</v>
      </c>
    </row>
    <row r="18" spans="5:5">
      <c r="E18">
        <f>0.833*200</f>
        <v>166.6</v>
      </c>
    </row>
    <row r="19" spans="5:5">
      <c r="E19">
        <f>251*6</f>
        <v>1506</v>
      </c>
    </row>
    <row r="23" spans="9:14">
      <c r="I23">
        <v>126</v>
      </c>
      <c r="J23">
        <v>100</v>
      </c>
      <c r="K23">
        <f>I23*J23</f>
        <v>12600</v>
      </c>
      <c r="L23">
        <f>K23/SUM(K23:K24)</f>
        <v>0.75</v>
      </c>
      <c r="M23">
        <f>L23*6*4</f>
        <v>18</v>
      </c>
      <c r="N23">
        <f>L23*6*200</f>
        <v>900</v>
      </c>
    </row>
    <row r="24" spans="9:14">
      <c r="I24">
        <v>84</v>
      </c>
      <c r="J24">
        <v>50</v>
      </c>
      <c r="K24">
        <f>I24*J24</f>
        <v>4200</v>
      </c>
      <c r="L24">
        <f>K24/SUM(K23:K24)</f>
        <v>0.25</v>
      </c>
      <c r="M24">
        <f>L24*6*1</f>
        <v>1.5</v>
      </c>
      <c r="N24">
        <f>L24*6*500</f>
        <v>750</v>
      </c>
    </row>
  </sheetData>
  <conditionalFormatting sqref="A1:A4">
    <cfRule type="expression" dxfId="0" priority="1">
      <formula>MOD(A1,2)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P48"/>
  <sheetViews>
    <sheetView workbookViewId="0">
      <selection activeCell="E31" sqref="E31"/>
    </sheetView>
  </sheetViews>
  <sheetFormatPr defaultColWidth="9" defaultRowHeight="14.25"/>
  <cols>
    <col min="1" max="1" width="9" style="1" customWidth="1"/>
    <col min="2" max="2" width="20.25" style="1" customWidth="1"/>
    <col min="3" max="3" width="14.375" style="1" customWidth="1"/>
    <col min="4" max="14" width="9" style="1" customWidth="1"/>
    <col min="15" max="15" width="16.625" style="1" customWidth="1"/>
    <col min="16" max="16381" width="9" style="1" customWidth="1"/>
  </cols>
  <sheetData>
    <row r="1" spans="2:16">
      <c r="B1" s="1" t="s">
        <v>114</v>
      </c>
      <c r="C1" s="1" t="s">
        <v>52</v>
      </c>
      <c r="D1" s="1" t="s">
        <v>52</v>
      </c>
      <c r="E1" s="1" t="s">
        <v>115</v>
      </c>
      <c r="F1" s="1" t="s">
        <v>116</v>
      </c>
      <c r="G1" s="1" t="s">
        <v>53</v>
      </c>
      <c r="O1" s="3" t="s">
        <v>117</v>
      </c>
      <c r="P1" s="3">
        <v>1</v>
      </c>
    </row>
    <row r="2" ht="13.5" customHeight="1" spans="1:16">
      <c r="A2" s="2">
        <v>3101</v>
      </c>
      <c r="B2" s="2" t="s">
        <v>118</v>
      </c>
      <c r="C2" s="2" t="s">
        <v>119</v>
      </c>
      <c r="D2" s="2">
        <f t="shared" ref="D2:D15" si="0">VLOOKUP(C2,$O:$P,2,FALSE)</f>
        <v>17</v>
      </c>
      <c r="E2" s="2">
        <f>VLOOKUP(C2,[1]Sheet1!$C:$E,3,FALSE)</f>
        <v>7</v>
      </c>
      <c r="F2" s="2">
        <v>2</v>
      </c>
      <c r="G2" s="2">
        <v>1</v>
      </c>
      <c r="H2" s="2">
        <v>201</v>
      </c>
      <c r="I2" s="2" t="s">
        <v>120</v>
      </c>
      <c r="J2" s="2" t="s">
        <v>54</v>
      </c>
      <c r="K2" s="2">
        <v>2</v>
      </c>
      <c r="O2" s="3" t="s">
        <v>121</v>
      </c>
      <c r="P2" s="3">
        <v>2</v>
      </c>
    </row>
    <row r="3" ht="13.5" customHeight="1" spans="1:16">
      <c r="A3" s="2">
        <v>3102</v>
      </c>
      <c r="B3" s="2" t="s">
        <v>61</v>
      </c>
      <c r="C3" s="2" t="s">
        <v>60</v>
      </c>
      <c r="D3" s="2">
        <f t="shared" si="0"/>
        <v>21</v>
      </c>
      <c r="E3" s="2">
        <f>VLOOKUP(C3,[1]Sheet1!$C:$E,3,FALSE)</f>
        <v>14</v>
      </c>
      <c r="F3" s="2">
        <v>2</v>
      </c>
      <c r="G3" s="2">
        <v>2</v>
      </c>
      <c r="H3" s="2">
        <v>201</v>
      </c>
      <c r="I3" s="2" t="s">
        <v>122</v>
      </c>
      <c r="J3" s="2" t="s">
        <v>54</v>
      </c>
      <c r="K3" s="2">
        <v>2</v>
      </c>
      <c r="O3" s="3" t="s">
        <v>71</v>
      </c>
      <c r="P3" s="3">
        <v>3</v>
      </c>
    </row>
    <row r="4" ht="13.5" customHeight="1" spans="1:16">
      <c r="A4" s="2">
        <v>3103</v>
      </c>
      <c r="B4" s="2" t="s">
        <v>63</v>
      </c>
      <c r="C4" s="2" t="s">
        <v>62</v>
      </c>
      <c r="D4" s="2">
        <f t="shared" si="0"/>
        <v>18</v>
      </c>
      <c r="E4" s="2">
        <f>VLOOKUP(C4,[1]Sheet1!$C:$E,3,FALSE)</f>
        <v>21</v>
      </c>
      <c r="F4" s="2">
        <v>2</v>
      </c>
      <c r="G4" s="2">
        <v>3</v>
      </c>
      <c r="H4" s="2">
        <v>201</v>
      </c>
      <c r="I4" s="2" t="s">
        <v>123</v>
      </c>
      <c r="J4" s="2" t="s">
        <v>54</v>
      </c>
      <c r="K4" s="2">
        <v>2</v>
      </c>
      <c r="O4" s="3" t="s">
        <v>124</v>
      </c>
      <c r="P4" s="3">
        <v>4</v>
      </c>
    </row>
    <row r="5" ht="13.5" customHeight="1" spans="1:16">
      <c r="A5" s="2">
        <v>3104</v>
      </c>
      <c r="B5" s="2" t="s">
        <v>125</v>
      </c>
      <c r="C5" s="2" t="s">
        <v>121</v>
      </c>
      <c r="D5" s="2">
        <f t="shared" si="0"/>
        <v>2</v>
      </c>
      <c r="E5" s="2" t="e">
        <f>VLOOKUP(C5,[1]Sheet1!$C:$E,3,FALSE)</f>
        <v>#N/A</v>
      </c>
      <c r="F5" s="2">
        <v>2</v>
      </c>
      <c r="G5" s="2">
        <v>4</v>
      </c>
      <c r="H5" s="2">
        <v>105</v>
      </c>
      <c r="I5" s="2">
        <v>0</v>
      </c>
      <c r="J5" s="2" t="s">
        <v>54</v>
      </c>
      <c r="K5" s="2">
        <v>2</v>
      </c>
      <c r="O5" s="3" t="s">
        <v>126</v>
      </c>
      <c r="P5" s="3">
        <v>5</v>
      </c>
    </row>
    <row r="6" ht="13.5" customHeight="1" spans="1:16">
      <c r="A6" s="2">
        <v>3105</v>
      </c>
      <c r="B6" s="2" t="s">
        <v>67</v>
      </c>
      <c r="C6" s="2" t="s">
        <v>71</v>
      </c>
      <c r="D6" s="2">
        <f t="shared" si="0"/>
        <v>3</v>
      </c>
      <c r="E6" s="2">
        <f>VLOOKUP(C6,[1]Sheet1!$C:$E,3,FALSE)</f>
        <v>6</v>
      </c>
      <c r="F6" s="2">
        <v>200</v>
      </c>
      <c r="G6" s="2">
        <v>5</v>
      </c>
      <c r="H6" s="2">
        <v>102</v>
      </c>
      <c r="I6" s="2">
        <v>1120005</v>
      </c>
      <c r="J6" s="2" t="s">
        <v>54</v>
      </c>
      <c r="K6" s="2">
        <v>200</v>
      </c>
      <c r="O6" s="3" t="s">
        <v>127</v>
      </c>
      <c r="P6" s="3">
        <v>6</v>
      </c>
    </row>
    <row r="7" ht="13.5" customHeight="1" spans="1:16">
      <c r="A7" s="2">
        <v>3106</v>
      </c>
      <c r="B7" s="2" t="s">
        <v>73</v>
      </c>
      <c r="C7" s="2" t="s">
        <v>72</v>
      </c>
      <c r="D7" s="2">
        <f t="shared" si="0"/>
        <v>15</v>
      </c>
      <c r="E7" s="2">
        <v>15</v>
      </c>
      <c r="F7" s="2">
        <v>1</v>
      </c>
      <c r="G7" s="2">
        <v>6</v>
      </c>
      <c r="H7" s="2">
        <v>162</v>
      </c>
      <c r="I7" s="2">
        <v>0</v>
      </c>
      <c r="J7" s="2">
        <v>0</v>
      </c>
      <c r="K7" s="2">
        <v>1</v>
      </c>
      <c r="O7" s="3" t="s">
        <v>128</v>
      </c>
      <c r="P7" s="3">
        <v>7</v>
      </c>
    </row>
    <row r="8" ht="13.5" customHeight="1" spans="1:16">
      <c r="A8" s="2">
        <v>3107</v>
      </c>
      <c r="B8" s="2" t="s">
        <v>75</v>
      </c>
      <c r="C8" s="2" t="s">
        <v>74</v>
      </c>
      <c r="D8" s="2">
        <f t="shared" si="0"/>
        <v>19</v>
      </c>
      <c r="E8" s="2">
        <f>VLOOKUP(C8,[1]Sheet1!$C:$E,3,FALSE)</f>
        <v>18</v>
      </c>
      <c r="F8" s="2">
        <v>1</v>
      </c>
      <c r="G8" s="2">
        <v>7</v>
      </c>
      <c r="H8" s="2">
        <v>211</v>
      </c>
      <c r="I8" s="2">
        <v>0</v>
      </c>
      <c r="J8" s="2">
        <v>0</v>
      </c>
      <c r="K8" s="2">
        <v>1</v>
      </c>
      <c r="O8" s="3" t="s">
        <v>129</v>
      </c>
      <c r="P8" s="3">
        <v>8</v>
      </c>
    </row>
    <row r="9" ht="13.5" customHeight="1" spans="1:16">
      <c r="A9" s="2">
        <v>3108</v>
      </c>
      <c r="B9" s="2" t="s">
        <v>77</v>
      </c>
      <c r="C9" s="2" t="s">
        <v>76</v>
      </c>
      <c r="D9" s="2">
        <f t="shared" si="0"/>
        <v>16</v>
      </c>
      <c r="E9" s="2">
        <f>VLOOKUP(C9,[1]Sheet1!$C:$E,3,FALSE)</f>
        <v>26</v>
      </c>
      <c r="F9" s="2">
        <v>1</v>
      </c>
      <c r="G9" s="2">
        <v>8</v>
      </c>
      <c r="H9" s="2">
        <v>213</v>
      </c>
      <c r="I9" s="2">
        <v>0</v>
      </c>
      <c r="J9" s="2">
        <v>0</v>
      </c>
      <c r="K9" s="2">
        <v>1</v>
      </c>
      <c r="O9" s="3" t="s">
        <v>130</v>
      </c>
      <c r="P9" s="3">
        <v>9</v>
      </c>
    </row>
    <row r="10" ht="13.5" customHeight="1" spans="1:16">
      <c r="A10" s="2">
        <v>3109</v>
      </c>
      <c r="B10" s="2" t="s">
        <v>79</v>
      </c>
      <c r="C10" s="2" t="s">
        <v>121</v>
      </c>
      <c r="D10" s="2">
        <f t="shared" si="0"/>
        <v>2</v>
      </c>
      <c r="E10" s="2">
        <v>21</v>
      </c>
      <c r="F10" s="2">
        <v>1</v>
      </c>
      <c r="G10" s="2">
        <v>9</v>
      </c>
      <c r="H10" s="2">
        <v>107</v>
      </c>
      <c r="I10" s="2" t="s">
        <v>54</v>
      </c>
      <c r="J10" s="2">
        <v>0</v>
      </c>
      <c r="K10" s="2">
        <v>1</v>
      </c>
      <c r="O10" s="3" t="s">
        <v>131</v>
      </c>
      <c r="P10" s="3">
        <v>10</v>
      </c>
    </row>
    <row r="11" ht="13.5" customHeight="1" spans="1:16">
      <c r="A11" s="2">
        <v>3110</v>
      </c>
      <c r="B11" s="2" t="s">
        <v>81</v>
      </c>
      <c r="C11" s="2" t="s">
        <v>71</v>
      </c>
      <c r="D11" s="2">
        <f t="shared" si="0"/>
        <v>3</v>
      </c>
      <c r="E11" s="2">
        <f>VLOOKUP(C11,[1]Sheet1!$C:$E,3,FALSE)</f>
        <v>6</v>
      </c>
      <c r="F11" s="2">
        <v>1</v>
      </c>
      <c r="G11" s="2">
        <v>10</v>
      </c>
      <c r="H11" s="2">
        <v>106</v>
      </c>
      <c r="I11" s="2">
        <v>101</v>
      </c>
      <c r="J11" s="2">
        <v>0</v>
      </c>
      <c r="K11" s="2">
        <v>1</v>
      </c>
      <c r="O11" s="3" t="s">
        <v>132</v>
      </c>
      <c r="P11" s="3">
        <v>11</v>
      </c>
    </row>
    <row r="12" ht="13.5" customHeight="1" spans="1:16">
      <c r="A12" s="2">
        <v>3111</v>
      </c>
      <c r="B12" s="2" t="s">
        <v>83</v>
      </c>
      <c r="C12" s="2" t="s">
        <v>133</v>
      </c>
      <c r="D12" s="2">
        <f t="shared" si="0"/>
        <v>12</v>
      </c>
      <c r="E12" s="2" t="e">
        <f>VLOOKUP(C12,[1]Sheet1!$C:$E,3,FALSE)</f>
        <v>#N/A</v>
      </c>
      <c r="F12" s="2">
        <v>30</v>
      </c>
      <c r="G12" s="2">
        <v>11</v>
      </c>
      <c r="H12" s="2">
        <v>102</v>
      </c>
      <c r="I12" s="2" t="s">
        <v>134</v>
      </c>
      <c r="J12" s="2" t="s">
        <v>54</v>
      </c>
      <c r="K12" s="2">
        <v>30</v>
      </c>
      <c r="O12" s="3" t="s">
        <v>133</v>
      </c>
      <c r="P12" s="3">
        <v>12</v>
      </c>
    </row>
    <row r="13" ht="13.5" customHeight="1" spans="1:16">
      <c r="A13" s="2">
        <v>3112</v>
      </c>
      <c r="B13" s="2" t="s">
        <v>85</v>
      </c>
      <c r="C13" s="2" t="s">
        <v>135</v>
      </c>
      <c r="D13" s="2">
        <f t="shared" si="0"/>
        <v>37</v>
      </c>
      <c r="E13" s="2">
        <v>1</v>
      </c>
      <c r="F13" s="2">
        <v>3</v>
      </c>
      <c r="G13" s="2">
        <v>12</v>
      </c>
      <c r="H13" s="2">
        <v>106</v>
      </c>
      <c r="I13" s="2" t="s">
        <v>136</v>
      </c>
      <c r="J13" s="2" t="s">
        <v>54</v>
      </c>
      <c r="K13" s="2">
        <v>3</v>
      </c>
      <c r="O13" s="3" t="s">
        <v>137</v>
      </c>
      <c r="P13" s="3">
        <v>13</v>
      </c>
    </row>
    <row r="14" ht="13.5" customHeight="1" spans="1:16">
      <c r="A14" s="2">
        <v>3113</v>
      </c>
      <c r="B14" s="2" t="s">
        <v>138</v>
      </c>
      <c r="C14" s="2" t="s">
        <v>86</v>
      </c>
      <c r="D14" s="2">
        <f t="shared" si="0"/>
        <v>24</v>
      </c>
      <c r="E14" s="2">
        <f>VLOOKUP(C14,[1]Sheet1!$C:$E,3,FALSE)</f>
        <v>1</v>
      </c>
      <c r="F14" s="2">
        <v>1</v>
      </c>
      <c r="G14" s="2">
        <v>13</v>
      </c>
      <c r="H14" s="2">
        <v>122</v>
      </c>
      <c r="I14" s="2" t="s">
        <v>139</v>
      </c>
      <c r="J14" s="2">
        <v>0</v>
      </c>
      <c r="K14" s="2">
        <v>1</v>
      </c>
      <c r="O14" s="3" t="s">
        <v>140</v>
      </c>
      <c r="P14" s="3">
        <v>14</v>
      </c>
    </row>
    <row r="15" ht="13.5" customHeight="1" spans="1:16">
      <c r="A15" s="2">
        <v>3114</v>
      </c>
      <c r="B15" s="2" t="s">
        <v>89</v>
      </c>
      <c r="C15" s="2" t="s">
        <v>137</v>
      </c>
      <c r="D15" s="2">
        <f t="shared" si="0"/>
        <v>13</v>
      </c>
      <c r="E15" s="2">
        <f>VLOOKUP(C15,[1]Sheet1!$C:$E,3,FALSE)</f>
        <v>13</v>
      </c>
      <c r="F15" s="2">
        <v>2</v>
      </c>
      <c r="G15" s="2">
        <v>14</v>
      </c>
      <c r="H15" s="2">
        <v>108</v>
      </c>
      <c r="I15" s="2" t="s">
        <v>54</v>
      </c>
      <c r="J15" s="2" t="s">
        <v>54</v>
      </c>
      <c r="K15" s="2">
        <v>2</v>
      </c>
      <c r="O15" s="3" t="s">
        <v>72</v>
      </c>
      <c r="P15" s="3">
        <v>15</v>
      </c>
    </row>
    <row r="16" spans="15:16">
      <c r="O16" s="3" t="s">
        <v>76</v>
      </c>
      <c r="P16" s="3">
        <v>16</v>
      </c>
    </row>
    <row r="17" spans="15:16">
      <c r="O17" s="3" t="s">
        <v>119</v>
      </c>
      <c r="P17" s="3">
        <v>17</v>
      </c>
    </row>
    <row r="18" spans="1:16">
      <c r="A18" s="1">
        <v>1340001</v>
      </c>
      <c r="B18" s="1" t="s">
        <v>90</v>
      </c>
      <c r="C18" s="1">
        <v>100</v>
      </c>
      <c r="D18" s="1">
        <v>0</v>
      </c>
      <c r="E18" s="1">
        <v>0</v>
      </c>
      <c r="F18" s="1" t="s">
        <v>91</v>
      </c>
      <c r="G18" s="1">
        <v>60001</v>
      </c>
      <c r="H18" s="1">
        <v>1340001</v>
      </c>
      <c r="I18" s="1">
        <v>3</v>
      </c>
      <c r="O18" s="3" t="s">
        <v>62</v>
      </c>
      <c r="P18" s="3">
        <v>18</v>
      </c>
    </row>
    <row r="19" spans="1:16">
      <c r="A19" s="1">
        <v>1340002</v>
      </c>
      <c r="B19" s="1" t="s">
        <v>92</v>
      </c>
      <c r="C19" s="1">
        <v>100</v>
      </c>
      <c r="D19" s="1">
        <v>0</v>
      </c>
      <c r="E19" s="1">
        <v>0</v>
      </c>
      <c r="F19" s="1" t="s">
        <v>93</v>
      </c>
      <c r="G19" s="1">
        <v>60002</v>
      </c>
      <c r="H19" s="1">
        <v>1340002</v>
      </c>
      <c r="I19" s="1">
        <v>3</v>
      </c>
      <c r="O19" s="3" t="s">
        <v>74</v>
      </c>
      <c r="P19" s="3">
        <v>19</v>
      </c>
    </row>
    <row r="20" spans="1:16">
      <c r="A20" s="1">
        <v>1340003</v>
      </c>
      <c r="B20" s="1" t="s">
        <v>94</v>
      </c>
      <c r="C20" s="1">
        <v>100</v>
      </c>
      <c r="D20" s="1">
        <v>0</v>
      </c>
      <c r="E20" s="1">
        <v>0</v>
      </c>
      <c r="F20" s="1" t="s">
        <v>95</v>
      </c>
      <c r="G20" s="1">
        <v>60003</v>
      </c>
      <c r="H20" s="1">
        <v>1340003</v>
      </c>
      <c r="I20" s="1">
        <v>3</v>
      </c>
      <c r="O20" s="3" t="s">
        <v>141</v>
      </c>
      <c r="P20" s="3">
        <v>20</v>
      </c>
    </row>
    <row r="21" spans="1:16">
      <c r="A21" s="1">
        <v>1340004</v>
      </c>
      <c r="B21" s="1" t="s">
        <v>96</v>
      </c>
      <c r="C21" s="1">
        <v>100</v>
      </c>
      <c r="D21" s="1">
        <v>0</v>
      </c>
      <c r="E21" s="1">
        <v>0</v>
      </c>
      <c r="F21" s="1" t="s">
        <v>97</v>
      </c>
      <c r="G21" s="1">
        <v>60004</v>
      </c>
      <c r="H21" s="1">
        <v>1340004</v>
      </c>
      <c r="I21" s="1">
        <v>3</v>
      </c>
      <c r="O21" s="3" t="s">
        <v>60</v>
      </c>
      <c r="P21" s="3">
        <v>21</v>
      </c>
    </row>
    <row r="22" spans="1:16">
      <c r="A22" s="1">
        <v>1340005</v>
      </c>
      <c r="B22" s="1" t="s">
        <v>98</v>
      </c>
      <c r="C22" s="1">
        <v>100</v>
      </c>
      <c r="D22" s="1">
        <v>0</v>
      </c>
      <c r="E22" s="1">
        <v>0</v>
      </c>
      <c r="F22" s="1" t="s">
        <v>99</v>
      </c>
      <c r="G22" s="1">
        <v>60005</v>
      </c>
      <c r="H22" s="1">
        <v>1340005</v>
      </c>
      <c r="I22" s="1">
        <v>3</v>
      </c>
      <c r="O22" s="3" t="s">
        <v>142</v>
      </c>
      <c r="P22" s="3">
        <v>22</v>
      </c>
    </row>
    <row r="23" spans="1:16">
      <c r="A23" s="1">
        <v>1340006</v>
      </c>
      <c r="B23" s="1" t="s">
        <v>100</v>
      </c>
      <c r="C23" s="1">
        <v>100</v>
      </c>
      <c r="D23" s="1">
        <v>0</v>
      </c>
      <c r="E23" s="1">
        <v>0</v>
      </c>
      <c r="F23" s="1" t="s">
        <v>101</v>
      </c>
      <c r="G23" s="1">
        <v>60006</v>
      </c>
      <c r="H23" s="1">
        <v>1340006</v>
      </c>
      <c r="I23" s="1">
        <v>3</v>
      </c>
      <c r="O23" s="3" t="s">
        <v>143</v>
      </c>
      <c r="P23" s="3">
        <v>23</v>
      </c>
    </row>
    <row r="24" spans="1:16">
      <c r="A24" s="1">
        <v>1340007</v>
      </c>
      <c r="B24" s="1" t="s">
        <v>102</v>
      </c>
      <c r="C24" s="1">
        <v>100</v>
      </c>
      <c r="D24" s="1">
        <v>0</v>
      </c>
      <c r="E24" s="1">
        <v>0</v>
      </c>
      <c r="F24" s="1" t="s">
        <v>103</v>
      </c>
      <c r="G24" s="1">
        <v>60007</v>
      </c>
      <c r="H24" s="1">
        <v>1340007</v>
      </c>
      <c r="I24" s="1">
        <v>3</v>
      </c>
      <c r="O24" s="3" t="s">
        <v>86</v>
      </c>
      <c r="P24" s="3">
        <v>24</v>
      </c>
    </row>
    <row r="25" spans="1:16">
      <c r="A25" s="1">
        <v>1340008</v>
      </c>
      <c r="B25" s="1" t="s">
        <v>104</v>
      </c>
      <c r="C25" s="1">
        <v>100</v>
      </c>
      <c r="D25" s="1">
        <v>0</v>
      </c>
      <c r="E25" s="1">
        <v>0</v>
      </c>
      <c r="F25" s="1" t="s">
        <v>105</v>
      </c>
      <c r="G25" s="1">
        <v>60008</v>
      </c>
      <c r="H25" s="1">
        <v>1340008</v>
      </c>
      <c r="I25" s="1">
        <v>3</v>
      </c>
      <c r="O25" s="3" t="s">
        <v>144</v>
      </c>
      <c r="P25" s="3">
        <v>25</v>
      </c>
    </row>
    <row r="26" spans="1:16">
      <c r="A26" s="1">
        <v>1340009</v>
      </c>
      <c r="B26" s="1" t="s">
        <v>106</v>
      </c>
      <c r="C26" s="1">
        <v>100</v>
      </c>
      <c r="D26" s="1">
        <v>0</v>
      </c>
      <c r="E26" s="1">
        <v>0</v>
      </c>
      <c r="F26" s="1" t="s">
        <v>107</v>
      </c>
      <c r="G26" s="1">
        <v>60009</v>
      </c>
      <c r="H26" s="1">
        <v>1340009</v>
      </c>
      <c r="I26" s="1">
        <v>3</v>
      </c>
      <c r="O26" s="3" t="s">
        <v>145</v>
      </c>
      <c r="P26" s="3">
        <v>26</v>
      </c>
    </row>
    <row r="27" spans="1:16">
      <c r="A27" s="1">
        <v>1340010</v>
      </c>
      <c r="B27" s="1" t="s">
        <v>108</v>
      </c>
      <c r="C27" s="1">
        <v>50</v>
      </c>
      <c r="D27" s="1">
        <v>1</v>
      </c>
      <c r="E27" s="1">
        <v>1</v>
      </c>
      <c r="F27" s="1" t="s">
        <v>109</v>
      </c>
      <c r="G27" s="1">
        <v>60010</v>
      </c>
      <c r="H27" s="1">
        <v>1340010</v>
      </c>
      <c r="I27" s="1">
        <v>3</v>
      </c>
      <c r="O27" s="4" t="s">
        <v>146</v>
      </c>
      <c r="P27" s="4">
        <v>27</v>
      </c>
    </row>
    <row r="28" spans="1:16">
      <c r="A28" s="1">
        <v>1340011</v>
      </c>
      <c r="B28" s="1" t="s">
        <v>110</v>
      </c>
      <c r="C28" s="1">
        <v>50</v>
      </c>
      <c r="D28" s="1">
        <v>1</v>
      </c>
      <c r="E28" s="1">
        <v>1</v>
      </c>
      <c r="F28" s="1" t="s">
        <v>111</v>
      </c>
      <c r="G28" s="1">
        <v>60011</v>
      </c>
      <c r="H28" s="1">
        <v>1340011</v>
      </c>
      <c r="I28" s="1">
        <v>3</v>
      </c>
      <c r="O28" s="5" t="s">
        <v>147</v>
      </c>
      <c r="P28" s="4">
        <v>28</v>
      </c>
    </row>
    <row r="29" spans="1:16">
      <c r="A29" s="1">
        <v>1340012</v>
      </c>
      <c r="B29" s="1" t="s">
        <v>112</v>
      </c>
      <c r="C29" s="1">
        <v>50</v>
      </c>
      <c r="D29" s="1">
        <v>1</v>
      </c>
      <c r="E29" s="1">
        <v>1</v>
      </c>
      <c r="F29" s="1" t="s">
        <v>113</v>
      </c>
      <c r="G29" s="1">
        <v>60012</v>
      </c>
      <c r="H29" s="1">
        <v>1340012</v>
      </c>
      <c r="I29" s="1">
        <v>3</v>
      </c>
      <c r="O29" s="4" t="s">
        <v>148</v>
      </c>
      <c r="P29" s="4">
        <v>29</v>
      </c>
    </row>
    <row r="30" spans="15:16">
      <c r="O30" s="4" t="s">
        <v>149</v>
      </c>
      <c r="P30" s="4">
        <v>30</v>
      </c>
    </row>
    <row r="31" spans="15:16">
      <c r="O31" s="3" t="s">
        <v>150</v>
      </c>
      <c r="P31" s="4">
        <v>31</v>
      </c>
    </row>
    <row r="32" spans="15:16">
      <c r="O32" s="3" t="s">
        <v>151</v>
      </c>
      <c r="P32" s="4">
        <v>32</v>
      </c>
    </row>
    <row r="33" spans="15:16">
      <c r="O33" s="3" t="s">
        <v>152</v>
      </c>
      <c r="P33" s="3">
        <v>33</v>
      </c>
    </row>
    <row r="34" spans="15:16">
      <c r="O34" s="3" t="s">
        <v>153</v>
      </c>
      <c r="P34" s="3">
        <v>34</v>
      </c>
    </row>
    <row r="35" spans="2:16">
      <c r="B35" s="2" t="s">
        <v>61</v>
      </c>
      <c r="C35" s="2" t="s">
        <v>60</v>
      </c>
      <c r="D35" s="2">
        <f t="shared" ref="D35:D48" si="1">VLOOKUP(C35,$O:$P,2,FALSE)</f>
        <v>21</v>
      </c>
      <c r="E35" s="2">
        <f>VLOOKUP(C35,[1]Sheet1!$C:$E,3,FALSE)</f>
        <v>14</v>
      </c>
      <c r="F35" s="2">
        <v>2</v>
      </c>
      <c r="G35" s="2">
        <v>2</v>
      </c>
      <c r="H35" s="2">
        <v>201</v>
      </c>
      <c r="I35" s="2" t="s">
        <v>122</v>
      </c>
      <c r="J35" s="2" t="s">
        <v>54</v>
      </c>
      <c r="K35" s="2">
        <v>2</v>
      </c>
      <c r="O35" s="3" t="s">
        <v>154</v>
      </c>
      <c r="P35" s="3">
        <v>35</v>
      </c>
    </row>
    <row r="36" spans="2:16">
      <c r="B36" s="2" t="s">
        <v>63</v>
      </c>
      <c r="C36" s="2" t="s">
        <v>62</v>
      </c>
      <c r="D36" s="2">
        <f t="shared" si="1"/>
        <v>18</v>
      </c>
      <c r="E36" s="2">
        <f>VLOOKUP(C36,[1]Sheet1!$C:$E,3,FALSE)</f>
        <v>21</v>
      </c>
      <c r="F36" s="2">
        <v>2</v>
      </c>
      <c r="G36" s="2">
        <v>3</v>
      </c>
      <c r="H36" s="2">
        <v>201</v>
      </c>
      <c r="I36" s="2" t="s">
        <v>123</v>
      </c>
      <c r="J36" s="2" t="s">
        <v>54</v>
      </c>
      <c r="K36" s="2">
        <v>2</v>
      </c>
      <c r="O36" s="3" t="s">
        <v>155</v>
      </c>
      <c r="P36" s="3">
        <v>36</v>
      </c>
    </row>
    <row r="37" spans="2:16">
      <c r="B37" s="2" t="s">
        <v>125</v>
      </c>
      <c r="C37" s="2" t="s">
        <v>121</v>
      </c>
      <c r="D37" s="2">
        <f t="shared" si="1"/>
        <v>2</v>
      </c>
      <c r="E37" s="2" t="e">
        <f>VLOOKUP(C37,[1]Sheet1!$C:$E,3,FALSE)</f>
        <v>#N/A</v>
      </c>
      <c r="F37" s="2">
        <v>2</v>
      </c>
      <c r="G37" s="2">
        <v>4</v>
      </c>
      <c r="H37" s="2">
        <v>105</v>
      </c>
      <c r="I37" s="2">
        <v>0</v>
      </c>
      <c r="J37" s="2" t="s">
        <v>54</v>
      </c>
      <c r="K37" s="2">
        <v>2</v>
      </c>
      <c r="O37" s="3" t="s">
        <v>135</v>
      </c>
      <c r="P37" s="3">
        <v>37</v>
      </c>
    </row>
    <row r="38" spans="2:16">
      <c r="B38" s="2" t="s">
        <v>67</v>
      </c>
      <c r="C38" s="2" t="s">
        <v>71</v>
      </c>
      <c r="D38" s="2">
        <f t="shared" si="1"/>
        <v>3</v>
      </c>
      <c r="E38" s="2">
        <f>VLOOKUP(C38,[1]Sheet1!$C:$E,3,FALSE)</f>
        <v>6</v>
      </c>
      <c r="F38" s="2">
        <v>200</v>
      </c>
      <c r="G38" s="2">
        <v>5</v>
      </c>
      <c r="H38" s="2">
        <v>102</v>
      </c>
      <c r="I38" s="2">
        <v>1120005</v>
      </c>
      <c r="J38" s="2" t="s">
        <v>54</v>
      </c>
      <c r="K38" s="2">
        <v>200</v>
      </c>
      <c r="O38" s="3" t="s">
        <v>156</v>
      </c>
      <c r="P38" s="3">
        <v>38</v>
      </c>
    </row>
    <row r="39" spans="2:16">
      <c r="B39" s="2" t="s">
        <v>73</v>
      </c>
      <c r="C39" s="2" t="s">
        <v>72</v>
      </c>
      <c r="D39" s="2">
        <f t="shared" si="1"/>
        <v>15</v>
      </c>
      <c r="E39" s="2">
        <v>15</v>
      </c>
      <c r="F39" s="2">
        <v>1</v>
      </c>
      <c r="G39" s="2">
        <v>6</v>
      </c>
      <c r="H39" s="2">
        <v>162</v>
      </c>
      <c r="I39" s="2">
        <v>0</v>
      </c>
      <c r="J39" s="2">
        <v>0</v>
      </c>
      <c r="K39" s="2">
        <v>1</v>
      </c>
      <c r="O39" s="3" t="s">
        <v>157</v>
      </c>
      <c r="P39" s="3">
        <v>39</v>
      </c>
    </row>
    <row r="40" spans="2:16">
      <c r="B40" s="2" t="s">
        <v>75</v>
      </c>
      <c r="C40" s="2" t="s">
        <v>74</v>
      </c>
      <c r="D40" s="2">
        <f t="shared" si="1"/>
        <v>19</v>
      </c>
      <c r="E40" s="2">
        <f>VLOOKUP(C40,[1]Sheet1!$C:$E,3,FALSE)</f>
        <v>18</v>
      </c>
      <c r="F40" s="2">
        <v>1</v>
      </c>
      <c r="G40" s="2">
        <v>7</v>
      </c>
      <c r="H40" s="2">
        <v>211</v>
      </c>
      <c r="I40" s="2">
        <v>0</v>
      </c>
      <c r="J40" s="2">
        <v>0</v>
      </c>
      <c r="K40" s="2">
        <v>1</v>
      </c>
      <c r="O40" s="3" t="s">
        <v>158</v>
      </c>
      <c r="P40" s="3">
        <v>40</v>
      </c>
    </row>
    <row r="41" spans="2:16">
      <c r="B41" s="2" t="s">
        <v>77</v>
      </c>
      <c r="C41" s="2" t="s">
        <v>76</v>
      </c>
      <c r="D41" s="2">
        <f t="shared" si="1"/>
        <v>16</v>
      </c>
      <c r="E41" s="2">
        <f>VLOOKUP(C41,[1]Sheet1!$C:$E,3,FALSE)</f>
        <v>26</v>
      </c>
      <c r="F41" s="2">
        <v>1</v>
      </c>
      <c r="G41" s="2">
        <v>8</v>
      </c>
      <c r="H41" s="2">
        <v>213</v>
      </c>
      <c r="I41" s="2">
        <v>0</v>
      </c>
      <c r="J41" s="2">
        <v>0</v>
      </c>
      <c r="K41" s="2">
        <v>1</v>
      </c>
      <c r="O41" s="3" t="s">
        <v>159</v>
      </c>
      <c r="P41" s="3">
        <v>41</v>
      </c>
    </row>
    <row r="42" spans="2:16">
      <c r="B42" s="2" t="s">
        <v>79</v>
      </c>
      <c r="C42" s="2" t="s">
        <v>121</v>
      </c>
      <c r="D42" s="2">
        <f t="shared" si="1"/>
        <v>2</v>
      </c>
      <c r="E42" s="2">
        <v>21</v>
      </c>
      <c r="F42" s="2">
        <v>1</v>
      </c>
      <c r="G42" s="2">
        <v>9</v>
      </c>
      <c r="H42" s="2">
        <v>107</v>
      </c>
      <c r="I42" s="2" t="s">
        <v>54</v>
      </c>
      <c r="J42" s="2">
        <v>0</v>
      </c>
      <c r="K42" s="2">
        <v>1</v>
      </c>
      <c r="O42" s="3" t="s">
        <v>160</v>
      </c>
      <c r="P42" s="3">
        <v>42</v>
      </c>
    </row>
    <row r="43" spans="2:16">
      <c r="B43" s="2" t="s">
        <v>81</v>
      </c>
      <c r="C43" s="2" t="s">
        <v>71</v>
      </c>
      <c r="D43" s="2">
        <f t="shared" si="1"/>
        <v>3</v>
      </c>
      <c r="E43" s="2">
        <f>VLOOKUP(C43,[1]Sheet1!$C:$E,3,FALSE)</f>
        <v>6</v>
      </c>
      <c r="F43" s="2">
        <v>1</v>
      </c>
      <c r="G43" s="2">
        <v>10</v>
      </c>
      <c r="H43" s="2">
        <v>106</v>
      </c>
      <c r="I43" s="2">
        <v>101</v>
      </c>
      <c r="J43" s="2">
        <v>0</v>
      </c>
      <c r="K43" s="2">
        <v>1</v>
      </c>
      <c r="O43" s="3" t="s">
        <v>161</v>
      </c>
      <c r="P43" s="3">
        <v>43</v>
      </c>
    </row>
    <row r="44" spans="2:16">
      <c r="B44" s="2" t="s">
        <v>83</v>
      </c>
      <c r="C44" s="2" t="s">
        <v>133</v>
      </c>
      <c r="D44" s="2">
        <f t="shared" si="1"/>
        <v>12</v>
      </c>
      <c r="E44" s="2" t="e">
        <f>VLOOKUP(C44,[1]Sheet1!$C:$E,3,FALSE)</f>
        <v>#N/A</v>
      </c>
      <c r="F44" s="2">
        <v>30</v>
      </c>
      <c r="G44" s="2">
        <v>11</v>
      </c>
      <c r="H44" s="2">
        <v>102</v>
      </c>
      <c r="I44" s="2" t="s">
        <v>134</v>
      </c>
      <c r="J44" s="2" t="s">
        <v>54</v>
      </c>
      <c r="K44" s="2">
        <v>30</v>
      </c>
      <c r="O44" s="3" t="s">
        <v>162</v>
      </c>
      <c r="P44" s="3">
        <v>44</v>
      </c>
    </row>
    <row r="45" spans="2:16">
      <c r="B45" s="2" t="s">
        <v>85</v>
      </c>
      <c r="C45" s="2" t="s">
        <v>135</v>
      </c>
      <c r="D45" s="2">
        <f t="shared" si="1"/>
        <v>37</v>
      </c>
      <c r="E45" s="2">
        <v>1</v>
      </c>
      <c r="F45" s="2">
        <v>3</v>
      </c>
      <c r="G45" s="2">
        <v>12</v>
      </c>
      <c r="H45" s="2">
        <v>106</v>
      </c>
      <c r="I45" s="2" t="s">
        <v>136</v>
      </c>
      <c r="J45" s="2" t="s">
        <v>54</v>
      </c>
      <c r="K45" s="2">
        <v>3</v>
      </c>
      <c r="O45" s="3" t="s">
        <v>163</v>
      </c>
      <c r="P45" s="3">
        <v>45</v>
      </c>
    </row>
    <row r="46" spans="2:16">
      <c r="B46" s="2" t="s">
        <v>138</v>
      </c>
      <c r="C46" s="2" t="s">
        <v>86</v>
      </c>
      <c r="D46" s="2">
        <f t="shared" si="1"/>
        <v>24</v>
      </c>
      <c r="E46" s="2">
        <f>VLOOKUP(C46,[1]Sheet1!$C:$E,3,FALSE)</f>
        <v>1</v>
      </c>
      <c r="F46" s="2">
        <v>1</v>
      </c>
      <c r="G46" s="2">
        <v>13</v>
      </c>
      <c r="H46" s="2">
        <v>122</v>
      </c>
      <c r="I46" s="2" t="s">
        <v>139</v>
      </c>
      <c r="J46" s="2">
        <v>0</v>
      </c>
      <c r="K46" s="2">
        <v>1</v>
      </c>
      <c r="O46" s="3" t="s">
        <v>164</v>
      </c>
      <c r="P46" s="3">
        <v>46</v>
      </c>
    </row>
    <row r="47" spans="2:16">
      <c r="B47" s="2" t="s">
        <v>89</v>
      </c>
      <c r="C47" s="2" t="s">
        <v>137</v>
      </c>
      <c r="D47" s="2">
        <f t="shared" si="1"/>
        <v>13</v>
      </c>
      <c r="E47" s="2">
        <f>VLOOKUP(C47,[1]Sheet1!$C:$E,3,FALSE)</f>
        <v>13</v>
      </c>
      <c r="F47" s="2">
        <v>2</v>
      </c>
      <c r="G47" s="2">
        <v>14</v>
      </c>
      <c r="H47" s="2">
        <v>108</v>
      </c>
      <c r="I47" s="2" t="s">
        <v>54</v>
      </c>
      <c r="J47" s="2" t="s">
        <v>54</v>
      </c>
      <c r="K47" s="2">
        <v>2</v>
      </c>
      <c r="O47" s="3" t="s">
        <v>165</v>
      </c>
      <c r="P47" s="3">
        <v>47</v>
      </c>
    </row>
    <row r="48" spans="2:11">
      <c r="B48" s="2" t="s">
        <v>118</v>
      </c>
      <c r="C48" s="2" t="s">
        <v>119</v>
      </c>
      <c r="D48" s="2">
        <f t="shared" si="1"/>
        <v>17</v>
      </c>
      <c r="E48" s="2">
        <f>VLOOKUP(C48,[1]Sheet1!$C:$E,3,FALSE)</f>
        <v>7</v>
      </c>
      <c r="F48" s="2">
        <v>2</v>
      </c>
      <c r="G48" s="2">
        <v>1</v>
      </c>
      <c r="H48" s="2">
        <v>201</v>
      </c>
      <c r="I48" s="2" t="s">
        <v>120</v>
      </c>
      <c r="J48" s="2" t="s">
        <v>54</v>
      </c>
      <c r="K48" s="2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Sheet3</vt:lpstr>
      <vt:lpstr>奖励类型枚举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꧁狐狸꧂</cp:lastModifiedBy>
  <dcterms:created xsi:type="dcterms:W3CDTF">2006-09-16T00:00:00Z</dcterms:created>
  <dcterms:modified xsi:type="dcterms:W3CDTF">2022-08-17T02:12:07Z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ICV">
    <vt:lpwstr>D117B67E7A7F4CA0B291B7037540D574</vt:lpwstr>
  </property>
  <property fmtid="{D5CDD505-2E9C-101B-9397-08002B2CF9AE}" pid="4" name="KSOProductBuildVer">
    <vt:lpwstr>2052-11.1.0.12302</vt:lpwstr>
  </property>
</Properties>
</file>