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8670" windowHeight="15870" activeTab="5"/>
  </bookViews>
  <sheets>
    <sheet name="Sheet1" sheetId="1" r:id="rId1"/>
    <sheet name="Sheet2" sheetId="2" r:id="rId2"/>
    <sheet name="mlbVSrss" sheetId="3" r:id="rId3"/>
    <sheet name="goodwin" sheetId="4" r:id="rId4"/>
    <sheet name="tao" sheetId="5" r:id="rId5"/>
    <sheet name="umb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K108" i="3"/>
  <c r="K105" i="3"/>
  <c r="K104" i="3"/>
  <c r="K101" i="3"/>
  <c r="K100" i="3"/>
  <c r="K99" i="3"/>
  <c r="J108" i="3"/>
  <c r="J104" i="3"/>
  <c r="J105" i="3"/>
  <c r="J101" i="3"/>
  <c r="E19" i="3"/>
  <c r="F19" i="3"/>
  <c r="G19" i="3"/>
  <c r="H19" i="3"/>
  <c r="I19" i="3"/>
  <c r="J19" i="3"/>
  <c r="K19" i="3"/>
  <c r="D19" i="3"/>
  <c r="D109" i="3"/>
  <c r="K17" i="3"/>
  <c r="K14" i="3"/>
  <c r="K13" i="3"/>
  <c r="K10" i="3"/>
  <c r="K9" i="3"/>
  <c r="K6" i="3"/>
  <c r="K5" i="3"/>
  <c r="K4" i="3"/>
  <c r="J14" i="3"/>
  <c r="J10" i="3"/>
  <c r="I14" i="3"/>
  <c r="J8" i="3"/>
  <c r="J4" i="3"/>
  <c r="S17" i="5" l="1"/>
  <c r="Y15" i="5"/>
  <c r="Y17" i="5" s="1"/>
  <c r="X15" i="5"/>
  <c r="X17" i="5" s="1"/>
  <c r="W15" i="5"/>
  <c r="V15" i="5"/>
  <c r="U15" i="5"/>
  <c r="U17" i="5" s="1"/>
  <c r="T15" i="5"/>
  <c r="S15" i="5"/>
  <c r="R15" i="5"/>
  <c r="Q15" i="5"/>
  <c r="Q17" i="5" s="1"/>
  <c r="P15" i="5"/>
  <c r="P17" i="5" s="1"/>
  <c r="V13" i="5"/>
  <c r="T13" i="5"/>
  <c r="Y11" i="5"/>
  <c r="Y13" i="5" s="1"/>
  <c r="X11" i="5"/>
  <c r="X13" i="5" s="1"/>
  <c r="W11" i="5"/>
  <c r="W13" i="5" s="1"/>
  <c r="V11" i="5"/>
  <c r="U11" i="5"/>
  <c r="U13" i="5" s="1"/>
  <c r="T11" i="5"/>
  <c r="S11" i="5"/>
  <c r="R11" i="5"/>
  <c r="Q11" i="5"/>
  <c r="Q13" i="5" s="1"/>
  <c r="P11" i="5"/>
  <c r="P13" i="5" s="1"/>
  <c r="Y7" i="5"/>
  <c r="Y9" i="5" s="1"/>
  <c r="X7" i="5"/>
  <c r="X9" i="5" s="1"/>
  <c r="W7" i="5"/>
  <c r="W9" i="5" s="1"/>
  <c r="V7" i="5"/>
  <c r="V9" i="5" s="1"/>
  <c r="U7" i="5"/>
  <c r="U9" i="5" s="1"/>
  <c r="T7" i="5"/>
  <c r="T9" i="5" s="1"/>
  <c r="S7" i="5"/>
  <c r="S9" i="5" s="1"/>
  <c r="R7" i="5"/>
  <c r="Q7" i="5"/>
  <c r="Q9" i="5" s="1"/>
  <c r="P7" i="5"/>
  <c r="P9" i="5" s="1"/>
  <c r="W5" i="5"/>
  <c r="Y3" i="5"/>
  <c r="Y5" i="5" s="1"/>
  <c r="X3" i="5"/>
  <c r="X5" i="5" s="1"/>
  <c r="W3" i="5"/>
  <c r="V3" i="5"/>
  <c r="V5" i="5" s="1"/>
  <c r="U3" i="5"/>
  <c r="T3" i="5"/>
  <c r="S3" i="5"/>
  <c r="R3" i="5"/>
  <c r="Q3" i="5"/>
  <c r="Q5" i="5" s="1"/>
  <c r="P3" i="5"/>
  <c r="P5" i="5" s="1"/>
  <c r="C17" i="5"/>
  <c r="D17" i="5"/>
  <c r="E17" i="5"/>
  <c r="F17" i="5"/>
  <c r="G17" i="5"/>
  <c r="H17" i="5"/>
  <c r="I17" i="5"/>
  <c r="J17" i="5"/>
  <c r="K17" i="5"/>
  <c r="B17" i="5"/>
  <c r="C13" i="5"/>
  <c r="D13" i="5"/>
  <c r="E13" i="5"/>
  <c r="F13" i="5"/>
  <c r="G13" i="5"/>
  <c r="H13" i="5"/>
  <c r="I13" i="5"/>
  <c r="J13" i="5"/>
  <c r="K13" i="5"/>
  <c r="B13" i="5"/>
  <c r="C9" i="5"/>
  <c r="D9" i="5"/>
  <c r="E9" i="5"/>
  <c r="F9" i="5"/>
  <c r="G9" i="5"/>
  <c r="H9" i="5"/>
  <c r="I9" i="5"/>
  <c r="J9" i="5"/>
  <c r="K9" i="5"/>
  <c r="B9" i="5"/>
  <c r="C5" i="5"/>
  <c r="D5" i="5"/>
  <c r="E5" i="5"/>
  <c r="F5" i="5"/>
  <c r="G5" i="5"/>
  <c r="H5" i="5"/>
  <c r="I5" i="5"/>
  <c r="J5" i="5"/>
  <c r="K5" i="5"/>
  <c r="B5" i="5"/>
  <c r="C15" i="5"/>
  <c r="D15" i="5"/>
  <c r="E15" i="5"/>
  <c r="F15" i="5"/>
  <c r="G15" i="5"/>
  <c r="H15" i="5"/>
  <c r="I15" i="5"/>
  <c r="J15" i="5"/>
  <c r="K15" i="5"/>
  <c r="B15" i="5"/>
  <c r="C11" i="5"/>
  <c r="D11" i="5"/>
  <c r="E11" i="5"/>
  <c r="F11" i="5"/>
  <c r="G11" i="5"/>
  <c r="H11" i="5"/>
  <c r="I11" i="5"/>
  <c r="J11" i="5"/>
  <c r="K11" i="5"/>
  <c r="B11" i="5"/>
  <c r="C7" i="5"/>
  <c r="D7" i="5"/>
  <c r="E7" i="5"/>
  <c r="F7" i="5"/>
  <c r="G7" i="5"/>
  <c r="H7" i="5"/>
  <c r="I7" i="5"/>
  <c r="J7" i="5"/>
  <c r="K7" i="5"/>
  <c r="B7" i="5"/>
  <c r="C3" i="5"/>
  <c r="D3" i="5"/>
  <c r="F3" i="5"/>
  <c r="G3" i="5"/>
  <c r="H3" i="5"/>
  <c r="I3" i="5"/>
  <c r="J3" i="5"/>
  <c r="K3" i="5"/>
  <c r="B3" i="5"/>
  <c r="V17" i="5" l="1"/>
  <c r="W17" i="5"/>
  <c r="R17" i="5"/>
  <c r="T17" i="5"/>
  <c r="S13" i="5"/>
  <c r="R13" i="5"/>
  <c r="R9" i="5"/>
  <c r="R5" i="5"/>
  <c r="S5" i="5"/>
  <c r="T5" i="5"/>
  <c r="U5" i="5"/>
  <c r="D27" i="4"/>
  <c r="E27" i="4"/>
  <c r="F27" i="4"/>
  <c r="G27" i="4"/>
  <c r="H27" i="4"/>
  <c r="I27" i="4"/>
  <c r="J27" i="4"/>
  <c r="K27" i="4"/>
  <c r="L27" i="4"/>
  <c r="C27" i="4"/>
  <c r="D25" i="4"/>
  <c r="E25" i="4"/>
  <c r="F25" i="4"/>
  <c r="G25" i="4"/>
  <c r="H25" i="4"/>
  <c r="I25" i="4"/>
  <c r="J25" i="4"/>
  <c r="K25" i="4"/>
  <c r="L25" i="4"/>
  <c r="C25" i="4"/>
  <c r="D23" i="4"/>
  <c r="E23" i="4"/>
  <c r="F23" i="4"/>
  <c r="G23" i="4"/>
  <c r="H23" i="4"/>
  <c r="I23" i="4"/>
  <c r="J23" i="4"/>
  <c r="K23" i="4"/>
  <c r="L23" i="4"/>
  <c r="C23" i="4"/>
  <c r="D21" i="4"/>
  <c r="E21" i="4"/>
  <c r="F21" i="4"/>
  <c r="G21" i="4"/>
  <c r="H21" i="4"/>
  <c r="I21" i="4"/>
  <c r="J21" i="4"/>
  <c r="K21" i="4"/>
  <c r="L21" i="4"/>
  <c r="C21" i="4"/>
  <c r="D55" i="4"/>
  <c r="E55" i="4"/>
  <c r="F55" i="4"/>
  <c r="G55" i="4"/>
  <c r="H55" i="4"/>
  <c r="I55" i="4"/>
  <c r="J55" i="4"/>
  <c r="K55" i="4"/>
  <c r="L55" i="4"/>
  <c r="D53" i="4"/>
  <c r="E53" i="4"/>
  <c r="F53" i="4"/>
  <c r="G53" i="4"/>
  <c r="H53" i="4"/>
  <c r="I53" i="4"/>
  <c r="J53" i="4"/>
  <c r="K53" i="4"/>
  <c r="L53" i="4"/>
  <c r="D51" i="4"/>
  <c r="E51" i="4"/>
  <c r="F51" i="4"/>
  <c r="G51" i="4"/>
  <c r="H51" i="4"/>
  <c r="I51" i="4"/>
  <c r="J51" i="4"/>
  <c r="K51" i="4"/>
  <c r="L51" i="4"/>
  <c r="D49" i="4"/>
  <c r="E49" i="4"/>
  <c r="F49" i="4"/>
  <c r="G49" i="4"/>
  <c r="H49" i="4"/>
  <c r="I49" i="4"/>
  <c r="J49" i="4"/>
  <c r="K49" i="4"/>
  <c r="L49" i="4"/>
  <c r="C55" i="4"/>
  <c r="C53" i="4"/>
  <c r="C51" i="4"/>
  <c r="C49" i="4"/>
  <c r="D46" i="4" l="1"/>
  <c r="E46" i="4"/>
  <c r="F46" i="4"/>
  <c r="G46" i="4"/>
  <c r="H46" i="4"/>
  <c r="I46" i="4"/>
  <c r="J46" i="4"/>
  <c r="K46" i="4"/>
  <c r="L46" i="4"/>
  <c r="C46" i="4"/>
  <c r="D42" i="4"/>
  <c r="E42" i="4"/>
  <c r="F42" i="4"/>
  <c r="G42" i="4"/>
  <c r="H42" i="4"/>
  <c r="I42" i="4"/>
  <c r="J42" i="4"/>
  <c r="K42" i="4"/>
  <c r="L42" i="4"/>
  <c r="C42" i="4"/>
  <c r="D38" i="4"/>
  <c r="E38" i="4"/>
  <c r="F38" i="4"/>
  <c r="G38" i="4"/>
  <c r="H38" i="4"/>
  <c r="I38" i="4"/>
  <c r="J38" i="4"/>
  <c r="K38" i="4"/>
  <c r="L38" i="4"/>
  <c r="C38" i="4"/>
  <c r="C34" i="4"/>
  <c r="D34" i="4"/>
  <c r="E34" i="4"/>
  <c r="F34" i="4"/>
  <c r="G34" i="4"/>
  <c r="H34" i="4"/>
  <c r="I34" i="4"/>
  <c r="J34" i="4"/>
  <c r="K34" i="4"/>
  <c r="L34" i="4"/>
  <c r="D45" i="4"/>
  <c r="E45" i="4"/>
  <c r="F45" i="4"/>
  <c r="G45" i="4"/>
  <c r="H45" i="4"/>
  <c r="I45" i="4"/>
  <c r="J45" i="4"/>
  <c r="K45" i="4"/>
  <c r="L45" i="4"/>
  <c r="C45" i="4"/>
  <c r="D41" i="4"/>
  <c r="E41" i="4"/>
  <c r="F41" i="4"/>
  <c r="G41" i="4"/>
  <c r="H41" i="4"/>
  <c r="I41" i="4"/>
  <c r="J41" i="4"/>
  <c r="K41" i="4"/>
  <c r="L41" i="4"/>
  <c r="C41" i="4"/>
  <c r="D37" i="4"/>
  <c r="E37" i="4"/>
  <c r="F37" i="4"/>
  <c r="G37" i="4"/>
  <c r="H37" i="4"/>
  <c r="I37" i="4"/>
  <c r="J37" i="4"/>
  <c r="K37" i="4"/>
  <c r="L37" i="4"/>
  <c r="C37" i="4"/>
  <c r="D33" i="4"/>
  <c r="E33" i="4"/>
  <c r="F33" i="4"/>
  <c r="G33" i="4"/>
  <c r="H33" i="4"/>
  <c r="I33" i="4"/>
  <c r="J33" i="4"/>
  <c r="K33" i="4"/>
  <c r="L33" i="4"/>
  <c r="C33" i="4"/>
  <c r="K95" i="3" l="1"/>
  <c r="J99" i="3"/>
  <c r="J96" i="3"/>
  <c r="J95" i="3"/>
  <c r="K109" i="3"/>
  <c r="K96" i="3" s="1"/>
  <c r="J109" i="3"/>
  <c r="J100" i="3" s="1"/>
  <c r="I109" i="3"/>
  <c r="I108" i="3" s="1"/>
  <c r="H109" i="3"/>
  <c r="G109" i="3"/>
  <c r="G108" i="3" s="1"/>
  <c r="F109" i="3"/>
  <c r="F108" i="3" s="1"/>
  <c r="E109" i="3"/>
  <c r="E108" i="3" s="1"/>
  <c r="D104" i="3"/>
  <c r="H108" i="3"/>
  <c r="I107" i="3"/>
  <c r="H107" i="3"/>
  <c r="G107" i="3"/>
  <c r="F107" i="3"/>
  <c r="E107" i="3"/>
  <c r="D107" i="3"/>
  <c r="I104" i="3"/>
  <c r="H104" i="3"/>
  <c r="G104" i="3"/>
  <c r="F104" i="3"/>
  <c r="I103" i="3"/>
  <c r="H103" i="3"/>
  <c r="G103" i="3"/>
  <c r="F103" i="3"/>
  <c r="E103" i="3"/>
  <c r="D103" i="3"/>
  <c r="I100" i="3"/>
  <c r="H100" i="3"/>
  <c r="G100" i="3"/>
  <c r="F100" i="3"/>
  <c r="E100" i="3"/>
  <c r="I99" i="3"/>
  <c r="H99" i="3"/>
  <c r="G99" i="3"/>
  <c r="F99" i="3"/>
  <c r="E99" i="3"/>
  <c r="D99" i="3"/>
  <c r="I96" i="3"/>
  <c r="H96" i="3"/>
  <c r="G96" i="3"/>
  <c r="F96" i="3"/>
  <c r="I95" i="3"/>
  <c r="H95" i="3"/>
  <c r="G95" i="3"/>
  <c r="F95" i="3"/>
  <c r="E95" i="3"/>
  <c r="D95" i="3"/>
  <c r="D23" i="3"/>
  <c r="E23" i="3"/>
  <c r="F23" i="3"/>
  <c r="G23" i="3"/>
  <c r="H23" i="3"/>
  <c r="I23" i="3"/>
  <c r="J23" i="3"/>
  <c r="K23" i="3"/>
  <c r="H24" i="3"/>
  <c r="I24" i="3"/>
  <c r="J24" i="3"/>
  <c r="D27" i="3"/>
  <c r="E27" i="3"/>
  <c r="F27" i="3"/>
  <c r="G27" i="3"/>
  <c r="H27" i="3"/>
  <c r="I27" i="3"/>
  <c r="J27" i="3"/>
  <c r="K27" i="3"/>
  <c r="H28" i="3"/>
  <c r="I28" i="3"/>
  <c r="J28" i="3"/>
  <c r="D31" i="3"/>
  <c r="E31" i="3"/>
  <c r="F31" i="3"/>
  <c r="G31" i="3"/>
  <c r="H31" i="3"/>
  <c r="I31" i="3"/>
  <c r="J31" i="3"/>
  <c r="K31" i="3"/>
  <c r="H32" i="3"/>
  <c r="I32" i="3"/>
  <c r="J32" i="3"/>
  <c r="D35" i="3"/>
  <c r="E35" i="3"/>
  <c r="F35" i="3"/>
  <c r="G35" i="3"/>
  <c r="H35" i="3"/>
  <c r="I35" i="3"/>
  <c r="J35" i="3"/>
  <c r="K35" i="3"/>
  <c r="H36" i="3"/>
  <c r="I36" i="3"/>
  <c r="J36" i="3"/>
  <c r="D17" i="4"/>
  <c r="E17" i="4"/>
  <c r="F17" i="4"/>
  <c r="G17" i="4"/>
  <c r="H17" i="4"/>
  <c r="I17" i="4"/>
  <c r="J17" i="4"/>
  <c r="K17" i="4"/>
  <c r="L17" i="4"/>
  <c r="C17" i="4"/>
  <c r="D13" i="4"/>
  <c r="E13" i="4"/>
  <c r="F13" i="4"/>
  <c r="G13" i="4"/>
  <c r="H13" i="4"/>
  <c r="I13" i="4"/>
  <c r="J13" i="4"/>
  <c r="K13" i="4"/>
  <c r="L13" i="4"/>
  <c r="C13" i="4"/>
  <c r="D9" i="4"/>
  <c r="E9" i="4"/>
  <c r="F9" i="4"/>
  <c r="G9" i="4"/>
  <c r="H9" i="4"/>
  <c r="I9" i="4"/>
  <c r="J9" i="4"/>
  <c r="K9" i="4"/>
  <c r="L9" i="4"/>
  <c r="C9" i="4"/>
  <c r="D5" i="4"/>
  <c r="E5" i="4"/>
  <c r="F5" i="4"/>
  <c r="G5" i="4"/>
  <c r="H5" i="4"/>
  <c r="I5" i="4"/>
  <c r="J5" i="4"/>
  <c r="K5" i="4"/>
  <c r="L5" i="4"/>
  <c r="C5" i="4"/>
  <c r="D16" i="4"/>
  <c r="E16" i="4"/>
  <c r="F16" i="4"/>
  <c r="G16" i="4"/>
  <c r="H16" i="4"/>
  <c r="I16" i="4"/>
  <c r="J16" i="4"/>
  <c r="K16" i="4"/>
  <c r="L16" i="4"/>
  <c r="C16" i="4"/>
  <c r="D12" i="4"/>
  <c r="E12" i="4"/>
  <c r="F12" i="4"/>
  <c r="G12" i="4"/>
  <c r="H12" i="4"/>
  <c r="I12" i="4"/>
  <c r="J12" i="4"/>
  <c r="K12" i="4"/>
  <c r="L12" i="4"/>
  <c r="C12" i="4"/>
  <c r="D8" i="4"/>
  <c r="E8" i="4"/>
  <c r="F8" i="4"/>
  <c r="G8" i="4"/>
  <c r="H8" i="4"/>
  <c r="I8" i="4"/>
  <c r="J8" i="4"/>
  <c r="K8" i="4"/>
  <c r="L8" i="4"/>
  <c r="C8" i="4"/>
  <c r="D4" i="4"/>
  <c r="E4" i="4"/>
  <c r="F4" i="4"/>
  <c r="G4" i="4"/>
  <c r="H4" i="4"/>
  <c r="I4" i="4"/>
  <c r="J4" i="4"/>
  <c r="K4" i="4"/>
  <c r="L4" i="4"/>
  <c r="C4" i="4"/>
  <c r="F13" i="3"/>
  <c r="G9" i="3"/>
  <c r="H9" i="3"/>
  <c r="H5" i="3"/>
  <c r="I5" i="3"/>
  <c r="J55" i="3"/>
  <c r="K55" i="3"/>
  <c r="J51" i="3"/>
  <c r="K51" i="3"/>
  <c r="J47" i="3"/>
  <c r="K47" i="3"/>
  <c r="J43" i="3"/>
  <c r="K43" i="3"/>
  <c r="K18" i="3"/>
  <c r="J18" i="3"/>
  <c r="I18" i="3"/>
  <c r="I17" i="3" s="1"/>
  <c r="H18" i="3"/>
  <c r="H13" i="3" s="1"/>
  <c r="G18" i="3"/>
  <c r="G13" i="3" s="1"/>
  <c r="F18" i="3"/>
  <c r="F9" i="3" s="1"/>
  <c r="E18" i="3"/>
  <c r="E13" i="3" s="1"/>
  <c r="D18" i="3"/>
  <c r="D5" i="3" s="1"/>
  <c r="K37" i="3"/>
  <c r="K24" i="3" s="1"/>
  <c r="J37" i="3"/>
  <c r="I37" i="3"/>
  <c r="H37" i="3"/>
  <c r="G37" i="3"/>
  <c r="G24" i="3" s="1"/>
  <c r="F37" i="3"/>
  <c r="F24" i="3" s="1"/>
  <c r="E56" i="3"/>
  <c r="E55" i="3" s="1"/>
  <c r="E37" i="3"/>
  <c r="E24" i="3" s="1"/>
  <c r="D37" i="3"/>
  <c r="D24" i="3" s="1"/>
  <c r="K56" i="3"/>
  <c r="J56" i="3"/>
  <c r="I56" i="3"/>
  <c r="I55" i="3" s="1"/>
  <c r="H56" i="3"/>
  <c r="H55" i="3" s="1"/>
  <c r="G56" i="3"/>
  <c r="G55" i="3" s="1"/>
  <c r="F56" i="3"/>
  <c r="F55" i="3" s="1"/>
  <c r="D56" i="3"/>
  <c r="D43" i="3" s="1"/>
  <c r="K54" i="3"/>
  <c r="J54" i="3"/>
  <c r="I54" i="3"/>
  <c r="H54" i="3"/>
  <c r="G54" i="3"/>
  <c r="F54" i="3"/>
  <c r="E54" i="3"/>
  <c r="D54" i="3"/>
  <c r="K50" i="3"/>
  <c r="J50" i="3"/>
  <c r="I50" i="3"/>
  <c r="H50" i="3"/>
  <c r="G50" i="3"/>
  <c r="F50" i="3"/>
  <c r="E50" i="3"/>
  <c r="D50" i="3"/>
  <c r="K46" i="3"/>
  <c r="J46" i="3"/>
  <c r="I46" i="3"/>
  <c r="H46" i="3"/>
  <c r="G46" i="3"/>
  <c r="F46" i="3"/>
  <c r="E46" i="3"/>
  <c r="D46" i="3"/>
  <c r="K42" i="3"/>
  <c r="J42" i="3"/>
  <c r="I42" i="3"/>
  <c r="H42" i="3"/>
  <c r="G42" i="3"/>
  <c r="F42" i="3"/>
  <c r="E42" i="3"/>
  <c r="D42" i="3"/>
  <c r="H16" i="3"/>
  <c r="G16" i="3"/>
  <c r="F16" i="3"/>
  <c r="E16" i="3"/>
  <c r="D16" i="3"/>
  <c r="I12" i="3"/>
  <c r="H12" i="3"/>
  <c r="G12" i="3"/>
  <c r="F12" i="3"/>
  <c r="E12" i="3"/>
  <c r="D12" i="3"/>
  <c r="I8" i="3"/>
  <c r="H8" i="3"/>
  <c r="G8" i="3"/>
  <c r="F8" i="3"/>
  <c r="E8" i="3"/>
  <c r="D8" i="3"/>
  <c r="I4" i="3"/>
  <c r="H4" i="3"/>
  <c r="G4" i="3"/>
  <c r="F4" i="3"/>
  <c r="E4" i="3"/>
  <c r="D4" i="3"/>
  <c r="D47" i="3" l="1"/>
  <c r="I43" i="3"/>
  <c r="I47" i="3"/>
  <c r="I51" i="3"/>
  <c r="G5" i="3"/>
  <c r="E9" i="3"/>
  <c r="H17" i="3"/>
  <c r="G36" i="3"/>
  <c r="G32" i="3"/>
  <c r="G28" i="3"/>
  <c r="D51" i="3"/>
  <c r="H43" i="3"/>
  <c r="H47" i="3"/>
  <c r="H51" i="3"/>
  <c r="F5" i="3"/>
  <c r="D13" i="3"/>
  <c r="G17" i="3"/>
  <c r="F36" i="3"/>
  <c r="F32" i="3"/>
  <c r="F28" i="3"/>
  <c r="D100" i="3"/>
  <c r="D17" i="3"/>
  <c r="G43" i="3"/>
  <c r="G47" i="3"/>
  <c r="G51" i="3"/>
  <c r="E5" i="3"/>
  <c r="I13" i="3"/>
  <c r="F17" i="3"/>
  <c r="E36" i="3"/>
  <c r="E32" i="3"/>
  <c r="E28" i="3"/>
  <c r="D96" i="3"/>
  <c r="E104" i="3"/>
  <c r="D55" i="3"/>
  <c r="J5" i="3"/>
  <c r="J17" i="3"/>
  <c r="J9" i="3"/>
  <c r="J13" i="3"/>
  <c r="F43" i="3"/>
  <c r="F47" i="3"/>
  <c r="F51" i="3"/>
  <c r="D9" i="3"/>
  <c r="E17" i="3"/>
  <c r="D36" i="3"/>
  <c r="D32" i="3"/>
  <c r="D28" i="3"/>
  <c r="E96" i="3"/>
  <c r="E43" i="3"/>
  <c r="E47" i="3"/>
  <c r="E51" i="3"/>
  <c r="I9" i="3"/>
  <c r="K36" i="3"/>
  <c r="K32" i="3"/>
  <c r="K28" i="3"/>
  <c r="D108" i="3"/>
  <c r="J49" i="2"/>
  <c r="J50" i="2" s="1"/>
  <c r="I49" i="2"/>
  <c r="I50" i="2" s="1"/>
  <c r="H49" i="2"/>
  <c r="H50" i="2" s="1"/>
  <c r="G49" i="2"/>
  <c r="G50" i="2" s="1"/>
  <c r="F49" i="2"/>
  <c r="F50" i="2" s="1"/>
  <c r="E49" i="2"/>
  <c r="E50" i="2" s="1"/>
  <c r="D49" i="2"/>
  <c r="D50" i="2" s="1"/>
  <c r="C49" i="2"/>
  <c r="C50" i="2" s="1"/>
  <c r="J48" i="2"/>
  <c r="J53" i="2" s="1"/>
  <c r="I48" i="2"/>
  <c r="I53" i="2" s="1"/>
  <c r="H48" i="2"/>
  <c r="H53" i="2" s="1"/>
  <c r="G48" i="2"/>
  <c r="G53" i="2" s="1"/>
  <c r="F48" i="2"/>
  <c r="F53" i="2" s="1"/>
  <c r="E48" i="2"/>
  <c r="E53" i="2" s="1"/>
  <c r="D48" i="2"/>
  <c r="D53" i="2" s="1"/>
  <c r="C48" i="2"/>
  <c r="C53" i="2" s="1"/>
  <c r="J42" i="2"/>
  <c r="J43" i="2" s="1"/>
  <c r="I42" i="2"/>
  <c r="I43" i="2" s="1"/>
  <c r="H42" i="2"/>
  <c r="H43" i="2" s="1"/>
  <c r="G42" i="2"/>
  <c r="G43" i="2" s="1"/>
  <c r="F42" i="2"/>
  <c r="F43" i="2" s="1"/>
  <c r="E42" i="2"/>
  <c r="E43" i="2" s="1"/>
  <c r="D42" i="2"/>
  <c r="D43" i="2" s="1"/>
  <c r="C42" i="2"/>
  <c r="J41" i="2"/>
  <c r="J52" i="2" s="1"/>
  <c r="I41" i="2"/>
  <c r="I52" i="2" s="1"/>
  <c r="H41" i="2"/>
  <c r="H52" i="2" s="1"/>
  <c r="G41" i="2"/>
  <c r="G52" i="2" s="1"/>
  <c r="F41" i="2"/>
  <c r="F52" i="2" s="1"/>
  <c r="E41" i="2"/>
  <c r="E52" i="2" s="1"/>
  <c r="D41" i="2"/>
  <c r="D52" i="2" s="1"/>
  <c r="C41" i="2"/>
  <c r="C52" i="2" s="1"/>
  <c r="J36" i="2"/>
  <c r="I36" i="2"/>
  <c r="H36" i="2"/>
  <c r="G36" i="2"/>
  <c r="F36" i="2"/>
  <c r="E36" i="2"/>
  <c r="D36" i="2"/>
  <c r="C36" i="2"/>
  <c r="S4" i="2"/>
  <c r="R4" i="2"/>
  <c r="Q4" i="2"/>
  <c r="P4" i="2"/>
  <c r="O4" i="2"/>
  <c r="N4" i="2"/>
  <c r="M4" i="2"/>
  <c r="C43" i="2" l="1"/>
  <c r="D4" i="2"/>
  <c r="E4" i="2"/>
  <c r="F4" i="2"/>
  <c r="G4" i="2"/>
  <c r="H4" i="2"/>
  <c r="C4" i="2"/>
  <c r="C75" i="1" l="1"/>
  <c r="D75" i="1"/>
  <c r="E75" i="1"/>
  <c r="F75" i="1"/>
  <c r="G75" i="1"/>
  <c r="H75" i="1"/>
  <c r="I75" i="1"/>
  <c r="J75" i="1"/>
  <c r="D77" i="1"/>
  <c r="E77" i="1"/>
  <c r="F77" i="1"/>
  <c r="G77" i="1"/>
  <c r="H77" i="1"/>
  <c r="I77" i="1"/>
  <c r="J77" i="1"/>
  <c r="C77" i="1"/>
  <c r="D76" i="1"/>
  <c r="D78" i="1" s="1"/>
  <c r="E76" i="1"/>
  <c r="E78" i="1" s="1"/>
  <c r="F76" i="1"/>
  <c r="G76" i="1"/>
  <c r="H76" i="1"/>
  <c r="I76" i="1"/>
  <c r="J76" i="1"/>
  <c r="C76" i="1"/>
  <c r="D72" i="1"/>
  <c r="E72" i="1"/>
  <c r="F72" i="1"/>
  <c r="G72" i="1"/>
  <c r="H72" i="1"/>
  <c r="I72" i="1"/>
  <c r="J72" i="1"/>
  <c r="C72" i="1"/>
  <c r="D69" i="1"/>
  <c r="E69" i="1"/>
  <c r="F69" i="1"/>
  <c r="G69" i="1"/>
  <c r="H69" i="1"/>
  <c r="I69" i="1"/>
  <c r="J69" i="1"/>
  <c r="C69" i="1"/>
  <c r="D66" i="1"/>
  <c r="E66" i="1"/>
  <c r="F66" i="1"/>
  <c r="G66" i="1"/>
  <c r="H66" i="1"/>
  <c r="I66" i="1"/>
  <c r="J66" i="1"/>
  <c r="C66" i="1"/>
  <c r="D63" i="1"/>
  <c r="E63" i="1"/>
  <c r="F63" i="1"/>
  <c r="G63" i="1"/>
  <c r="H63" i="1"/>
  <c r="I63" i="1"/>
  <c r="J63" i="1"/>
  <c r="C63" i="1"/>
  <c r="AK8" i="1"/>
  <c r="AJ8" i="1"/>
  <c r="J55" i="1"/>
  <c r="D55" i="1"/>
  <c r="E55" i="1"/>
  <c r="F55" i="1"/>
  <c r="G55" i="1"/>
  <c r="H55" i="1"/>
  <c r="I55" i="1"/>
  <c r="D54" i="1"/>
  <c r="D59" i="1" s="1"/>
  <c r="E54" i="1"/>
  <c r="E59" i="1" s="1"/>
  <c r="F54" i="1"/>
  <c r="F59" i="1" s="1"/>
  <c r="G54" i="1"/>
  <c r="G59" i="1" s="1"/>
  <c r="H54" i="1"/>
  <c r="H59" i="1" s="1"/>
  <c r="I54" i="1"/>
  <c r="I59" i="1" s="1"/>
  <c r="J54" i="1"/>
  <c r="J59" i="1" s="1"/>
  <c r="C55" i="1"/>
  <c r="C54" i="1"/>
  <c r="C59" i="1" s="1"/>
  <c r="D47" i="1"/>
  <c r="D58" i="1" s="1"/>
  <c r="E47" i="1"/>
  <c r="E58" i="1" s="1"/>
  <c r="F47" i="1"/>
  <c r="F58" i="1" s="1"/>
  <c r="G47" i="1"/>
  <c r="G58" i="1" s="1"/>
  <c r="H47" i="1"/>
  <c r="H58" i="1" s="1"/>
  <c r="I47" i="1"/>
  <c r="I58" i="1" s="1"/>
  <c r="J47" i="1"/>
  <c r="J58" i="1" s="1"/>
  <c r="D48" i="1"/>
  <c r="E48" i="1"/>
  <c r="F48" i="1"/>
  <c r="G48" i="1"/>
  <c r="H48" i="1"/>
  <c r="I48" i="1"/>
  <c r="J48" i="1"/>
  <c r="C48" i="1"/>
  <c r="C47" i="1"/>
  <c r="C58" i="1" s="1"/>
  <c r="D42" i="1"/>
  <c r="E42" i="1"/>
  <c r="F42" i="1"/>
  <c r="G42" i="1"/>
  <c r="H42" i="1"/>
  <c r="I42" i="1"/>
  <c r="J42" i="1"/>
  <c r="C42" i="1"/>
  <c r="AL19" i="1"/>
  <c r="AL18" i="1"/>
  <c r="AL15" i="1"/>
  <c r="BD5" i="1"/>
  <c r="BD6" i="1"/>
  <c r="BD7" i="1"/>
  <c r="BD8" i="1"/>
  <c r="BD9" i="1"/>
  <c r="BD10" i="1"/>
  <c r="BD11" i="1"/>
  <c r="BD12" i="1"/>
  <c r="BA6" i="1"/>
  <c r="BA7" i="1"/>
  <c r="BA8" i="1"/>
  <c r="BA9" i="1"/>
  <c r="BA10" i="1"/>
  <c r="BA11" i="1"/>
  <c r="BA12" i="1"/>
  <c r="BA5" i="1"/>
  <c r="H78" i="1" l="1"/>
  <c r="E56" i="1"/>
  <c r="I78" i="1"/>
  <c r="G78" i="1"/>
  <c r="F78" i="1"/>
  <c r="C78" i="1"/>
  <c r="J78" i="1"/>
  <c r="AL8" i="1"/>
  <c r="C56" i="1"/>
  <c r="D49" i="1"/>
  <c r="I56" i="1"/>
  <c r="J56" i="1"/>
  <c r="H56" i="1"/>
  <c r="G56" i="1"/>
  <c r="D56" i="1"/>
  <c r="F56" i="1"/>
  <c r="E49" i="1"/>
  <c r="I49" i="1"/>
  <c r="H49" i="1"/>
  <c r="G49" i="1"/>
  <c r="F49" i="1"/>
  <c r="C49" i="1"/>
  <c r="J49" i="1"/>
  <c r="AS14" i="1"/>
  <c r="AV14" i="1" s="1"/>
  <c r="AL14" i="1"/>
  <c r="AS13" i="1"/>
  <c r="AV13" i="1" s="1"/>
  <c r="AL13" i="1"/>
  <c r="AS12" i="1"/>
  <c r="AV12" i="1" s="1"/>
  <c r="AL12" i="1"/>
  <c r="AU14" i="1" l="1"/>
  <c r="AU13" i="1"/>
  <c r="AU12" i="1"/>
  <c r="AS3" i="1"/>
  <c r="AS4" i="1"/>
  <c r="AS5" i="1"/>
  <c r="AS6" i="1"/>
  <c r="AS7" i="1"/>
  <c r="AS9" i="1"/>
  <c r="AS10" i="1"/>
  <c r="AS11" i="1"/>
  <c r="AS2" i="1"/>
  <c r="AL11" i="1"/>
  <c r="AL10" i="1"/>
  <c r="AL9" i="1"/>
  <c r="AV7" i="1" l="1"/>
  <c r="AU7" i="1"/>
  <c r="AV3" i="1"/>
  <c r="AU3" i="1"/>
  <c r="AV5" i="1"/>
  <c r="AU5" i="1"/>
  <c r="AV6" i="1"/>
  <c r="AU6" i="1"/>
  <c r="AV11" i="1"/>
  <c r="AU11" i="1"/>
  <c r="AV4" i="1"/>
  <c r="AU4" i="1"/>
  <c r="AV2" i="1"/>
  <c r="AU2" i="1"/>
  <c r="AV10" i="1"/>
  <c r="AU10" i="1"/>
  <c r="AV9" i="1"/>
  <c r="AU9" i="1"/>
  <c r="AL7" i="1"/>
  <c r="AL5" i="1"/>
  <c r="AL4" i="1"/>
  <c r="AL3" i="1"/>
  <c r="AL2" i="1" l="1"/>
  <c r="AF7" i="1" l="1"/>
  <c r="AB10" i="1"/>
  <c r="AF13" i="1"/>
  <c r="AE13" i="1"/>
  <c r="AD13" i="1"/>
  <c r="AC13" i="1"/>
  <c r="AB13" i="1"/>
  <c r="AA13" i="1"/>
  <c r="Z13" i="1"/>
  <c r="AF10" i="1"/>
  <c r="AE10" i="1"/>
  <c r="AD10" i="1"/>
  <c r="AC10" i="1"/>
  <c r="AA10" i="1"/>
  <c r="Z10" i="1"/>
  <c r="AE7" i="1"/>
  <c r="AD7" i="1"/>
  <c r="AC7" i="1"/>
  <c r="AB7" i="1"/>
  <c r="AA7" i="1"/>
  <c r="Z7" i="1"/>
  <c r="AF4" i="1"/>
  <c r="AE4" i="1"/>
  <c r="AD4" i="1"/>
  <c r="AC4" i="1"/>
  <c r="AB4" i="1"/>
  <c r="AA4" i="1"/>
  <c r="Z4" i="1"/>
  <c r="Q13" i="1"/>
  <c r="R13" i="1"/>
  <c r="S13" i="1"/>
  <c r="T13" i="1"/>
  <c r="U13" i="1"/>
  <c r="V13" i="1"/>
  <c r="Q10" i="1"/>
  <c r="R10" i="1"/>
  <c r="S10" i="1"/>
  <c r="T10" i="1"/>
  <c r="U10" i="1"/>
  <c r="V10" i="1"/>
  <c r="Q7" i="1"/>
  <c r="R7" i="1"/>
  <c r="S7" i="1"/>
  <c r="T7" i="1"/>
  <c r="U7" i="1"/>
  <c r="V7" i="1"/>
  <c r="P13" i="1"/>
  <c r="P10" i="1"/>
  <c r="P7" i="1"/>
  <c r="Q4" i="1"/>
  <c r="R4" i="1"/>
  <c r="S4" i="1"/>
  <c r="T4" i="1"/>
  <c r="U4" i="1"/>
  <c r="V4" i="1"/>
  <c r="P4" i="1"/>
</calcChain>
</file>

<file path=xl/sharedStrings.xml><?xml version="1.0" encoding="utf-8"?>
<sst xmlns="http://schemas.openxmlformats.org/spreadsheetml/2006/main" count="335" uniqueCount="130">
  <si>
    <t>Mesh size</t>
    <phoneticPr fontId="1" type="noConversion"/>
  </si>
  <si>
    <t>9D</t>
    <phoneticPr fontId="1" type="noConversion"/>
  </si>
  <si>
    <t>6D</t>
    <phoneticPr fontId="1" type="noConversion"/>
  </si>
  <si>
    <t>3D</t>
    <phoneticPr fontId="1" type="noConversion"/>
  </si>
  <si>
    <t>1D</t>
    <phoneticPr fontId="1" type="noConversion"/>
  </si>
  <si>
    <t>slave</t>
    <phoneticPr fontId="1" type="noConversion"/>
  </si>
  <si>
    <t>master</t>
    <phoneticPr fontId="1" type="noConversion"/>
  </si>
  <si>
    <t>speed-up</t>
    <phoneticPr fontId="1" type="noConversion"/>
  </si>
  <si>
    <t>1D</t>
    <phoneticPr fontId="1" type="noConversion"/>
  </si>
  <si>
    <t>3D</t>
    <phoneticPr fontId="1" type="noConversion"/>
  </si>
  <si>
    <t>6D</t>
    <phoneticPr fontId="1" type="noConversion"/>
  </si>
  <si>
    <t>9D</t>
    <phoneticPr fontId="1" type="noConversion"/>
  </si>
  <si>
    <t>spMV</t>
    <phoneticPr fontId="1" type="noConversion"/>
  </si>
  <si>
    <t>negSumDiag</t>
    <phoneticPr fontId="1" type="noConversion"/>
  </si>
  <si>
    <t>Mesh size</t>
    <phoneticPr fontId="1" type="noConversion"/>
  </si>
  <si>
    <t>slave</t>
    <phoneticPr fontId="1" type="noConversion"/>
  </si>
  <si>
    <t>master</t>
    <phoneticPr fontId="1" type="noConversion"/>
  </si>
  <si>
    <t>interpolateViscosity</t>
    <phoneticPr fontId="1" type="noConversion"/>
  </si>
  <si>
    <t>speed-up</t>
    <phoneticPr fontId="1" type="noConversion"/>
  </si>
  <si>
    <t>calculateUvwFlux</t>
    <phoneticPr fontId="1" type="noConversion"/>
  </si>
  <si>
    <t>calcLudsFcc</t>
    <phoneticPr fontId="1" type="noConversion"/>
  </si>
  <si>
    <t>calculateVisSyFlux</t>
    <phoneticPr fontId="1" type="noConversion"/>
  </si>
  <si>
    <t>calculateVsPNxFlux</t>
    <phoneticPr fontId="1" type="noConversion"/>
  </si>
  <si>
    <t>calculateFccxFlux</t>
    <phoneticPr fontId="1" type="noConversion"/>
  </si>
  <si>
    <t>Module</t>
    <phoneticPr fontId="1" type="noConversion"/>
  </si>
  <si>
    <t>Edge</t>
    <phoneticPr fontId="1" type="noConversion"/>
  </si>
  <si>
    <t>Cell</t>
    <phoneticPr fontId="1" type="noConversion"/>
  </si>
  <si>
    <t>optNum</t>
    <phoneticPr fontId="1" type="noConversion"/>
  </si>
  <si>
    <t>merge5_mf</t>
    <phoneticPr fontId="1" type="noConversion"/>
  </si>
  <si>
    <t>merge5_lam</t>
    <phoneticPr fontId="1" type="noConversion"/>
  </si>
  <si>
    <t>merge5_su</t>
    <phoneticPr fontId="1" type="noConversion"/>
  </si>
  <si>
    <t>Edge(Shared)</t>
    <phoneticPr fontId="1" type="noConversion"/>
  </si>
  <si>
    <t>Cell(Shared)</t>
    <phoneticPr fontId="1" type="noConversion"/>
  </si>
  <si>
    <t>DMA</t>
    <phoneticPr fontId="1" type="noConversion"/>
  </si>
  <si>
    <t>RLC</t>
    <phoneticPr fontId="1" type="noConversion"/>
  </si>
  <si>
    <t>BlockNum</t>
    <phoneticPr fontId="1" type="noConversion"/>
  </si>
  <si>
    <t>merge4_dPhi</t>
    <phoneticPr fontId="1" type="noConversion"/>
  </si>
  <si>
    <t>merge4_mf</t>
    <phoneticPr fontId="1" type="noConversion"/>
  </si>
  <si>
    <t>merge4_lam</t>
    <phoneticPr fontId="1" type="noConversion"/>
  </si>
  <si>
    <t>DMA*blockNum</t>
    <phoneticPr fontId="1" type="noConversion"/>
  </si>
  <si>
    <t>separate_vector</t>
    <phoneticPr fontId="1" type="noConversion"/>
  </si>
  <si>
    <t>merge5</t>
    <phoneticPr fontId="1" type="noConversion"/>
  </si>
  <si>
    <t>merge4</t>
    <phoneticPr fontId="1" type="noConversion"/>
  </si>
  <si>
    <t>separate</t>
    <phoneticPr fontId="1" type="noConversion"/>
  </si>
  <si>
    <t>NULL</t>
    <phoneticPr fontId="1" type="noConversion"/>
  </si>
  <si>
    <t>NULL</t>
    <phoneticPr fontId="1" type="noConversion"/>
  </si>
  <si>
    <t>Mesh Size</t>
    <phoneticPr fontId="1" type="noConversion"/>
  </si>
  <si>
    <t>slave</t>
    <phoneticPr fontId="1" type="noConversion"/>
  </si>
  <si>
    <t>Merge5</t>
    <phoneticPr fontId="1" type="noConversion"/>
  </si>
  <si>
    <t>master</t>
    <phoneticPr fontId="1" type="noConversion"/>
  </si>
  <si>
    <t>speed-up</t>
    <phoneticPr fontId="1" type="noConversion"/>
  </si>
  <si>
    <t>vector(master)</t>
    <phoneticPr fontId="1" type="noConversion"/>
  </si>
  <si>
    <t>overall(slave)</t>
    <phoneticPr fontId="1" type="noConversion"/>
  </si>
  <si>
    <t>overall(master)</t>
    <phoneticPr fontId="1" type="noConversion"/>
  </si>
  <si>
    <t>interpolation(slave)</t>
    <phoneticPr fontId="1" type="noConversion"/>
  </si>
  <si>
    <t>interpolation(master)</t>
    <phoneticPr fontId="1" type="noConversion"/>
  </si>
  <si>
    <t>vector(slave)</t>
    <phoneticPr fontId="1" type="noConversion"/>
  </si>
  <si>
    <t>overall(slave)</t>
    <phoneticPr fontId="1" type="noConversion"/>
  </si>
  <si>
    <t>overall(master)</t>
    <phoneticPr fontId="1" type="noConversion"/>
  </si>
  <si>
    <t>speed-up</t>
    <phoneticPr fontId="1" type="noConversion"/>
  </si>
  <si>
    <t>Merge4</t>
    <phoneticPr fontId="1" type="noConversion"/>
  </si>
  <si>
    <t>Separate</t>
    <phoneticPr fontId="1" type="noConversion"/>
  </si>
  <si>
    <t>merge4</t>
    <phoneticPr fontId="1" type="noConversion"/>
  </si>
  <si>
    <t>separate</t>
    <phoneticPr fontId="1" type="noConversion"/>
  </si>
  <si>
    <t>sum</t>
    <phoneticPr fontId="1" type="noConversion"/>
  </si>
  <si>
    <t>calcFccxFlux</t>
  </si>
  <si>
    <t>calcVisFlux</t>
  </si>
  <si>
    <t>calcLUDSFcc</t>
  </si>
  <si>
    <t>interpolateViscosity</t>
  </si>
  <si>
    <t>calcUVWFlux</t>
  </si>
  <si>
    <t>slave</t>
    <phoneticPr fontId="1" type="noConversion"/>
  </si>
  <si>
    <t>master</t>
    <phoneticPr fontId="1" type="noConversion"/>
  </si>
  <si>
    <t>slave</t>
    <phoneticPr fontId="1" type="noConversion"/>
  </si>
  <si>
    <t>master</t>
    <phoneticPr fontId="1" type="noConversion"/>
  </si>
  <si>
    <t>speed-up</t>
    <phoneticPr fontId="1" type="noConversion"/>
  </si>
  <si>
    <t>slave</t>
    <phoneticPr fontId="1" type="noConversion"/>
  </si>
  <si>
    <t>master</t>
    <phoneticPr fontId="1" type="noConversion"/>
  </si>
  <si>
    <t>master</t>
    <phoneticPr fontId="1" type="noConversion"/>
  </si>
  <si>
    <t>speed-up</t>
    <phoneticPr fontId="1" type="noConversion"/>
  </si>
  <si>
    <t>overall</t>
    <phoneticPr fontId="1" type="noConversion"/>
  </si>
  <si>
    <t>LDU</t>
    <phoneticPr fontId="1" type="noConversion"/>
  </si>
  <si>
    <t>CSR</t>
    <phoneticPr fontId="1" type="noConversion"/>
  </si>
  <si>
    <t>speed-up</t>
    <phoneticPr fontId="1" type="noConversion"/>
  </si>
  <si>
    <t>Mesh size (K)</t>
    <phoneticPr fontId="1" type="noConversion"/>
  </si>
  <si>
    <t>RSS</t>
    <phoneticPr fontId="1" type="noConversion"/>
  </si>
  <si>
    <t>RSS(renumbered)</t>
    <phoneticPr fontId="1" type="noConversion"/>
  </si>
  <si>
    <t>Non_zeros</t>
    <phoneticPr fontId="1" type="noConversion"/>
  </si>
  <si>
    <t>Non_zeros</t>
    <phoneticPr fontId="1" type="noConversion"/>
  </si>
  <si>
    <t>flops</t>
    <phoneticPr fontId="1" type="noConversion"/>
  </si>
  <si>
    <t>flops</t>
    <phoneticPr fontId="1" type="noConversion"/>
  </si>
  <si>
    <t>flops</t>
    <phoneticPr fontId="1" type="noConversion"/>
  </si>
  <si>
    <t>flops</t>
    <phoneticPr fontId="1" type="noConversion"/>
  </si>
  <si>
    <t>flops</t>
    <phoneticPr fontId="1" type="noConversion"/>
  </si>
  <si>
    <t>MLB(LDU)</t>
    <phoneticPr fontId="1" type="noConversion"/>
  </si>
  <si>
    <t>slave</t>
    <phoneticPr fontId="1" type="noConversion"/>
  </si>
  <si>
    <t>master</t>
    <phoneticPr fontId="1" type="noConversion"/>
  </si>
  <si>
    <t>speed-up</t>
    <phoneticPr fontId="1" type="noConversion"/>
  </si>
  <si>
    <t>non-zeros</t>
    <phoneticPr fontId="1" type="noConversion"/>
  </si>
  <si>
    <t>ex11</t>
    <phoneticPr fontId="1" type="noConversion"/>
  </si>
  <si>
    <t>poisson</t>
    <phoneticPr fontId="1" type="noConversion"/>
  </si>
  <si>
    <t>tem</t>
    <phoneticPr fontId="1" type="noConversion"/>
  </si>
  <si>
    <t>MLB(CSR)</t>
    <phoneticPr fontId="1" type="noConversion"/>
  </si>
  <si>
    <t>CSR</t>
    <phoneticPr fontId="1" type="noConversion"/>
  </si>
  <si>
    <t>LDU</t>
    <phoneticPr fontId="1" type="noConversion"/>
  </si>
  <si>
    <t>Mesh Size(K)</t>
    <phoneticPr fontId="1" type="noConversion"/>
  </si>
  <si>
    <t>N=1</t>
    <phoneticPr fontId="1" type="noConversion"/>
  </si>
  <si>
    <t>N=3</t>
    <phoneticPr fontId="1" type="noConversion"/>
  </si>
  <si>
    <t>N=6</t>
    <phoneticPr fontId="1" type="noConversion"/>
  </si>
  <si>
    <t>N=9</t>
    <phoneticPr fontId="1" type="noConversion"/>
  </si>
  <si>
    <t>N=1</t>
    <phoneticPr fontId="1" type="noConversion"/>
  </si>
  <si>
    <t>N=3</t>
    <phoneticPr fontId="1" type="noConversion"/>
  </si>
  <si>
    <t>N=6</t>
    <phoneticPr fontId="1" type="noConversion"/>
  </si>
  <si>
    <t>N=9</t>
    <phoneticPr fontId="1" type="noConversion"/>
  </si>
  <si>
    <t>N=1</t>
    <phoneticPr fontId="1" type="noConversion"/>
  </si>
  <si>
    <t>DMA_size</t>
    <phoneticPr fontId="1" type="noConversion"/>
  </si>
  <si>
    <t>BandWidth</t>
    <phoneticPr fontId="1" type="noConversion"/>
  </si>
  <si>
    <t>N=3</t>
    <phoneticPr fontId="1" type="noConversion"/>
  </si>
  <si>
    <t>N=6</t>
    <phoneticPr fontId="1" type="noConversion"/>
  </si>
  <si>
    <t>N=9</t>
    <phoneticPr fontId="1" type="noConversion"/>
  </si>
  <si>
    <t>N=1</t>
    <phoneticPr fontId="1" type="noConversion"/>
  </si>
  <si>
    <t>N=3</t>
    <phoneticPr fontId="1" type="noConversion"/>
  </si>
  <si>
    <t>N=6</t>
    <phoneticPr fontId="1" type="noConversion"/>
  </si>
  <si>
    <t>N=9</t>
    <phoneticPr fontId="1" type="noConversion"/>
  </si>
  <si>
    <t>N=1</t>
    <phoneticPr fontId="1" type="noConversion"/>
  </si>
  <si>
    <t>N=6</t>
    <phoneticPr fontId="1" type="noConversion"/>
  </si>
  <si>
    <t>N=9</t>
    <phoneticPr fontId="1" type="noConversion"/>
  </si>
  <si>
    <t>N=3</t>
    <phoneticPr fontId="1" type="noConversion"/>
  </si>
  <si>
    <t>N=6</t>
    <phoneticPr fontId="1" type="noConversion"/>
  </si>
  <si>
    <t>mlb(ldu)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</si>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</sst>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不同网格规模和计算维度下</a:t>
            </a:r>
            <a:r>
              <a:rPr lang="en-US" altLang="zh-CN"/>
              <a:t>UNAT</a:t>
            </a:r>
            <a:r>
              <a:rPr lang="zh-CN" altLang="en-US"/>
              <a:t>的加速效果 </a:t>
            </a:r>
            <a:r>
              <a:rPr lang="en-US" altLang="zh-CN"/>
              <a:t>(spMV)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Sheet1!$C$1:$H$1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343000</c:v>
                </c:pt>
              </c:numCache>
            </c:numRef>
          </c:cat>
          <c:val>
            <c:numRef>
              <c:f>Sheet1!$C$2:$H$2</c:f>
              <c:numCache>
                <c:formatCode>General</c:formatCode>
                <c:ptCount val="6"/>
                <c:pt idx="0">
                  <c:v>3.68</c:v>
                </c:pt>
                <c:pt idx="1">
                  <c:v>6.75</c:v>
                </c:pt>
                <c:pt idx="2">
                  <c:v>5.0199999999999996</c:v>
                </c:pt>
                <c:pt idx="3">
                  <c:v>5.48</c:v>
                </c:pt>
                <c:pt idx="4">
                  <c:v>6.33</c:v>
                </c:pt>
                <c:pt idx="5">
                  <c:v>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F-45D7-A552-88F2F20807A6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3D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Sheet1!$C$3:$H$3</c:f>
              <c:numCache>
                <c:formatCode>General</c:formatCode>
                <c:ptCount val="6"/>
                <c:pt idx="0">
                  <c:v>6.06</c:v>
                </c:pt>
                <c:pt idx="1">
                  <c:v>4.59</c:v>
                </c:pt>
                <c:pt idx="2">
                  <c:v>4.53</c:v>
                </c:pt>
                <c:pt idx="3">
                  <c:v>4.8499999999999996</c:v>
                </c:pt>
                <c:pt idx="4">
                  <c:v>5.13</c:v>
                </c:pt>
                <c:pt idx="5">
                  <c:v>4.7699999999999996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F-45D7-A552-88F2F20807A6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6D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Sheet1!$C$4:$H$4</c:f>
              <c:numCache>
                <c:formatCode>General</c:formatCode>
                <c:ptCount val="6"/>
                <c:pt idx="0">
                  <c:v>5.12</c:v>
                </c:pt>
                <c:pt idx="1">
                  <c:v>3.4</c:v>
                </c:pt>
                <c:pt idx="2">
                  <c:v>3.3</c:v>
                </c:pt>
                <c:pt idx="3">
                  <c:v>4.32</c:v>
                </c:pt>
                <c:pt idx="4">
                  <c:v>3.22</c:v>
                </c:pt>
                <c:pt idx="5">
                  <c:v>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F-45D7-A552-88F2F20807A6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9D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Sheet1!$C$5:$H$5</c:f>
              <c:numCache>
                <c:formatCode>General</c:formatCode>
                <c:ptCount val="6"/>
                <c:pt idx="0">
                  <c:v>4.79</c:v>
                </c:pt>
                <c:pt idx="1">
                  <c:v>3.4</c:v>
                </c:pt>
                <c:pt idx="2">
                  <c:v>3.16</c:v>
                </c:pt>
                <c:pt idx="3">
                  <c:v>3.37</c:v>
                </c:pt>
                <c:pt idx="4">
                  <c:v>3.17</c:v>
                </c:pt>
                <c:pt idx="5">
                  <c:v>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4F-45D7-A552-88F2F208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44415"/>
        <c:axId val="119645663"/>
      </c:barChart>
      <c:catAx>
        <c:axId val="11964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网格规模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45663"/>
        <c:crosses val="autoZero"/>
        <c:auto val="1"/>
        <c:lblAlgn val="ctr"/>
        <c:lblOffset val="100"/>
        <c:noMultiLvlLbl val="0"/>
      </c:catAx>
      <c:valAx>
        <c:axId val="11964566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4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从核运行时间及加速比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merge5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Sheet1!$C$40:$J$40</c:f>
              <c:numCache>
                <c:formatCode>General</c:formatCode>
                <c:ptCount val="8"/>
                <c:pt idx="0">
                  <c:v>2037</c:v>
                </c:pt>
                <c:pt idx="1">
                  <c:v>2744</c:v>
                </c:pt>
                <c:pt idx="2">
                  <c:v>5270</c:v>
                </c:pt>
                <c:pt idx="3">
                  <c:v>14014</c:v>
                </c:pt>
                <c:pt idx="4">
                  <c:v>23156</c:v>
                </c:pt>
                <c:pt idx="5">
                  <c:v>31702</c:v>
                </c:pt>
                <c:pt idx="6">
                  <c:v>65348</c:v>
                </c:pt>
                <c:pt idx="7">
                  <c:v>120260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2-40E3-95D3-35B6C420711E}"/>
            </c:ext>
          </c:extLst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merge4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Sheet1!$C$47:$J$47</c:f>
              <c:numCache>
                <c:formatCode>General</c:formatCode>
                <c:ptCount val="8"/>
                <c:pt idx="0">
                  <c:v>2331</c:v>
                </c:pt>
                <c:pt idx="1">
                  <c:v>3211</c:v>
                </c:pt>
                <c:pt idx="2">
                  <c:v>6019</c:v>
                </c:pt>
                <c:pt idx="3">
                  <c:v>15293</c:v>
                </c:pt>
                <c:pt idx="4">
                  <c:v>25676</c:v>
                </c:pt>
                <c:pt idx="5">
                  <c:v>36451</c:v>
                </c:pt>
                <c:pt idx="6">
                  <c:v>66244</c:v>
                </c:pt>
                <c:pt idx="7">
                  <c:v>128904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2-40E3-95D3-35B6C420711E}"/>
            </c:ext>
          </c:extLst>
        </c:ser>
        <c:ser>
          <c:idx val="2"/>
          <c:order val="2"/>
          <c:tx>
            <c:strRef>
              <c:f>Sheet1!$B$59</c:f>
              <c:strCache>
                <c:ptCount val="1"/>
                <c:pt idx="0">
                  <c:v>separate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Sheet1!$C$54:$J$54</c:f>
              <c:numCache>
                <c:formatCode>General</c:formatCode>
                <c:ptCount val="8"/>
                <c:pt idx="0">
                  <c:v>1773</c:v>
                </c:pt>
                <c:pt idx="1">
                  <c:v>2666</c:v>
                </c:pt>
                <c:pt idx="2">
                  <c:v>5209</c:v>
                </c:pt>
                <c:pt idx="3">
                  <c:v>13555</c:v>
                </c:pt>
                <c:pt idx="4">
                  <c:v>22705</c:v>
                </c:pt>
                <c:pt idx="5">
                  <c:v>32113</c:v>
                </c:pt>
                <c:pt idx="6">
                  <c:v>56675</c:v>
                </c:pt>
                <c:pt idx="7">
                  <c:v>113633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72-40E3-95D3-35B6C4207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551280"/>
        <c:axId val="994542544"/>
      </c:barChart>
      <c:lineChart>
        <c:grouping val="standard"/>
        <c:varyColors val="0"/>
        <c:ser>
          <c:idx val="3"/>
          <c:order val="3"/>
          <c:tx>
            <c:strRef>
              <c:f>Sheet1!$A$40</c:f>
              <c:strCache>
                <c:ptCount val="1"/>
                <c:pt idx="0">
                  <c:v>Merge5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Sheet1!$C$42:$J$42</c:f>
              <c:numCache>
                <c:formatCode>General</c:formatCode>
                <c:ptCount val="8"/>
                <c:pt idx="0">
                  <c:v>5.5341188021600392</c:v>
                </c:pt>
                <c:pt idx="1">
                  <c:v>10.91399416909621</c:v>
                </c:pt>
                <c:pt idx="2">
                  <c:v>15.917457305502847</c:v>
                </c:pt>
                <c:pt idx="3">
                  <c:v>14.468959611816755</c:v>
                </c:pt>
                <c:pt idx="4">
                  <c:v>17.305449991362931</c:v>
                </c:pt>
                <c:pt idx="5">
                  <c:v>17.392404264715161</c:v>
                </c:pt>
                <c:pt idx="6">
                  <c:v>17.024820958560323</c:v>
                </c:pt>
                <c:pt idx="7">
                  <c:v>15.493738566439381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72-40E3-95D3-35B6C420711E}"/>
            </c:ext>
          </c:extLst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Merge4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Sheet1!$C$49:$J$49</c:f>
              <c:numCache>
                <c:formatCode>General</c:formatCode>
                <c:ptCount val="8"/>
                <c:pt idx="0">
                  <c:v>5.7327327327327327</c:v>
                </c:pt>
                <c:pt idx="1">
                  <c:v>11.487387106820306</c:v>
                </c:pt>
                <c:pt idx="2">
                  <c:v>16.468516364844657</c:v>
                </c:pt>
                <c:pt idx="3">
                  <c:v>12.987249068201137</c:v>
                </c:pt>
                <c:pt idx="4">
                  <c:v>18.564223399283378</c:v>
                </c:pt>
                <c:pt idx="5">
                  <c:v>17.994485747990453</c:v>
                </c:pt>
                <c:pt idx="6">
                  <c:v>16.239085803997344</c:v>
                </c:pt>
                <c:pt idx="7">
                  <c:v>17.237199776577917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72-40E3-95D3-35B6C420711E}"/>
            </c:ext>
          </c:extLst>
        </c:ser>
        <c:ser>
          <c:idx val="5"/>
          <c:order val="5"/>
          <c:tx>
            <c:strRef>
              <c:f>Sheet1!$A$50</c:f>
              <c:strCache>
                <c:ptCount val="1"/>
                <c:pt idx="0">
                  <c:v>Separate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val>
            <c:numRef>
              <c:f>Sheet1!$C$56:$J$56</c:f>
              <c:numCache>
                <c:formatCode>General</c:formatCode>
                <c:ptCount val="8"/>
                <c:pt idx="0">
                  <c:v>5.5809362662154545</c:v>
                </c:pt>
                <c:pt idx="1">
                  <c:v>9.9928732183045756</c:v>
                </c:pt>
                <c:pt idx="2">
                  <c:v>13.86408139758111</c:v>
                </c:pt>
                <c:pt idx="3">
                  <c:v>11.963777203983771</c:v>
                </c:pt>
                <c:pt idx="4">
                  <c:v>15.335961242017177</c:v>
                </c:pt>
                <c:pt idx="5">
                  <c:v>14.606888176128049</c:v>
                </c:pt>
                <c:pt idx="6">
                  <c:v>14.342055580061755</c:v>
                </c:pt>
                <c:pt idx="7">
                  <c:v>13.903962757297617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72-40E3-95D3-35B6C4207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101264"/>
        <c:axId val="996100432"/>
      </c:lineChart>
      <c:catAx>
        <c:axId val="99455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Mesh Size(K)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542544"/>
        <c:crosses val="autoZero"/>
        <c:auto val="1"/>
        <c:lblAlgn val="ctr"/>
        <c:lblOffset val="100"/>
        <c:noMultiLvlLbl val="0"/>
      </c:catAx>
      <c:valAx>
        <c:axId val="9945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551280"/>
        <c:crosses val="autoZero"/>
        <c:crossBetween val="between"/>
      </c:valAx>
      <c:valAx>
        <c:axId val="996100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101264"/>
        <c:crosses val="max"/>
        <c:crossBetween val="between"/>
      </c:valAx>
      <c:catAx>
        <c:axId val="996101264"/>
        <c:scaling>
          <c:orientation val="minMax"/>
        </c:scaling>
        <c:delete val="1"/>
        <c:axPos val="b"/>
        <c:majorTickMark val="out"/>
        <c:minorTickMark val="none"/>
        <c:tickLblPos val="nextTo"/>
        <c:crossAx val="99610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主核运行时间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merge5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Sheet1!$C$41:$J$41</c:f>
              <c:numCache>
                <c:formatCode>General</c:formatCode>
                <c:ptCount val="8"/>
                <c:pt idx="0">
                  <c:v>11273</c:v>
                </c:pt>
                <c:pt idx="1">
                  <c:v>29948</c:v>
                </c:pt>
                <c:pt idx="2">
                  <c:v>83885</c:v>
                </c:pt>
                <c:pt idx="3">
                  <c:v>202768</c:v>
                </c:pt>
                <c:pt idx="4">
                  <c:v>400725</c:v>
                </c:pt>
                <c:pt idx="5">
                  <c:v>551374</c:v>
                </c:pt>
                <c:pt idx="6">
                  <c:v>1112538</c:v>
                </c:pt>
                <c:pt idx="7">
                  <c:v>1863277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E-4A6F-BBA9-5D5B5D48E310}"/>
            </c:ext>
          </c:extLst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merge4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Sheet1!$C$48:$J$48</c:f>
              <c:numCache>
                <c:formatCode>General</c:formatCode>
                <c:ptCount val="8"/>
                <c:pt idx="0">
                  <c:v>13363</c:v>
                </c:pt>
                <c:pt idx="1">
                  <c:v>36886</c:v>
                </c:pt>
                <c:pt idx="2">
                  <c:v>99124</c:v>
                </c:pt>
                <c:pt idx="3">
                  <c:v>198614</c:v>
                </c:pt>
                <c:pt idx="4">
                  <c:v>476655</c:v>
                </c:pt>
                <c:pt idx="5">
                  <c:v>655917</c:v>
                </c:pt>
                <c:pt idx="6">
                  <c:v>1075742</c:v>
                </c:pt>
                <c:pt idx="7">
                  <c:v>2221944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E-4A6F-BBA9-5D5B5D48E310}"/>
            </c:ext>
          </c:extLst>
        </c:ser>
        <c:ser>
          <c:idx val="2"/>
          <c:order val="2"/>
          <c:tx>
            <c:strRef>
              <c:f>Sheet1!$B$59</c:f>
              <c:strCache>
                <c:ptCount val="1"/>
                <c:pt idx="0">
                  <c:v>separate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Sheet1!$C$55:$J$55</c:f>
              <c:numCache>
                <c:formatCode>General</c:formatCode>
                <c:ptCount val="8"/>
                <c:pt idx="0">
                  <c:v>9895</c:v>
                </c:pt>
                <c:pt idx="1">
                  <c:v>26641</c:v>
                </c:pt>
                <c:pt idx="2">
                  <c:v>72218</c:v>
                </c:pt>
                <c:pt idx="3">
                  <c:v>162169</c:v>
                </c:pt>
                <c:pt idx="4">
                  <c:v>348203</c:v>
                </c:pt>
                <c:pt idx="5">
                  <c:v>469071</c:v>
                </c:pt>
                <c:pt idx="6">
                  <c:v>812836</c:v>
                </c:pt>
                <c:pt idx="7">
                  <c:v>1579949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E-4A6F-BBA9-5D5B5D48E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551280"/>
        <c:axId val="994542544"/>
      </c:barChart>
      <c:catAx>
        <c:axId val="99455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542544"/>
        <c:crosses val="autoZero"/>
        <c:auto val="1"/>
        <c:lblAlgn val="ctr"/>
        <c:lblOffset val="100"/>
        <c:noMultiLvlLbl val="0"/>
      </c:catAx>
      <c:valAx>
        <c:axId val="9945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5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calculateUVWles</a:t>
            </a:r>
            <a:r>
              <a:rPr lang="zh-CN" altLang="en-US"/>
              <a:t>各部分及总体加速比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Sheet1!$A$61</c:f>
              <c:strCache>
                <c:ptCount val="1"/>
                <c:pt idx="0">
                  <c:v>calcFccxFlux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Sheet1!$C$63:$J$63</c:f>
              <c:numCache>
                <c:formatCode>General</c:formatCode>
                <c:ptCount val="8"/>
                <c:pt idx="0">
                  <c:v>4.4333333333333336</c:v>
                </c:pt>
                <c:pt idx="1">
                  <c:v>9.2746252676659537</c:v>
                </c:pt>
                <c:pt idx="2">
                  <c:v>13.219627549512268</c:v>
                </c:pt>
                <c:pt idx="3">
                  <c:v>9.6753582802547768</c:v>
                </c:pt>
                <c:pt idx="4">
                  <c:v>13.124501930975295</c:v>
                </c:pt>
                <c:pt idx="5">
                  <c:v>14.456900114810562</c:v>
                </c:pt>
                <c:pt idx="6">
                  <c:v>12.29583746283449</c:v>
                </c:pt>
                <c:pt idx="7">
                  <c:v>12.240448535320331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5-4826-B749-6C231E46FA2F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calcVisFlux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Sheet1!$C$66:$J$66</c:f>
              <c:numCache>
                <c:formatCode>General</c:formatCode>
                <c:ptCount val="8"/>
                <c:pt idx="0">
                  <c:v>4.6509779951100247</c:v>
                </c:pt>
                <c:pt idx="1">
                  <c:v>9.4616067465601414</c:v>
                </c:pt>
                <c:pt idx="2">
                  <c:v>14.348926191063935</c:v>
                </c:pt>
                <c:pt idx="3">
                  <c:v>10.86770921386306</c:v>
                </c:pt>
                <c:pt idx="4">
                  <c:v>15.162156668445258</c:v>
                </c:pt>
                <c:pt idx="5">
                  <c:v>14.576966867812819</c:v>
                </c:pt>
                <c:pt idx="6">
                  <c:v>15.710009386273423</c:v>
                </c:pt>
                <c:pt idx="7">
                  <c:v>14.860375555340656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5-4826-B749-6C231E46FA2F}"/>
            </c:ext>
          </c:extLst>
        </c:ser>
        <c:ser>
          <c:idx val="2"/>
          <c:order val="2"/>
          <c:tx>
            <c:strRef>
              <c:f>Sheet1!$A$67</c:f>
              <c:strCache>
                <c:ptCount val="1"/>
                <c:pt idx="0">
                  <c:v>calcLUDSFcc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Sheet1!$C$69:$J$69</c:f>
              <c:numCache>
                <c:formatCode>General</c:formatCode>
                <c:ptCount val="8"/>
                <c:pt idx="0">
                  <c:v>4.4195121951219516</c:v>
                </c:pt>
                <c:pt idx="1">
                  <c:v>8.4248520710059172</c:v>
                </c:pt>
                <c:pt idx="2">
                  <c:v>13.499663752521856</c:v>
                </c:pt>
                <c:pt idx="3">
                  <c:v>11.069831013916501</c:v>
                </c:pt>
                <c:pt idx="4">
                  <c:v>14.02697579469233</c:v>
                </c:pt>
                <c:pt idx="5">
                  <c:v>13.659595089381865</c:v>
                </c:pt>
                <c:pt idx="6">
                  <c:v>12.935822637106185</c:v>
                </c:pt>
                <c:pt idx="7">
                  <c:v>12.730431071276142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5-4826-B749-6C231E46FA2F}"/>
            </c:ext>
          </c:extLst>
        </c:ser>
        <c:ser>
          <c:idx val="3"/>
          <c:order val="3"/>
          <c:tx>
            <c:strRef>
              <c:f>Sheet1!$A$70</c:f>
              <c:strCache>
                <c:ptCount val="1"/>
                <c:pt idx="0">
                  <c:v>interpolateViscosity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Sheet1!$C$72:$J$72</c:f>
              <c:numCache>
                <c:formatCode>General</c:formatCode>
                <c:ptCount val="8"/>
                <c:pt idx="0">
                  <c:v>6.2805587892898718</c:v>
                </c:pt>
                <c:pt idx="1">
                  <c:v>12.206648697214735</c:v>
                </c:pt>
                <c:pt idx="2">
                  <c:v>18.280442804428045</c:v>
                </c:pt>
                <c:pt idx="3">
                  <c:v>15.402205455600697</c:v>
                </c:pt>
                <c:pt idx="4">
                  <c:v>21.404799818016379</c:v>
                </c:pt>
                <c:pt idx="5">
                  <c:v>20.223049239326027</c:v>
                </c:pt>
                <c:pt idx="6">
                  <c:v>19.707992712664083</c:v>
                </c:pt>
                <c:pt idx="7">
                  <c:v>17.662992495309567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5-4826-B749-6C231E46FA2F}"/>
            </c:ext>
          </c:extLst>
        </c:ser>
        <c:ser>
          <c:idx val="5"/>
          <c:order val="4"/>
          <c:tx>
            <c:strRef>
              <c:f>Sheet1!$A$73</c:f>
              <c:strCache>
                <c:ptCount val="1"/>
                <c:pt idx="0">
                  <c:v>calcUVWFlux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Sheet1!$C$75:$J$75</c:f>
              <c:numCache>
                <c:formatCode>General</c:formatCode>
                <c:ptCount val="8"/>
                <c:pt idx="0">
                  <c:v>3.043010752688172</c:v>
                </c:pt>
                <c:pt idx="1">
                  <c:v>6.1053952321204514</c:v>
                </c:pt>
                <c:pt idx="2">
                  <c:v>8.8634328358208947</c:v>
                </c:pt>
                <c:pt idx="3">
                  <c:v>9.1861568518001668</c:v>
                </c:pt>
                <c:pt idx="4">
                  <c:v>10.733536482139835</c:v>
                </c:pt>
                <c:pt idx="5">
                  <c:v>12.13482719331561</c:v>
                </c:pt>
                <c:pt idx="6">
                  <c:v>9.8141740698684128</c:v>
                </c:pt>
                <c:pt idx="7">
                  <c:v>11.443628312363815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65-4826-B749-6C231E46F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12208"/>
        <c:axId val="1021515120"/>
      </c:barChart>
      <c:lineChart>
        <c:grouping val="standard"/>
        <c:varyColors val="0"/>
        <c:ser>
          <c:idx val="4"/>
          <c:order val="5"/>
          <c:tx>
            <c:strRef>
              <c:f>Sheet1!$A$76</c:f>
              <c:strCache>
                <c:ptCount val="1"/>
                <c:pt idx="0">
                  <c:v>overall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Sheet1!$C$78:$J$78</c:f>
              <c:numCache>
                <c:formatCode>General</c:formatCode>
                <c:ptCount val="8"/>
                <c:pt idx="0">
                  <c:v>4.6589216562406914</c:v>
                </c:pt>
                <c:pt idx="1">
                  <c:v>9.3690437068682222</c:v>
                </c:pt>
                <c:pt idx="2">
                  <c:v>14.041952001974211</c:v>
                </c:pt>
                <c:pt idx="3">
                  <c:v>11.002086739523277</c:v>
                </c:pt>
                <c:pt idx="4">
                  <c:v>15.002887591127456</c:v>
                </c:pt>
                <c:pt idx="5">
                  <c:v>14.948586885372146</c:v>
                </c:pt>
                <c:pt idx="6">
                  <c:v>14.686852431550637</c:v>
                </c:pt>
                <c:pt idx="7">
                  <c:v>14.166055967212225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5-4826-B749-6C231E46F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2208"/>
        <c:axId val="1021515120"/>
      </c:lineChart>
      <c:catAx>
        <c:axId val="102151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Mesh Size(K)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515120"/>
        <c:crosses val="autoZero"/>
        <c:auto val="1"/>
        <c:lblAlgn val="ctr"/>
        <c:lblOffset val="100"/>
        <c:noMultiLvlLbl val="0"/>
      </c:catAx>
      <c:valAx>
        <c:axId val="1021515120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51220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slave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Sheet1!$P$1:$V$1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Sheet1!$P$2:$V$2</c:f>
              <c:numCache>
                <c:formatCode>General</c:formatCode>
                <c:ptCount val="7"/>
                <c:pt idx="0">
                  <c:v>384</c:v>
                </c:pt>
                <c:pt idx="1">
                  <c:v>490</c:v>
                </c:pt>
                <c:pt idx="2">
                  <c:v>824</c:v>
                </c:pt>
                <c:pt idx="3">
                  <c:v>2088</c:v>
                </c:pt>
                <c:pt idx="4">
                  <c:v>3401</c:v>
                </c:pt>
                <c:pt idx="5">
                  <c:v>4014</c:v>
                </c:pt>
                <c:pt idx="6">
                  <c:v>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F-4FA5-BB60-E41C8C578029}"/>
            </c:ext>
          </c:extLst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master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Sheet1!$P$1:$V$1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Sheet1!$P$3:$V$3</c:f>
              <c:numCache>
                <c:formatCode>General</c:formatCode>
                <c:ptCount val="7"/>
                <c:pt idx="0">
                  <c:v>1068</c:v>
                </c:pt>
                <c:pt idx="1">
                  <c:v>3522</c:v>
                </c:pt>
                <c:pt idx="2">
                  <c:v>9229</c:v>
                </c:pt>
                <c:pt idx="3">
                  <c:v>21340</c:v>
                </c:pt>
                <c:pt idx="4">
                  <c:v>43061</c:v>
                </c:pt>
                <c:pt idx="5">
                  <c:v>48622</c:v>
                </c:pt>
                <c:pt idx="6">
                  <c:v>63183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F-4FA5-BB60-E41C8C57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318367"/>
        <c:axId val="2086317535"/>
      </c:scatterChart>
      <c:valAx>
        <c:axId val="20863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317535"/>
        <c:crosses val="autoZero"/>
        <c:crossBetween val="midCat"/>
      </c:valAx>
      <c:valAx>
        <c:axId val="208631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3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LDU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Sheet2!$C$1:$H$1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300000</c:v>
                </c:pt>
              </c:numCache>
            </c:numRef>
          </c:cat>
          <c:val>
            <c:numRef>
              <c:f>Sheet2!$C$2:$H$2</c:f>
              <c:numCache>
                <c:formatCode>General</c:formatCode>
                <c:ptCount val="6"/>
                <c:pt idx="0">
                  <c:v>384</c:v>
                </c:pt>
                <c:pt idx="1">
                  <c:v>490</c:v>
                </c:pt>
                <c:pt idx="2">
                  <c:v>824</c:v>
                </c:pt>
                <c:pt idx="3">
                  <c:v>2088</c:v>
                </c:pt>
                <c:pt idx="4">
                  <c:v>3401</c:v>
                </c:pt>
                <c:pt idx="5">
                  <c:v>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E-4B63-9D6D-45B53F982F85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CSR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Sheet2!$C$1:$H$1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300000</c:v>
                </c:pt>
              </c:numCache>
            </c:numRef>
          </c:cat>
          <c:val>
            <c:numRef>
              <c:f>Sheet2!$C$3:$H$3</c:f>
              <c:numCache>
                <c:formatCode>General</c:formatCode>
                <c:ptCount val="6"/>
                <c:pt idx="0">
                  <c:v>312</c:v>
                </c:pt>
                <c:pt idx="1">
                  <c:v>369</c:v>
                </c:pt>
                <c:pt idx="2">
                  <c:v>643</c:v>
                </c:pt>
                <c:pt idx="3">
                  <c:v>1699</c:v>
                </c:pt>
                <c:pt idx="4">
                  <c:v>3140</c:v>
                </c:pt>
                <c:pt idx="5">
                  <c:v>4430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E-4B63-9D6D-45B53F982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07551"/>
        <c:axId val="120305887"/>
      </c:barChart>
      <c:lineChart>
        <c:grouping val="stacked"/>
        <c:varyColors val="0"/>
        <c:ser>
          <c:idx val="2"/>
          <c:order val="2"/>
          <c:tx>
            <c:strRef>
              <c:f>Sheet2!$A$4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Sheet2!$C$1:$H$1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300000</c:v>
                </c:pt>
              </c:numCache>
            </c:numRef>
          </c:cat>
          <c:val>
            <c:numRef>
              <c:f>Sheet2!$C$4:$H$4</c:f>
              <c:numCache>
                <c:formatCode>General</c:formatCode>
                <c:ptCount val="6"/>
                <c:pt idx="0">
                  <c:v>1.2307692307692308</c:v>
                </c:pt>
                <c:pt idx="1">
                  <c:v>1.3279132791327912</c:v>
                </c:pt>
                <c:pt idx="2">
                  <c:v>1.28149300155521</c:v>
                </c:pt>
                <c:pt idx="3">
                  <c:v>1.2289582107121837</c:v>
                </c:pt>
                <c:pt idx="4">
                  <c:v>1.0831210191082803</c:v>
                </c:pt>
                <c:pt idx="5">
                  <c:v>1.1067720090293454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E-4B63-9D6D-45B53F982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65679"/>
        <c:axId val="296763183"/>
      </c:lineChart>
      <c:catAx>
        <c:axId val="12030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Mesh Size (K)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05887"/>
        <c:crosses val="autoZero"/>
        <c:auto val="1"/>
        <c:lblAlgn val="ctr"/>
        <c:lblOffset val="100"/>
        <c:noMultiLvlLbl val="0"/>
      </c:catAx>
      <c:valAx>
        <c:axId val="1203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07551"/>
        <c:crosses val="autoZero"/>
        <c:crossBetween val="between"/>
      </c:valAx>
      <c:valAx>
        <c:axId val="2967631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765679"/>
        <c:crosses val="max"/>
        <c:crossBetween val="between"/>
      </c:valAx>
      <c:catAx>
        <c:axId val="296765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7631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Sheet2!$L$2</c:f>
              <c:strCache>
                <c:ptCount val="1"/>
                <c:pt idx="0">
                  <c:v>slave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Sheet2!$M$1:$S$1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Sheet2!$M$2:$S$2</c:f>
              <c:numCache>
                <c:formatCode>General</c:formatCode>
                <c:ptCount val="7"/>
                <c:pt idx="0">
                  <c:v>0.38400000000000001</c:v>
                </c:pt>
                <c:pt idx="1">
                  <c:v>0.49</c:v>
                </c:pt>
                <c:pt idx="2">
                  <c:v>0.82399999999999995</c:v>
                </c:pt>
                <c:pt idx="3">
                  <c:v>2.0880000000000001</c:v>
                </c:pt>
                <c:pt idx="4">
                  <c:v>3.4009999999999998</c:v>
                </c:pt>
                <c:pt idx="5">
                  <c:v>4.0140000000000002</c:v>
                </c:pt>
                <c:pt idx="6">
                  <c:v>4.9029999999999996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5-4674-81B5-D6D61F876DB9}"/>
            </c:ext>
          </c:extLst>
        </c:ser>
        <c:ser>
          <c:idx val="2"/>
          <c:order val="1"/>
          <c:tx>
            <c:strRef>
              <c:f>Sheet2!$L$3</c:f>
              <c:strCache>
                <c:ptCount val="1"/>
                <c:pt idx="0">
                  <c:v>master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Sheet2!$M$1:$S$1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Sheet2!$M$3:$S$3</c:f>
              <c:numCache>
                <c:formatCode>General</c:formatCode>
                <c:ptCount val="7"/>
                <c:pt idx="0">
                  <c:v>1.0680000000000001</c:v>
                </c:pt>
                <c:pt idx="1">
                  <c:v>3.5219999999999998</c:v>
                </c:pt>
                <c:pt idx="2">
                  <c:v>9.2289999999999992</c:v>
                </c:pt>
                <c:pt idx="3">
                  <c:v>21.34</c:v>
                </c:pt>
                <c:pt idx="4">
                  <c:v>43.061</c:v>
                </c:pt>
                <c:pt idx="5">
                  <c:v>48.622</c:v>
                </c:pt>
                <c:pt idx="6">
                  <c:v>63.183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F5-4674-81B5-D6D61F87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637263"/>
        <c:axId val="428640175"/>
      </c:barChart>
      <c:lineChart>
        <c:grouping val="stacked"/>
        <c:varyColors val="0"/>
        <c:ser>
          <c:idx val="0"/>
          <c:order val="2"/>
          <c:tx>
            <c:strRef>
              <c:f>Sheet2!$L$4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Sheet2!$M$1:$S$1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Sheet2!$M$4:$S$4</c:f>
              <c:numCache>
                <c:formatCode>General</c:formatCode>
                <c:ptCount val="7"/>
                <c:pt idx="0">
                  <c:v>2.78125</c:v>
                </c:pt>
                <c:pt idx="1">
                  <c:v>7.1877551020408159</c:v>
                </c:pt>
                <c:pt idx="2">
                  <c:v>11.200242718446601</c:v>
                </c:pt>
                <c:pt idx="3">
                  <c:v>10.220306513409961</c:v>
                </c:pt>
                <c:pt idx="4">
                  <c:v>12.661276095266098</c:v>
                </c:pt>
                <c:pt idx="5">
                  <c:v>12.11310413552566</c:v>
                </c:pt>
                <c:pt idx="6">
                  <c:v>12.886600040791354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F5-4674-81B5-D6D61F87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309631"/>
        <c:axId val="534300063"/>
      </c:lineChart>
      <c:catAx>
        <c:axId val="42863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Mesh size (K)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640175"/>
        <c:crosses val="autoZero"/>
        <c:auto val="1"/>
        <c:lblAlgn val="ctr"/>
        <c:lblOffset val="100"/>
        <c:noMultiLvlLbl val="0"/>
      </c:catAx>
      <c:valAx>
        <c:axId val="4286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637263"/>
        <c:crosses val="autoZero"/>
        <c:crossBetween val="between"/>
      </c:valAx>
      <c:valAx>
        <c:axId val="5343000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309631"/>
        <c:crosses val="max"/>
        <c:crossBetween val="between"/>
      </c:valAx>
      <c:catAx>
        <c:axId val="53430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4300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mlbVSrss!$B$2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mlbVSrss!$D$1:$K$1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mlbVSrss!$D$4:$I$4</c:f>
              <c:numCache>
                <c:formatCode>General</c:formatCode>
                <c:ptCount val="6"/>
                <c:pt idx="0">
                  <c:v>2.78125</c:v>
                </c:pt>
                <c:pt idx="1">
                  <c:v>7.1877551020408159</c:v>
                </c:pt>
                <c:pt idx="2">
                  <c:v>11.200242718446601</c:v>
                </c:pt>
                <c:pt idx="3">
                  <c:v>10.220306513409962</c:v>
                </c:pt>
                <c:pt idx="4">
                  <c:v>12.661276095266098</c:v>
                </c:pt>
                <c:pt idx="5">
                  <c:v>12.886600040791352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E-4408-AD03-B3C28A33A7E8}"/>
            </c:ext>
          </c:extLst>
        </c:ser>
        <c:ser>
          <c:idx val="1"/>
          <c:order val="1"/>
          <c:tx>
            <c:strRef>
              <c:f>mlbVSrss!$B$6</c:f>
              <c:strCache>
                <c:ptCount val="1"/>
                <c:pt idx="0">
                  <c:v>N=3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mlbVSrss!$D$8:$I$8</c:f>
              <c:numCache>
                <c:formatCode>General</c:formatCode>
                <c:ptCount val="6"/>
                <c:pt idx="0">
                  <c:v>5.6130952380952381</c:v>
                </c:pt>
                <c:pt idx="1">
                  <c:v>9.5891677675033034</c:v>
                </c:pt>
                <c:pt idx="2">
                  <c:v>10.43717277486911</c:v>
                </c:pt>
                <c:pt idx="3">
                  <c:v>9.2714392244593586</c:v>
                </c:pt>
                <c:pt idx="4">
                  <c:v>9.8351374756440784</c:v>
                </c:pt>
                <c:pt idx="5">
                  <c:v>9.5725812421348735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E-4408-AD03-B3C28A33A7E8}"/>
            </c:ext>
          </c:extLst>
        </c:ser>
        <c:ser>
          <c:idx val="2"/>
          <c:order val="2"/>
          <c:tx>
            <c:strRef>
              <c:f>mlbVSrss!$B$10</c:f>
              <c:strCache>
                <c:ptCount val="1"/>
                <c:pt idx="0">
                  <c:v>N=6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mlbVSrss!$D$12:$I$12</c:f>
              <c:numCache>
                <c:formatCode>General</c:formatCode>
                <c:ptCount val="6"/>
                <c:pt idx="0">
                  <c:v>8.1</c:v>
                </c:pt>
                <c:pt idx="1">
                  <c:v>10.901716068642745</c:v>
                </c:pt>
                <c:pt idx="2">
                  <c:v>10.557327467693154</c:v>
                </c:pt>
                <c:pt idx="3">
                  <c:v>8.2823802962452628</c:v>
                </c:pt>
                <c:pt idx="4">
                  <c:v>8.5500797988102715</c:v>
                </c:pt>
                <c:pt idx="5">
                  <c:v>8.5778175313059037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E-4408-AD03-B3C28A33A7E8}"/>
            </c:ext>
          </c:extLst>
        </c:ser>
        <c:ser>
          <c:idx val="3"/>
          <c:order val="3"/>
          <c:tx>
            <c:strRef>
              <c:f>mlbVSrss!$B$14</c:f>
              <c:strCache>
                <c:ptCount val="1"/>
                <c:pt idx="0">
                  <c:v>N=9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mlbVSrss!$D$16:$I$16</c:f>
              <c:numCache>
                <c:formatCode>General</c:formatCode>
                <c:ptCount val="6"/>
                <c:pt idx="0">
                  <c:v>9.2258454106280201</c:v>
                </c:pt>
                <c:pt idx="1">
                  <c:v>9.6688475088072465</c:v>
                </c:pt>
                <c:pt idx="2">
                  <c:v>9.3304347826086964</c:v>
                </c:pt>
                <c:pt idx="3">
                  <c:v>7.9056798032374305</c:v>
                </c:pt>
                <c:pt idx="4">
                  <c:v>7.2188787390291962</c:v>
                </c:pt>
                <c:pt idx="5">
                  <c:v>7.3188000000000004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E-4408-AD03-B3C28A33A7E8}"/>
            </c:ext>
          </c:extLst>
        </c:ser>
        <c:ser>
          <c:idx val="4"/>
          <c:order val="4"/>
          <c:tx>
            <c:strRef>
              <c:f>mlbVSrss!$B$21</c:f>
              <c:strCache>
                <c:ptCount val="1"/>
                <c:pt idx="0">
                  <c:v>1D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mlbVSrss!$D$23:$K$23</c:f>
              <c:numCache>
                <c:formatCode>General</c:formatCode>
                <c:ptCount val="8"/>
                <c:pt idx="0">
                  <c:v>5.709677419354839</c:v>
                </c:pt>
                <c:pt idx="1">
                  <c:v>10.652037617554859</c:v>
                </c:pt>
                <c:pt idx="2">
                  <c:v>14.069405099150142</c:v>
                </c:pt>
                <c:pt idx="3">
                  <c:v>15.761339846475925</c:v>
                </c:pt>
                <c:pt idx="4">
                  <c:v>17.870751341681576</c:v>
                </c:pt>
                <c:pt idx="5">
                  <c:v>21.111711103611206</c:v>
                </c:pt>
                <c:pt idx="6">
                  <c:v>21.755278716216218</c:v>
                </c:pt>
                <c:pt idx="7">
                  <c:v>20.855819529206627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E-4408-AD03-B3C28A33A7E8}"/>
            </c:ext>
          </c:extLst>
        </c:ser>
        <c:ser>
          <c:idx val="5"/>
          <c:order val="5"/>
          <c:tx>
            <c:strRef>
              <c:f>mlbVSrss!$B$25</c:f>
              <c:strCache>
                <c:ptCount val="1"/>
                <c:pt idx="0">
                  <c:v>3D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mlbVSrss!$D$27:$K$27</c:f>
              <c:numCache>
                <c:formatCode>General</c:formatCode>
                <c:ptCount val="8"/>
                <c:pt idx="0">
                  <c:v>9.6360424028268543</c:v>
                </c:pt>
                <c:pt idx="1">
                  <c:v>14.571734475374733</c:v>
                </c:pt>
                <c:pt idx="2">
                  <c:v>16.78644382544104</c:v>
                </c:pt>
                <c:pt idx="3">
                  <c:v>19.640098603122432</c:v>
                </c:pt>
                <c:pt idx="4">
                  <c:v>19.9756038647343</c:v>
                </c:pt>
                <c:pt idx="5">
                  <c:v>20.251060220525869</c:v>
                </c:pt>
                <c:pt idx="6">
                  <c:v>20.207076923076922</c:v>
                </c:pt>
                <c:pt idx="7">
                  <c:v>20.127111953260698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E-4408-AD03-B3C28A33A7E8}"/>
            </c:ext>
          </c:extLst>
        </c:ser>
        <c:ser>
          <c:idx val="6"/>
          <c:order val="6"/>
          <c:tx>
            <c:strRef>
              <c:f>mlbVSrss!$B$29</c:f>
              <c:strCache>
                <c:ptCount val="1"/>
                <c:pt idx="0">
                  <c:v>6D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mlbVSrss!$D$31:$K$31</c:f>
              <c:numCache>
                <c:formatCode>General</c:formatCode>
                <c:ptCount val="8"/>
                <c:pt idx="0">
                  <c:v>11.208715596330276</c:v>
                </c:pt>
                <c:pt idx="1">
                  <c:v>15.028500619578686</c:v>
                </c:pt>
                <c:pt idx="2">
                  <c:v>16.974554707379134</c:v>
                </c:pt>
                <c:pt idx="3">
                  <c:v>18.936347673397716</c:v>
                </c:pt>
                <c:pt idx="4">
                  <c:v>19.448688271604937</c:v>
                </c:pt>
                <c:pt idx="5">
                  <c:v>18.645441645973751</c:v>
                </c:pt>
                <c:pt idx="6">
                  <c:v>19.101222572206503</c:v>
                </c:pt>
                <c:pt idx="7">
                  <c:v>18.491379084109695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E-4408-AD03-B3C28A33A7E8}"/>
            </c:ext>
          </c:extLst>
        </c:ser>
        <c:ser>
          <c:idx val="7"/>
          <c:order val="7"/>
          <c:tx>
            <c:strRef>
              <c:f>mlbVSrss!$B$33</c:f>
              <c:strCache>
                <c:ptCount val="1"/>
                <c:pt idx="0">
                  <c:v>9D</c:v>
                </c:pt>
              </c:strCache>
            </c:strRef>
          </c:tx>
          <c:spPr>
            <a:pattFill prst="lgCheck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mlbVSrss!$D$35:$K$35</c:f>
              <c:numCache>
                <c:formatCode>General</c:formatCode>
                <c:ptCount val="8"/>
                <c:pt idx="0">
                  <c:v>12.409574468085106</c:v>
                </c:pt>
                <c:pt idx="1">
                  <c:v>15.846715328467154</c:v>
                </c:pt>
                <c:pt idx="2">
                  <c:v>16.885663082437276</c:v>
                </c:pt>
                <c:pt idx="3">
                  <c:v>16.834770704996579</c:v>
                </c:pt>
                <c:pt idx="4">
                  <c:v>17.029149734291966</c:v>
                </c:pt>
                <c:pt idx="5">
                  <c:v>17.931891120884345</c:v>
                </c:pt>
                <c:pt idx="6">
                  <c:v>17.671645929366097</c:v>
                </c:pt>
                <c:pt idx="7">
                  <c:v>17.725292925733417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E-4408-AD03-B3C28A33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173311"/>
        <c:axId val="534174559"/>
      </c:barChart>
      <c:catAx>
        <c:axId val="5341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174559"/>
        <c:crosses val="autoZero"/>
        <c:auto val="1"/>
        <c:lblAlgn val="ctr"/>
        <c:lblOffset val="100"/>
        <c:noMultiLvlLbl val="0"/>
      </c:catAx>
      <c:valAx>
        <c:axId val="53417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1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mlbVSrss!$A$1</c:f>
              <c:strCache>
                <c:ptCount val="1"/>
                <c:pt idx="0">
                  <c:v>MLB(LDU)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mlbVSrss!$D$1:$K$1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mlbVSrss!$D$5:$K$5</c:f>
              <c:numCache>
                <c:formatCode>General</c:formatCode>
                <c:ptCount val="8"/>
                <c:pt idx="0">
                  <c:v>0.25833333333333336</c:v>
                </c:pt>
                <c:pt idx="1">
                  <c:v>0.48653061224489796</c:v>
                </c:pt>
                <c:pt idx="2">
                  <c:v>0.79611650485436891</c:v>
                </c:pt>
                <c:pt idx="3">
                  <c:v>0.82375478927203061</c:v>
                </c:pt>
                <c:pt idx="4">
                  <c:v>0.87644810349897095</c:v>
                </c:pt>
                <c:pt idx="5">
                  <c:v>0.84356516418519278</c:v>
                </c:pt>
                <c:pt idx="6">
                  <c:v>0.87550607287449389</c:v>
                </c:pt>
                <c:pt idx="7">
                  <c:v>0.77214063195371607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5-406E-99F9-2B0D9C899471}"/>
            </c:ext>
          </c:extLst>
        </c:ser>
        <c:ser>
          <c:idx val="1"/>
          <c:order val="1"/>
          <c:tx>
            <c:strRef>
              <c:f>mlbVSrss!$A$20</c:f>
              <c:strCache>
                <c:ptCount val="1"/>
                <c:pt idx="0">
                  <c:v>RSS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mlbVSrss!$D$20:$K$20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mlbVSrss!$D$24:$K$24</c:f>
              <c:numCache>
                <c:formatCode>General</c:formatCode>
                <c:ptCount val="8"/>
                <c:pt idx="0">
                  <c:v>0.53333333333333333</c:v>
                </c:pt>
                <c:pt idx="1">
                  <c:v>0.74733542319749213</c:v>
                </c:pt>
                <c:pt idx="2">
                  <c:v>0.92917847025495748</c:v>
                </c:pt>
                <c:pt idx="3">
                  <c:v>1.2002791346824844</c:v>
                </c:pt>
                <c:pt idx="4">
                  <c:v>1.3330948121645796</c:v>
                </c:pt>
                <c:pt idx="5">
                  <c:v>1.3958825514681066</c:v>
                </c:pt>
                <c:pt idx="6">
                  <c:v>1.4611486486486487</c:v>
                </c:pt>
                <c:pt idx="7">
                  <c:v>1.5126416739319966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5-406E-99F9-2B0D9C899471}"/>
            </c:ext>
          </c:extLst>
        </c:ser>
        <c:ser>
          <c:idx val="2"/>
          <c:order val="2"/>
          <c:tx>
            <c:strRef>
              <c:f>mlbVSrss!$A$39</c:f>
              <c:strCache>
                <c:ptCount val="1"/>
                <c:pt idx="0">
                  <c:v>RSS(renumbered)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mlbVSrss!$D$39:$K$39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mlbVSrss!$D$43:$K$43</c:f>
              <c:numCache>
                <c:formatCode>General</c:formatCode>
                <c:ptCount val="8"/>
                <c:pt idx="0">
                  <c:v>0.61142857142857143</c:v>
                </c:pt>
                <c:pt idx="1">
                  <c:v>0.7824046920821115</c:v>
                </c:pt>
                <c:pt idx="2">
                  <c:v>1.0915141430948418</c:v>
                </c:pt>
                <c:pt idx="3">
                  <c:v>1.3782051282051282</c:v>
                </c:pt>
                <c:pt idx="4">
                  <c:v>1.5293996921498205</c:v>
                </c:pt>
                <c:pt idx="5">
                  <c:v>1.5774218154080855</c:v>
                </c:pt>
                <c:pt idx="6">
                  <c:v>1.6566914053148192</c:v>
                </c:pt>
                <c:pt idx="7">
                  <c:v>1.7159104957349487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B5-406E-99F9-2B0D9C899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799999"/>
        <c:axId val="695808319"/>
      </c:scatterChart>
      <c:valAx>
        <c:axId val="69579999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808319"/>
        <c:crosses val="autoZero"/>
        <c:crossBetween val="midCat"/>
      </c:valAx>
      <c:valAx>
        <c:axId val="6958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79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mlbVSrss!$A$1</c:f>
              <c:strCache>
                <c:ptCount val="1"/>
                <c:pt idx="0">
                  <c:v>MLB(LDU)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mlbVSrss!$D$1:$I$1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</c:numCache>
            </c:numRef>
          </c:xVal>
          <c:yVal>
            <c:numRef>
              <c:f>mlbVSrss!$D$9:$I$9</c:f>
              <c:numCache>
                <c:formatCode>General</c:formatCode>
                <c:ptCount val="6"/>
                <c:pt idx="0">
                  <c:v>0.59047619047619049</c:v>
                </c:pt>
                <c:pt idx="1">
                  <c:v>0.94478203434610308</c:v>
                </c:pt>
                <c:pt idx="2">
                  <c:v>1.0303664921465969</c:v>
                </c:pt>
                <c:pt idx="3">
                  <c:v>0.96196868008948544</c:v>
                </c:pt>
                <c:pt idx="4">
                  <c:v>0.96800173197661843</c:v>
                </c:pt>
                <c:pt idx="5">
                  <c:v>0.91849877859204976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6-4F99-80B8-F66F01FA92C1}"/>
            </c:ext>
          </c:extLst>
        </c:ser>
        <c:ser>
          <c:idx val="1"/>
          <c:order val="1"/>
          <c:tx>
            <c:strRef>
              <c:f>mlbVSrss!$A$20</c:f>
              <c:strCache>
                <c:ptCount val="1"/>
                <c:pt idx="0">
                  <c:v>RSS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mlbVSrss!$D$20:$K$20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mlbVSrss!$D$28:$K$28</c:f>
              <c:numCache>
                <c:formatCode>General</c:formatCode>
                <c:ptCount val="8"/>
                <c:pt idx="0">
                  <c:v>1.0515901060070671</c:v>
                </c:pt>
                <c:pt idx="1">
                  <c:v>1.5314775160599572</c:v>
                </c:pt>
                <c:pt idx="2">
                  <c:v>1.8272980501392757</c:v>
                </c:pt>
                <c:pt idx="3">
                  <c:v>2.1199671322925226</c:v>
                </c:pt>
                <c:pt idx="4">
                  <c:v>2.16</c:v>
                </c:pt>
                <c:pt idx="5">
                  <c:v>2.1048346055979645</c:v>
                </c:pt>
                <c:pt idx="6">
                  <c:v>2.129230769230769</c:v>
                </c:pt>
                <c:pt idx="7">
                  <c:v>2.1916942996999844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6-4F99-80B8-F66F01FA92C1}"/>
            </c:ext>
          </c:extLst>
        </c:ser>
        <c:ser>
          <c:idx val="2"/>
          <c:order val="2"/>
          <c:tx>
            <c:strRef>
              <c:f>mlbVSrss!$A$39</c:f>
              <c:strCache>
                <c:ptCount val="1"/>
                <c:pt idx="0">
                  <c:v>RSS(renumbered)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mlbVSrss!$D$39:$K$39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mlbVSrss!$D$47:$K$47</c:f>
              <c:numCache>
                <c:formatCode>General</c:formatCode>
                <c:ptCount val="8"/>
                <c:pt idx="0">
                  <c:v>1.1925696594427246</c:v>
                </c:pt>
                <c:pt idx="1">
                  <c:v>1.6137096774193551</c:v>
                </c:pt>
                <c:pt idx="2">
                  <c:v>1.9660339660339661</c:v>
                </c:pt>
                <c:pt idx="3">
                  <c:v>2.192013593882753</c:v>
                </c:pt>
                <c:pt idx="4">
                  <c:v>2.345239968528718</c:v>
                </c:pt>
                <c:pt idx="5">
                  <c:v>2.4692537313432834</c:v>
                </c:pt>
                <c:pt idx="6">
                  <c:v>2.4377642085486144</c:v>
                </c:pt>
                <c:pt idx="7">
                  <c:v>2.4763603925066904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6-4F99-80B8-F66F01FA9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18367"/>
        <c:axId val="707218783"/>
      </c:scatterChart>
      <c:valAx>
        <c:axId val="70721836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18783"/>
        <c:crosses val="autoZero"/>
        <c:crossBetween val="midCat"/>
      </c:valAx>
      <c:valAx>
        <c:axId val="7072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1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mlbVSrss!$A$1</c:f>
              <c:strCache>
                <c:ptCount val="1"/>
                <c:pt idx="0">
                  <c:v>MLB(LDU)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mlbVSrss!$D$1:$I$1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</c:numCache>
            </c:numRef>
          </c:xVal>
          <c:yVal>
            <c:numRef>
              <c:f>mlbVSrss!$D$13:$I$13</c:f>
              <c:numCache>
                <c:formatCode>General</c:formatCode>
                <c:ptCount val="6"/>
                <c:pt idx="0">
                  <c:v>0.86260869565217402</c:v>
                </c:pt>
                <c:pt idx="1">
                  <c:v>1.1157566302652107</c:v>
                </c:pt>
                <c:pt idx="2">
                  <c:v>1.0822106131427001</c:v>
                </c:pt>
                <c:pt idx="3">
                  <c:v>0.8887357905614881</c:v>
                </c:pt>
                <c:pt idx="4">
                  <c:v>0.86496106785317028</c:v>
                </c:pt>
                <c:pt idx="5">
                  <c:v>0.87046195938124804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2-499D-A1F7-DEA5ACA37E10}"/>
            </c:ext>
          </c:extLst>
        </c:ser>
        <c:ser>
          <c:idx val="1"/>
          <c:order val="1"/>
          <c:tx>
            <c:strRef>
              <c:f>mlbVSrss!$A$20</c:f>
              <c:strCache>
                <c:ptCount val="1"/>
                <c:pt idx="0">
                  <c:v>RSS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mlbVSrss!$D$20:$K$20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mlbVSrss!$D$32:$K$32</c:f>
              <c:numCache>
                <c:formatCode>General</c:formatCode>
                <c:ptCount val="8"/>
                <c:pt idx="0">
                  <c:v>1.3651376146788992</c:v>
                </c:pt>
                <c:pt idx="1">
                  <c:v>1.7724907063197026</c:v>
                </c:pt>
                <c:pt idx="2">
                  <c:v>2.003053435114504</c:v>
                </c:pt>
                <c:pt idx="3">
                  <c:v>2.2651448639157157</c:v>
                </c:pt>
                <c:pt idx="4">
                  <c:v>2.3000000000000003</c:v>
                </c:pt>
                <c:pt idx="5">
                  <c:v>2.2007804185881517</c:v>
                </c:pt>
                <c:pt idx="6">
                  <c:v>2.2166462014841706</c:v>
                </c:pt>
                <c:pt idx="7">
                  <c:v>2.1855399553864321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2-499D-A1F7-DEA5ACA37E10}"/>
            </c:ext>
          </c:extLst>
        </c:ser>
        <c:ser>
          <c:idx val="2"/>
          <c:order val="2"/>
          <c:tx>
            <c:strRef>
              <c:f>mlbVSrss!$A$39</c:f>
              <c:strCache>
                <c:ptCount val="1"/>
                <c:pt idx="0">
                  <c:v>RSS(renumbered)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mlbVSrss!$D$39:$K$39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mlbVSrss!$D$51:$K$51</c:f>
              <c:numCache>
                <c:formatCode>General</c:formatCode>
                <c:ptCount val="8"/>
                <c:pt idx="0">
                  <c:v>1.639148936170213</c:v>
                </c:pt>
                <c:pt idx="1">
                  <c:v>2.1007874015748036</c:v>
                </c:pt>
                <c:pt idx="2">
                  <c:v>2.4221538461538463</c:v>
                </c:pt>
                <c:pt idx="3">
                  <c:v>2.5563537280158535</c:v>
                </c:pt>
                <c:pt idx="4">
                  <c:v>2.542983079766814</c:v>
                </c:pt>
                <c:pt idx="5">
                  <c:v>2.6168933881683012</c:v>
                </c:pt>
                <c:pt idx="6">
                  <c:v>2.5731284085275159</c:v>
                </c:pt>
                <c:pt idx="7">
                  <c:v>2.4294757723387495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F2-499D-A1F7-DEA5ACA37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18367"/>
        <c:axId val="707218783"/>
      </c:scatterChart>
      <c:valAx>
        <c:axId val="70721836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18783"/>
        <c:crosses val="autoZero"/>
        <c:crossBetween val="midCat"/>
      </c:valAx>
      <c:valAx>
        <c:axId val="7072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1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spMV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1D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Sheet1!$P$1:$V$1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Sheet1!$P$4:$V$4</c:f>
              <c:numCache>
                <c:formatCode>General</c:formatCode>
                <c:ptCount val="7"/>
                <c:pt idx="0">
                  <c:v>2.78125</c:v>
                </c:pt>
                <c:pt idx="1">
                  <c:v>7.1877551020408159</c:v>
                </c:pt>
                <c:pt idx="2">
                  <c:v>11.200242718446601</c:v>
                </c:pt>
                <c:pt idx="3">
                  <c:v>10.220306513409962</c:v>
                </c:pt>
                <c:pt idx="4">
                  <c:v>12.661276095266098</c:v>
                </c:pt>
                <c:pt idx="5">
                  <c:v>12.11310413552566</c:v>
                </c:pt>
                <c:pt idx="6">
                  <c:v>12.886600040791352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C-462A-B2EB-E82D22AC420C}"/>
            </c:ext>
          </c:extLst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3D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Sheet1!$P$1:$V$1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Sheet1!$P$7:$V$7</c:f>
              <c:numCache>
                <c:formatCode>General</c:formatCode>
                <c:ptCount val="7"/>
                <c:pt idx="0">
                  <c:v>5.6130952380952381</c:v>
                </c:pt>
                <c:pt idx="1">
                  <c:v>9.5891677675033034</c:v>
                </c:pt>
                <c:pt idx="2">
                  <c:v>10.43717277486911</c:v>
                </c:pt>
                <c:pt idx="3">
                  <c:v>9.2714392244593586</c:v>
                </c:pt>
                <c:pt idx="4">
                  <c:v>9.8351374756440784</c:v>
                </c:pt>
                <c:pt idx="5">
                  <c:v>9.9904047121413644</c:v>
                </c:pt>
                <c:pt idx="6">
                  <c:v>9.5725812421348735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4C-462A-B2EB-E82D22AC420C}"/>
            </c:ext>
          </c:extLst>
        </c:ser>
        <c:ser>
          <c:idx val="2"/>
          <c:order val="2"/>
          <c:tx>
            <c:strRef>
              <c:f>Sheet1!$N$8</c:f>
              <c:strCache>
                <c:ptCount val="1"/>
                <c:pt idx="0">
                  <c:v>6D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Sheet1!$P$1:$V$1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Sheet1!$P$10:$V$10</c:f>
              <c:numCache>
                <c:formatCode>General</c:formatCode>
                <c:ptCount val="7"/>
                <c:pt idx="0">
                  <c:v>8.1</c:v>
                </c:pt>
                <c:pt idx="1">
                  <c:v>10.901716068642745</c:v>
                </c:pt>
                <c:pt idx="2">
                  <c:v>10.557327467693154</c:v>
                </c:pt>
                <c:pt idx="3">
                  <c:v>8.2823802962452628</c:v>
                </c:pt>
                <c:pt idx="4">
                  <c:v>8.5500797988102715</c:v>
                </c:pt>
                <c:pt idx="5">
                  <c:v>8.4961243558050867</c:v>
                </c:pt>
                <c:pt idx="6">
                  <c:v>8.5778175313059037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4C-462A-B2EB-E82D22AC420C}"/>
            </c:ext>
          </c:extLst>
        </c:ser>
        <c:ser>
          <c:idx val="3"/>
          <c:order val="3"/>
          <c:tx>
            <c:strRef>
              <c:f>Sheet1!$N$11</c:f>
              <c:strCache>
                <c:ptCount val="1"/>
                <c:pt idx="0">
                  <c:v>9D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Sheet1!$P$1:$V$1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Sheet1!$P$13:$U$13</c:f>
              <c:numCache>
                <c:formatCode>General</c:formatCode>
                <c:ptCount val="6"/>
                <c:pt idx="0">
                  <c:v>9.2258454106280201</c:v>
                </c:pt>
                <c:pt idx="1">
                  <c:v>9.6688475088072465</c:v>
                </c:pt>
                <c:pt idx="2">
                  <c:v>9.3304347826086964</c:v>
                </c:pt>
                <c:pt idx="3">
                  <c:v>7.9056798032374305</c:v>
                </c:pt>
                <c:pt idx="4">
                  <c:v>7.2188787390291962</c:v>
                </c:pt>
                <c:pt idx="5">
                  <c:v>7.6261643835616439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4C-462A-B2EB-E82D22AC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4575"/>
        <c:axId val="1508517071"/>
      </c:scatterChart>
      <c:valAx>
        <c:axId val="150851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517071"/>
        <c:crosses val="autoZero"/>
        <c:crossBetween val="midCat"/>
      </c:valAx>
      <c:valAx>
        <c:axId val="150851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51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mlbVSrss!$A$1</c:f>
              <c:strCache>
                <c:ptCount val="1"/>
                <c:pt idx="0">
                  <c:v>MLB(LDU)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mlbVSrss!$D$1:$H$1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</c:numCache>
            </c:numRef>
          </c:xVal>
          <c:yVal>
            <c:numRef>
              <c:f>mlbVSrss!$D$17:$H$17</c:f>
              <c:numCache>
                <c:formatCode>General</c:formatCode>
                <c:ptCount val="5"/>
                <c:pt idx="0">
                  <c:v>1.0782608695652174</c:v>
                </c:pt>
                <c:pt idx="1">
                  <c:v>1.0798188223452441</c:v>
                </c:pt>
                <c:pt idx="2">
                  <c:v>1.0477373558118899</c:v>
                </c:pt>
                <c:pt idx="3">
                  <c:v>0.88543156208888629</c:v>
                </c:pt>
                <c:pt idx="4">
                  <c:v>0.80085975282106392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C-4429-847B-0C9322CE2358}"/>
            </c:ext>
          </c:extLst>
        </c:ser>
        <c:ser>
          <c:idx val="1"/>
          <c:order val="1"/>
          <c:tx>
            <c:strRef>
              <c:f>mlbVSrss!$A$20</c:f>
              <c:strCache>
                <c:ptCount val="1"/>
                <c:pt idx="0">
                  <c:v>RSS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mlbVSrss!$D$20:$K$20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mlbVSrss!$D$36:$K$36</c:f>
              <c:numCache>
                <c:formatCode>General</c:formatCode>
                <c:ptCount val="8"/>
                <c:pt idx="0">
                  <c:v>1.5829787234042554</c:v>
                </c:pt>
                <c:pt idx="1">
                  <c:v>1.9576642335766423</c:v>
                </c:pt>
                <c:pt idx="2">
                  <c:v>2.1161290322580646</c:v>
                </c:pt>
                <c:pt idx="3">
                  <c:v>2.1190965092402463</c:v>
                </c:pt>
                <c:pt idx="4">
                  <c:v>2.0965301656767741</c:v>
                </c:pt>
                <c:pt idx="5">
                  <c:v>2.2122905027932962</c:v>
                </c:pt>
                <c:pt idx="6">
                  <c:v>2.1585277094236299</c:v>
                </c:pt>
                <c:pt idx="7">
                  <c:v>2.2010395559862568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C-4429-847B-0C9322CE2358}"/>
            </c:ext>
          </c:extLst>
        </c:ser>
        <c:ser>
          <c:idx val="2"/>
          <c:order val="2"/>
          <c:tx>
            <c:strRef>
              <c:f>mlbVSrss!$A$39</c:f>
              <c:strCache>
                <c:ptCount val="1"/>
                <c:pt idx="0">
                  <c:v>RSS(renumbered)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mlbVSrss!$D$39:$K$39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mlbVSrss!$D$55:$K$55</c:f>
              <c:numCache>
                <c:formatCode>General</c:formatCode>
                <c:ptCount val="8"/>
                <c:pt idx="0">
                  <c:v>1.8851549755301797</c:v>
                </c:pt>
                <c:pt idx="1">
                  <c:v>2.1908759124087593</c:v>
                </c:pt>
                <c:pt idx="2">
                  <c:v>2.4671959882992058</c:v>
                </c:pt>
                <c:pt idx="3">
                  <c:v>2.4225352112676055</c:v>
                </c:pt>
                <c:pt idx="4">
                  <c:v>2.437063953488372</c:v>
                </c:pt>
                <c:pt idx="5">
                  <c:v>2.5627538726333907</c:v>
                </c:pt>
                <c:pt idx="6">
                  <c:v>2.4339534156635922</c:v>
                </c:pt>
                <c:pt idx="7">
                  <c:v>2.3005101195189774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1C-4429-847B-0C9322CE2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18367"/>
        <c:axId val="707218783"/>
      </c:scatterChart>
      <c:valAx>
        <c:axId val="70721836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18783"/>
        <c:crosses val="autoZero"/>
        <c:crossBetween val="midCat"/>
      </c:valAx>
      <c:valAx>
        <c:axId val="7072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1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96885909789149E-2"/>
          <c:y val="4.1293165922764143E-2"/>
          <c:w val="0.83403237443560019"/>
          <c:h val="0.86688639881553264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mlbVSrss!$B$93</c:f>
              <c:strCache>
                <c:ptCount val="1"/>
                <c:pt idx="0">
                  <c:v>N=1</c:v>
                </c:pt>
              </c:strCache>
            </c:strRef>
          </c:tx>
          <c:spPr>
            <a:pattFill prst="ltDn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mlbVSrss!$D$19:$K$19</c:f>
              <c:numCache>
                <c:formatCode>General</c:formatCode>
                <c:ptCount val="8"/>
                <c:pt idx="0">
                  <c:v>49600</c:v>
                </c:pt>
                <c:pt idx="1">
                  <c:v>119200</c:v>
                </c:pt>
                <c:pt idx="2">
                  <c:v>328000</c:v>
                </c:pt>
                <c:pt idx="3">
                  <c:v>860000</c:v>
                </c:pt>
                <c:pt idx="4">
                  <c:v>1490400</c:v>
                </c:pt>
                <c:pt idx="5">
                  <c:v>2068000</c:v>
                </c:pt>
                <c:pt idx="6">
                  <c:v>3460000</c:v>
                </c:pt>
                <c:pt idx="7">
                  <c:v>6940000</c:v>
                </c:pt>
              </c:numCache>
            </c:numRef>
          </c:cat>
          <c:val>
            <c:numRef>
              <c:f>mlbVSrss!$D$95:$K$95</c:f>
              <c:numCache>
                <c:formatCode>General</c:formatCode>
                <c:ptCount val="8"/>
                <c:pt idx="0">
                  <c:v>3.7552447552447554</c:v>
                </c:pt>
                <c:pt idx="1">
                  <c:v>8.9615384615384617</c:v>
                </c:pt>
                <c:pt idx="2">
                  <c:v>13.874799357945426</c:v>
                </c:pt>
                <c:pt idx="3">
                  <c:v>12.303048416019127</c:v>
                </c:pt>
                <c:pt idx="4">
                  <c:v>12.237041719342605</c:v>
                </c:pt>
                <c:pt idx="5">
                  <c:v>14.069630675135262</c:v>
                </c:pt>
                <c:pt idx="6">
                  <c:v>12.64855301402755</c:v>
                </c:pt>
                <c:pt idx="7">
                  <c:v>10.785151587491049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8790-48F3-90C4-BF3E7B479749}"/>
            </c:ext>
          </c:extLst>
        </c:ser>
        <c:ser>
          <c:idx val="5"/>
          <c:order val="1"/>
          <c:tx>
            <c:strRef>
              <c:f>mlbVSrss!$B$97</c:f>
              <c:strCache>
                <c:ptCount val="1"/>
                <c:pt idx="0">
                  <c:v>N=3</c:v>
                </c:pt>
              </c:strCache>
            </c:strRef>
          </c:tx>
          <c:spPr>
            <a:pattFill prst="ltHorz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mlbVSrss!$D$19:$K$19</c:f>
              <c:numCache>
                <c:formatCode>General</c:formatCode>
                <c:ptCount val="8"/>
                <c:pt idx="0">
                  <c:v>49600</c:v>
                </c:pt>
                <c:pt idx="1">
                  <c:v>119200</c:v>
                </c:pt>
                <c:pt idx="2">
                  <c:v>328000</c:v>
                </c:pt>
                <c:pt idx="3">
                  <c:v>860000</c:v>
                </c:pt>
                <c:pt idx="4">
                  <c:v>1490400</c:v>
                </c:pt>
                <c:pt idx="5">
                  <c:v>2068000</c:v>
                </c:pt>
                <c:pt idx="6">
                  <c:v>3460000</c:v>
                </c:pt>
                <c:pt idx="7">
                  <c:v>6940000</c:v>
                </c:pt>
              </c:numCache>
            </c:numRef>
          </c:cat>
          <c:val>
            <c:numRef>
              <c:f>mlbVSrss!$D$99:$K$99</c:f>
              <c:numCache>
                <c:formatCode>General</c:formatCode>
                <c:ptCount val="8"/>
                <c:pt idx="0">
                  <c:v>7.3704735376044566</c:v>
                </c:pt>
                <c:pt idx="1">
                  <c:v>11.185741088180112</c:v>
                </c:pt>
                <c:pt idx="2">
                  <c:v>11.598761183757743</c:v>
                </c:pt>
                <c:pt idx="3">
                  <c:v>10.321246045266488</c:v>
                </c:pt>
                <c:pt idx="4">
                  <c:v>10.151403346949532</c:v>
                </c:pt>
                <c:pt idx="5">
                  <c:v>10.644492603410912</c:v>
                </c:pt>
                <c:pt idx="6">
                  <c:v>9.7958234025649755</c:v>
                </c:pt>
                <c:pt idx="7">
                  <c:v>9.7107708339363761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8790-48F3-90C4-BF3E7B479749}"/>
            </c:ext>
          </c:extLst>
        </c:ser>
        <c:ser>
          <c:idx val="6"/>
          <c:order val="2"/>
          <c:tx>
            <c:strRef>
              <c:f>mlbVSrss!$B$101</c:f>
              <c:strCache>
                <c:ptCount val="1"/>
                <c:pt idx="0">
                  <c:v>N=6</c:v>
                </c:pt>
              </c:strCache>
            </c:strRef>
          </c:tx>
          <c:spPr>
            <a:pattFill prst="openDmnd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mlbVSrss!$D$19:$K$19</c:f>
              <c:numCache>
                <c:formatCode>General</c:formatCode>
                <c:ptCount val="8"/>
                <c:pt idx="0">
                  <c:v>49600</c:v>
                </c:pt>
                <c:pt idx="1">
                  <c:v>119200</c:v>
                </c:pt>
                <c:pt idx="2">
                  <c:v>328000</c:v>
                </c:pt>
                <c:pt idx="3">
                  <c:v>860000</c:v>
                </c:pt>
                <c:pt idx="4">
                  <c:v>1490400</c:v>
                </c:pt>
                <c:pt idx="5">
                  <c:v>2068000</c:v>
                </c:pt>
                <c:pt idx="6">
                  <c:v>3460000</c:v>
                </c:pt>
                <c:pt idx="7">
                  <c:v>6940000</c:v>
                </c:pt>
              </c:numCache>
            </c:numRef>
          </c:cat>
          <c:val>
            <c:numRef>
              <c:f>mlbVSrss!$D$103:$K$103</c:f>
              <c:numCache>
                <c:formatCode>General</c:formatCode>
                <c:ptCount val="8"/>
                <c:pt idx="0">
                  <c:v>10.369294605809129</c:v>
                </c:pt>
                <c:pt idx="1">
                  <c:v>12.424923391215525</c:v>
                </c:pt>
                <c:pt idx="2">
                  <c:v>10.532559638942617</c:v>
                </c:pt>
                <c:pt idx="3">
                  <c:v>9.1917727138206562</c:v>
                </c:pt>
                <c:pt idx="4">
                  <c:v>8.5845263834511769</c:v>
                </c:pt>
                <c:pt idx="5">
                  <c:v>8.2763752532335975</c:v>
                </c:pt>
                <c:pt idx="6">
                  <c:v>8.15</c:v>
                </c:pt>
                <c:pt idx="7">
                  <c:v>8.07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8790-48F3-90C4-BF3E7B479749}"/>
            </c:ext>
          </c:extLst>
        </c:ser>
        <c:ser>
          <c:idx val="7"/>
          <c:order val="3"/>
          <c:tx>
            <c:strRef>
              <c:f>mlbVSrss!$B$105</c:f>
              <c:strCache>
                <c:ptCount val="1"/>
                <c:pt idx="0">
                  <c:v>N=9</c:v>
                </c:pt>
              </c:strCache>
            </c:strRef>
          </c:tx>
          <c:spPr>
            <a:pattFill prst="ltUp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mlbVSrss!$D$19:$K$19</c:f>
              <c:numCache>
                <c:formatCode>General</c:formatCode>
                <c:ptCount val="8"/>
                <c:pt idx="0">
                  <c:v>49600</c:v>
                </c:pt>
                <c:pt idx="1">
                  <c:v>119200</c:v>
                </c:pt>
                <c:pt idx="2">
                  <c:v>328000</c:v>
                </c:pt>
                <c:pt idx="3">
                  <c:v>860000</c:v>
                </c:pt>
                <c:pt idx="4">
                  <c:v>1490400</c:v>
                </c:pt>
                <c:pt idx="5">
                  <c:v>2068000</c:v>
                </c:pt>
                <c:pt idx="6">
                  <c:v>3460000</c:v>
                </c:pt>
                <c:pt idx="7">
                  <c:v>6940000</c:v>
                </c:pt>
              </c:numCache>
            </c:numRef>
          </c:cat>
          <c:val>
            <c:numRef>
              <c:f>mlbVSrss!$D$107:$K$107</c:f>
              <c:numCache>
                <c:formatCode>General</c:formatCode>
                <c:ptCount val="8"/>
                <c:pt idx="0">
                  <c:v>10.041547277936962</c:v>
                </c:pt>
                <c:pt idx="1">
                  <c:v>10.915606162089752</c:v>
                </c:pt>
                <c:pt idx="2">
                  <c:v>9.0464606181455629</c:v>
                </c:pt>
                <c:pt idx="3">
                  <c:v>7.4733943779214957</c:v>
                </c:pt>
                <c:pt idx="4">
                  <c:v>7.1972031864194523</c:v>
                </c:pt>
                <c:pt idx="5">
                  <c:v>6.9928000765440368</c:v>
                </c:pt>
                <c:pt idx="6">
                  <c:v>7.01</c:v>
                </c:pt>
                <c:pt idx="7">
                  <c:v>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8790-48F3-90C4-BF3E7B47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376576"/>
        <c:axId val="58323584"/>
      </c:barChart>
      <c:lineChart>
        <c:grouping val="standard"/>
        <c:varyColors val="0"/>
        <c:ser>
          <c:idx val="0"/>
          <c:order val="4"/>
          <c:tx>
            <c:strRef>
              <c:f>mlbVSrss!$B$93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mlbVSrss!$D$96:$K$96</c:f>
              <c:numCache>
                <c:formatCode>General</c:formatCode>
                <c:ptCount val="8"/>
                <c:pt idx="0">
                  <c:v>0.34685314685314689</c:v>
                </c:pt>
                <c:pt idx="1">
                  <c:v>0.65494505494505495</c:v>
                </c:pt>
                <c:pt idx="2">
                  <c:v>1.0529695024077046</c:v>
                </c:pt>
                <c:pt idx="3">
                  <c:v>1.0280932456664673</c:v>
                </c:pt>
                <c:pt idx="4">
                  <c:v>0.94209860935524659</c:v>
                </c:pt>
                <c:pt idx="5">
                  <c:v>0.97294754175488118</c:v>
                </c:pt>
                <c:pt idx="6">
                  <c:v>0.8745102995071401</c:v>
                </c:pt>
                <c:pt idx="7">
                  <c:v>0.82835999045118169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8790-48F3-90C4-BF3E7B479749}"/>
            </c:ext>
          </c:extLst>
        </c:ser>
        <c:ser>
          <c:idx val="1"/>
          <c:order val="5"/>
          <c:tx>
            <c:strRef>
              <c:f>mlbVSrss!$B$97</c:f>
              <c:strCache>
                <c:ptCount val="1"/>
                <c:pt idx="0">
                  <c:v>N=3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mlbVSrss!$D$100:$K$100</c:f>
              <c:numCache>
                <c:formatCode>General</c:formatCode>
                <c:ptCount val="8"/>
                <c:pt idx="0">
                  <c:v>0.82896935933147642</c:v>
                </c:pt>
                <c:pt idx="1">
                  <c:v>1.3418386491557224</c:v>
                </c:pt>
                <c:pt idx="2">
                  <c:v>1.3544390915347557</c:v>
                </c:pt>
                <c:pt idx="3">
                  <c:v>1.2557799951326356</c:v>
                </c:pt>
                <c:pt idx="4">
                  <c:v>1.1783370668072213</c:v>
                </c:pt>
                <c:pt idx="5">
                  <c:v>1.1691321963629511</c:v>
                </c:pt>
                <c:pt idx="6">
                  <c:v>1.1780728634661219</c:v>
                </c:pt>
                <c:pt idx="7">
                  <c:v>1.2053144990881988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8790-48F3-90C4-BF3E7B479749}"/>
            </c:ext>
          </c:extLst>
        </c:ser>
        <c:ser>
          <c:idx val="2"/>
          <c:order val="6"/>
          <c:tx>
            <c:strRef>
              <c:f>mlbVSrss!$B$101</c:f>
              <c:strCache>
                <c:ptCount val="1"/>
                <c:pt idx="0">
                  <c:v>N=6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mlbVSrss!$D$104:$K$104</c:f>
              <c:numCache>
                <c:formatCode>General</c:formatCode>
                <c:ptCount val="8"/>
                <c:pt idx="0">
                  <c:v>1.2348547717842324</c:v>
                </c:pt>
                <c:pt idx="1">
                  <c:v>1.4610827374872319</c:v>
                </c:pt>
                <c:pt idx="2">
                  <c:v>1.2688588007736943</c:v>
                </c:pt>
                <c:pt idx="3">
                  <c:v>1.0180526783071915</c:v>
                </c:pt>
                <c:pt idx="4">
                  <c:v>1.045100216209899</c:v>
                </c:pt>
                <c:pt idx="5">
                  <c:v>0.96680691912108463</c:v>
                </c:pt>
                <c:pt idx="6">
                  <c:v>1.0108496935081075</c:v>
                </c:pt>
                <c:pt idx="7">
                  <c:v>1.0304828814960081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8790-48F3-90C4-BF3E7B479749}"/>
            </c:ext>
          </c:extLst>
        </c:ser>
        <c:ser>
          <c:idx val="3"/>
          <c:order val="7"/>
          <c:tx>
            <c:strRef>
              <c:f>mlbVSrss!$B$105</c:f>
              <c:strCache>
                <c:ptCount val="1"/>
                <c:pt idx="0">
                  <c:v>N=9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mlbVSrss!$D$108:$K$108</c:f>
              <c:numCache>
                <c:formatCode>General</c:formatCode>
                <c:ptCount val="8"/>
                <c:pt idx="0">
                  <c:v>1.279083094555874</c:v>
                </c:pt>
                <c:pt idx="1">
                  <c:v>1.4371064969859344</c:v>
                </c:pt>
                <c:pt idx="2">
                  <c:v>1.1772681954137587</c:v>
                </c:pt>
                <c:pt idx="3">
                  <c:v>0.99122750848434393</c:v>
                </c:pt>
                <c:pt idx="4">
                  <c:v>0.93321737920478665</c:v>
                </c:pt>
                <c:pt idx="5">
                  <c:v>0.89039850739128357</c:v>
                </c:pt>
                <c:pt idx="6">
                  <c:v>0.89875865135601385</c:v>
                </c:pt>
                <c:pt idx="7">
                  <c:v>0.96417850764073731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8790-48F3-90C4-BF3E7B47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369088"/>
        <c:axId val="342354528"/>
      </c:lineChart>
      <c:valAx>
        <c:axId val="583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376576"/>
        <c:crosses val="autoZero"/>
        <c:crossBetween val="between"/>
      </c:valAx>
      <c:catAx>
        <c:axId val="3423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Non-zeros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323584"/>
        <c:crosses val="autoZero"/>
        <c:auto val="1"/>
        <c:lblAlgn val="ctr"/>
        <c:lblOffset val="100"/>
        <c:noMultiLvlLbl val="0"/>
      </c:catAx>
      <c:valAx>
        <c:axId val="342354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70C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GFlops</a:t>
                </a:r>
                <a:endParaRPr lang="zh-CN" altLang="en-US" sz="1200" b="0">
                  <a:solidFill>
                    <a:srgbClr val="0070C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70C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2369088"/>
        <c:crosses val="max"/>
        <c:crossBetween val="between"/>
      </c:valAx>
      <c:catAx>
        <c:axId val="34236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354528"/>
        <c:crosses val="autoZero"/>
        <c:auto val="1"/>
        <c:lblAlgn val="ctr"/>
        <c:lblOffset val="100"/>
        <c:noMultiLvlLbl val="0"/>
      </c:catAx>
      <c:spPr>
        <a:noFill/>
        <a:ln w="158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0884496976680575"/>
          <c:y val="5.1282042653939923E-2"/>
          <c:w val="0.59820893785172635"/>
          <c:h val="4.1230055651447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9" orientation="landscape" horizontalDpi="2400" verticalDpi="24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 Subsection Iterator(CSR)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mlbVSrss!$B$93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mlbVSrss!$D$39:$K$39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mlbVSrss!$D$42:$K$42</c:f>
              <c:numCache>
                <c:formatCode>General</c:formatCode>
                <c:ptCount val="8"/>
                <c:pt idx="0">
                  <c:v>7.0476190476190474</c:v>
                </c:pt>
                <c:pt idx="1">
                  <c:v>9.8357771260997069</c:v>
                </c:pt>
                <c:pt idx="2">
                  <c:v>15.951747088186355</c:v>
                </c:pt>
                <c:pt idx="3">
                  <c:v>17.967147435897434</c:v>
                </c:pt>
                <c:pt idx="4">
                  <c:v>19.844535659312466</c:v>
                </c:pt>
                <c:pt idx="5">
                  <c:v>23.014111365369946</c:v>
                </c:pt>
                <c:pt idx="6">
                  <c:v>24.236772803447451</c:v>
                </c:pt>
                <c:pt idx="7">
                  <c:v>22.856595376437138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2-4A57-9A78-76548FE39F38}"/>
            </c:ext>
          </c:extLst>
        </c:ser>
        <c:ser>
          <c:idx val="1"/>
          <c:order val="1"/>
          <c:tx>
            <c:strRef>
              <c:f>mlbVSrss!$B$44</c:f>
              <c:strCache>
                <c:ptCount val="1"/>
                <c:pt idx="0">
                  <c:v>3D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mlbVSrss!$D$39:$K$39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mlbVSrss!$D$46:$K$46</c:f>
              <c:numCache>
                <c:formatCode>General</c:formatCode>
                <c:ptCount val="8"/>
                <c:pt idx="0">
                  <c:v>10.34984520123839</c:v>
                </c:pt>
                <c:pt idx="1">
                  <c:v>13.965725806451612</c:v>
                </c:pt>
                <c:pt idx="2">
                  <c:v>16.984015984015983</c:v>
                </c:pt>
                <c:pt idx="3">
                  <c:v>19.28462192013594</c:v>
                </c:pt>
                <c:pt idx="4">
                  <c:v>20.476003147128246</c:v>
                </c:pt>
                <c:pt idx="5">
                  <c:v>22.941094527363184</c:v>
                </c:pt>
                <c:pt idx="6">
                  <c:v>22.339361202442461</c:v>
                </c:pt>
                <c:pt idx="7">
                  <c:v>21.929348795718109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2-4A57-9A78-76548FE39F38}"/>
            </c:ext>
          </c:extLst>
        </c:ser>
        <c:ser>
          <c:idx val="2"/>
          <c:order val="2"/>
          <c:tx>
            <c:strRef>
              <c:f>mlbVSrss!$B$48</c:f>
              <c:strCache>
                <c:ptCount val="1"/>
                <c:pt idx="0">
                  <c:v>6D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mlbVSrss!$D$39:$K$39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mlbVSrss!$D$50:$K$50</c:f>
              <c:numCache>
                <c:formatCode>General</c:formatCode>
                <c:ptCount val="8"/>
                <c:pt idx="0">
                  <c:v>13.361702127659575</c:v>
                </c:pt>
                <c:pt idx="1">
                  <c:v>16.556430446194227</c:v>
                </c:pt>
                <c:pt idx="2">
                  <c:v>19.478769230769231</c:v>
                </c:pt>
                <c:pt idx="3">
                  <c:v>20.959623482784245</c:v>
                </c:pt>
                <c:pt idx="4">
                  <c:v>20.633584530072515</c:v>
                </c:pt>
                <c:pt idx="5">
                  <c:v>21.680691764209637</c:v>
                </c:pt>
                <c:pt idx="6">
                  <c:v>21.456680713931583</c:v>
                </c:pt>
                <c:pt idx="7">
                  <c:v>19.913562239271858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2-4A57-9A78-76548FE39F38}"/>
            </c:ext>
          </c:extLst>
        </c:ser>
        <c:ser>
          <c:idx val="3"/>
          <c:order val="3"/>
          <c:tx>
            <c:strRef>
              <c:f>mlbVSrss!$B$52</c:f>
              <c:strCache>
                <c:ptCount val="1"/>
                <c:pt idx="0">
                  <c:v>9D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mlbVSrss!$D$39:$K$39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mlbVSrss!$D$54:$K$54</c:f>
              <c:numCache>
                <c:formatCode>General</c:formatCode>
                <c:ptCount val="8"/>
                <c:pt idx="0">
                  <c:v>14.33115823817292</c:v>
                </c:pt>
                <c:pt idx="1">
                  <c:v>16.496350364963504</c:v>
                </c:pt>
                <c:pt idx="2">
                  <c:v>19.024655244463016</c:v>
                </c:pt>
                <c:pt idx="3">
                  <c:v>18.820970266040689</c:v>
                </c:pt>
                <c:pt idx="4">
                  <c:v>19.148074127906977</c:v>
                </c:pt>
                <c:pt idx="5">
                  <c:v>13.593872633390706</c:v>
                </c:pt>
                <c:pt idx="6">
                  <c:v>19.442668438330468</c:v>
                </c:pt>
                <c:pt idx="7">
                  <c:v>18.083442293880406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22-4A57-9A78-76548FE39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217535"/>
        <c:axId val="707217951"/>
      </c:barChart>
      <c:catAx>
        <c:axId val="70721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Mesh Size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17951"/>
        <c:crosses val="autoZero"/>
        <c:auto val="1"/>
        <c:lblAlgn val="ctr"/>
        <c:lblOffset val="100"/>
        <c:noMultiLvlLbl val="0"/>
      </c:catAx>
      <c:valAx>
        <c:axId val="7072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1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96885909789149E-2"/>
          <c:y val="4.1293165922764143E-2"/>
          <c:w val="0.83403237443560019"/>
          <c:h val="0.86688639881553264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mlbVSrss!$B$2</c:f>
              <c:strCache>
                <c:ptCount val="1"/>
                <c:pt idx="0">
                  <c:v>N=1</c:v>
                </c:pt>
              </c:strCache>
            </c:strRef>
          </c:tx>
          <c:spPr>
            <a:pattFill prst="ltDn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mlbVSrss!$D$19:$K$19</c:f>
              <c:numCache>
                <c:formatCode>General</c:formatCode>
                <c:ptCount val="8"/>
                <c:pt idx="0">
                  <c:v>49600</c:v>
                </c:pt>
                <c:pt idx="1">
                  <c:v>119200</c:v>
                </c:pt>
                <c:pt idx="2">
                  <c:v>328000</c:v>
                </c:pt>
                <c:pt idx="3">
                  <c:v>860000</c:v>
                </c:pt>
                <c:pt idx="4">
                  <c:v>1490400</c:v>
                </c:pt>
                <c:pt idx="5">
                  <c:v>2068000</c:v>
                </c:pt>
                <c:pt idx="6">
                  <c:v>3460000</c:v>
                </c:pt>
                <c:pt idx="7">
                  <c:v>6940000</c:v>
                </c:pt>
              </c:numCache>
            </c:numRef>
          </c:cat>
          <c:val>
            <c:numRef>
              <c:f>mlbVSrss!$D$4:$K$4</c:f>
              <c:numCache>
                <c:formatCode>General</c:formatCode>
                <c:ptCount val="8"/>
                <c:pt idx="0">
                  <c:v>2.78125</c:v>
                </c:pt>
                <c:pt idx="1">
                  <c:v>7.1877551020408159</c:v>
                </c:pt>
                <c:pt idx="2">
                  <c:v>11.200242718446601</c:v>
                </c:pt>
                <c:pt idx="3">
                  <c:v>10.220306513409962</c:v>
                </c:pt>
                <c:pt idx="4">
                  <c:v>12.661276095266098</c:v>
                </c:pt>
                <c:pt idx="5">
                  <c:v>12.886600040791352</c:v>
                </c:pt>
                <c:pt idx="6">
                  <c:v>12.665865384615385</c:v>
                </c:pt>
                <c:pt idx="7">
                  <c:v>11.171951490876724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F76-4E49-A981-4FF49A7E13B5}"/>
            </c:ext>
          </c:extLst>
        </c:ser>
        <c:ser>
          <c:idx val="5"/>
          <c:order val="1"/>
          <c:tx>
            <c:strRef>
              <c:f>mlbVSrss!$B$6</c:f>
              <c:strCache>
                <c:ptCount val="1"/>
                <c:pt idx="0">
                  <c:v>N=3</c:v>
                </c:pt>
              </c:strCache>
            </c:strRef>
          </c:tx>
          <c:spPr>
            <a:pattFill prst="ltHorz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mlbVSrss!$D$19:$K$19</c:f>
              <c:numCache>
                <c:formatCode>General</c:formatCode>
                <c:ptCount val="8"/>
                <c:pt idx="0">
                  <c:v>49600</c:v>
                </c:pt>
                <c:pt idx="1">
                  <c:v>119200</c:v>
                </c:pt>
                <c:pt idx="2">
                  <c:v>328000</c:v>
                </c:pt>
                <c:pt idx="3">
                  <c:v>860000</c:v>
                </c:pt>
                <c:pt idx="4">
                  <c:v>1490400</c:v>
                </c:pt>
                <c:pt idx="5">
                  <c:v>2068000</c:v>
                </c:pt>
                <c:pt idx="6">
                  <c:v>3460000</c:v>
                </c:pt>
                <c:pt idx="7">
                  <c:v>6940000</c:v>
                </c:pt>
              </c:numCache>
            </c:numRef>
          </c:cat>
          <c:val>
            <c:numRef>
              <c:f>mlbVSrss!$D$8:$K$8</c:f>
              <c:numCache>
                <c:formatCode>General</c:formatCode>
                <c:ptCount val="8"/>
                <c:pt idx="0">
                  <c:v>5.6130952380952381</c:v>
                </c:pt>
                <c:pt idx="1">
                  <c:v>9.5891677675033034</c:v>
                </c:pt>
                <c:pt idx="2">
                  <c:v>10.43717277486911</c:v>
                </c:pt>
                <c:pt idx="3">
                  <c:v>9.2714392244593586</c:v>
                </c:pt>
                <c:pt idx="4">
                  <c:v>9.8351374756440784</c:v>
                </c:pt>
                <c:pt idx="5">
                  <c:v>9.5725812421348735</c:v>
                </c:pt>
                <c:pt idx="6">
                  <c:v>9.2418816106884396</c:v>
                </c:pt>
                <c:pt idx="7">
                  <c:v>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F76-4E49-A981-4FF49A7E13B5}"/>
            </c:ext>
          </c:extLst>
        </c:ser>
        <c:ser>
          <c:idx val="6"/>
          <c:order val="2"/>
          <c:tx>
            <c:strRef>
              <c:f>mlbVSrss!$B$10</c:f>
              <c:strCache>
                <c:ptCount val="1"/>
                <c:pt idx="0">
                  <c:v>N=6</c:v>
                </c:pt>
              </c:strCache>
            </c:strRef>
          </c:tx>
          <c:spPr>
            <a:pattFill prst="openDmnd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mlbVSrss!$D$19:$K$19</c:f>
              <c:numCache>
                <c:formatCode>General</c:formatCode>
                <c:ptCount val="8"/>
                <c:pt idx="0">
                  <c:v>49600</c:v>
                </c:pt>
                <c:pt idx="1">
                  <c:v>119200</c:v>
                </c:pt>
                <c:pt idx="2">
                  <c:v>328000</c:v>
                </c:pt>
                <c:pt idx="3">
                  <c:v>860000</c:v>
                </c:pt>
                <c:pt idx="4">
                  <c:v>1490400</c:v>
                </c:pt>
                <c:pt idx="5">
                  <c:v>2068000</c:v>
                </c:pt>
                <c:pt idx="6">
                  <c:v>3460000</c:v>
                </c:pt>
                <c:pt idx="7">
                  <c:v>6940000</c:v>
                </c:pt>
              </c:numCache>
            </c:numRef>
          </c:cat>
          <c:val>
            <c:numRef>
              <c:f>mlbVSrss!$D$12:$K$12</c:f>
              <c:numCache>
                <c:formatCode>General</c:formatCode>
                <c:ptCount val="8"/>
                <c:pt idx="0">
                  <c:v>8.1</c:v>
                </c:pt>
                <c:pt idx="1">
                  <c:v>10.901716068642745</c:v>
                </c:pt>
                <c:pt idx="2">
                  <c:v>10.557327467693154</c:v>
                </c:pt>
                <c:pt idx="3">
                  <c:v>8.2823802962452628</c:v>
                </c:pt>
                <c:pt idx="4">
                  <c:v>8.5500797988102715</c:v>
                </c:pt>
                <c:pt idx="5">
                  <c:v>8.5778175313059037</c:v>
                </c:pt>
                <c:pt idx="6">
                  <c:v>8.42</c:v>
                </c:pt>
                <c:pt idx="7">
                  <c:v>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F76-4E49-A981-4FF49A7E13B5}"/>
            </c:ext>
          </c:extLst>
        </c:ser>
        <c:ser>
          <c:idx val="7"/>
          <c:order val="3"/>
          <c:tx>
            <c:strRef>
              <c:f>mlbVSrss!$B$14</c:f>
              <c:strCache>
                <c:ptCount val="1"/>
                <c:pt idx="0">
                  <c:v>N=9</c:v>
                </c:pt>
              </c:strCache>
            </c:strRef>
          </c:tx>
          <c:spPr>
            <a:pattFill prst="ltUp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mlbVSrss!$D$19:$K$19</c:f>
              <c:numCache>
                <c:formatCode>General</c:formatCode>
                <c:ptCount val="8"/>
                <c:pt idx="0">
                  <c:v>49600</c:v>
                </c:pt>
                <c:pt idx="1">
                  <c:v>119200</c:v>
                </c:pt>
                <c:pt idx="2">
                  <c:v>328000</c:v>
                </c:pt>
                <c:pt idx="3">
                  <c:v>860000</c:v>
                </c:pt>
                <c:pt idx="4">
                  <c:v>1490400</c:v>
                </c:pt>
                <c:pt idx="5">
                  <c:v>2068000</c:v>
                </c:pt>
                <c:pt idx="6">
                  <c:v>3460000</c:v>
                </c:pt>
                <c:pt idx="7">
                  <c:v>6940000</c:v>
                </c:pt>
              </c:numCache>
            </c:numRef>
          </c:cat>
          <c:val>
            <c:numRef>
              <c:f>mlbVSrss!$D$16:$K$16</c:f>
              <c:numCache>
                <c:formatCode>General</c:formatCode>
                <c:ptCount val="8"/>
                <c:pt idx="0">
                  <c:v>9.2258454106280201</c:v>
                </c:pt>
                <c:pt idx="1">
                  <c:v>9.6688475088072465</c:v>
                </c:pt>
                <c:pt idx="2">
                  <c:v>9.3304347826086964</c:v>
                </c:pt>
                <c:pt idx="3">
                  <c:v>7.9056798032374305</c:v>
                </c:pt>
                <c:pt idx="4">
                  <c:v>7.2188787390291962</c:v>
                </c:pt>
                <c:pt idx="5">
                  <c:v>7.3188000000000004</c:v>
                </c:pt>
                <c:pt idx="6">
                  <c:v>7.16</c:v>
                </c:pt>
                <c:pt idx="7">
                  <c:v>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F76-4E49-A981-4FF49A7E1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376576"/>
        <c:axId val="58323584"/>
      </c:barChart>
      <c:lineChart>
        <c:grouping val="standard"/>
        <c:varyColors val="0"/>
        <c:ser>
          <c:idx val="0"/>
          <c:order val="4"/>
          <c:tx>
            <c:strRef>
              <c:f>mlbVSrss!$B$2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mlbVSrss!$D$5:$K$5</c:f>
              <c:numCache>
                <c:formatCode>General</c:formatCode>
                <c:ptCount val="8"/>
                <c:pt idx="0">
                  <c:v>0.25833333333333336</c:v>
                </c:pt>
                <c:pt idx="1">
                  <c:v>0.48653061224489796</c:v>
                </c:pt>
                <c:pt idx="2">
                  <c:v>0.79611650485436891</c:v>
                </c:pt>
                <c:pt idx="3">
                  <c:v>0.82375478927203061</c:v>
                </c:pt>
                <c:pt idx="4">
                  <c:v>0.87644810349897095</c:v>
                </c:pt>
                <c:pt idx="5">
                  <c:v>0.84356516418519278</c:v>
                </c:pt>
                <c:pt idx="6">
                  <c:v>0.87550607287449389</c:v>
                </c:pt>
                <c:pt idx="7">
                  <c:v>0.77214063195371607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0F76-4E49-A981-4FF49A7E13B5}"/>
            </c:ext>
          </c:extLst>
        </c:ser>
        <c:ser>
          <c:idx val="1"/>
          <c:order val="5"/>
          <c:tx>
            <c:strRef>
              <c:f>mlbVSrss!$B$6</c:f>
              <c:strCache>
                <c:ptCount val="1"/>
                <c:pt idx="0">
                  <c:v>N=3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mlbVSrss!$D$9:$K$9</c:f>
              <c:numCache>
                <c:formatCode>General</c:formatCode>
                <c:ptCount val="8"/>
                <c:pt idx="0">
                  <c:v>0.59047619047619049</c:v>
                </c:pt>
                <c:pt idx="1">
                  <c:v>0.94478203434610308</c:v>
                </c:pt>
                <c:pt idx="2">
                  <c:v>1.0303664921465969</c:v>
                </c:pt>
                <c:pt idx="3">
                  <c:v>0.96196868008948544</c:v>
                </c:pt>
                <c:pt idx="4">
                  <c:v>0.96800173197661843</c:v>
                </c:pt>
                <c:pt idx="5">
                  <c:v>0.91849877859204976</c:v>
                </c:pt>
                <c:pt idx="6">
                  <c:v>0.96307292633141584</c:v>
                </c:pt>
                <c:pt idx="7">
                  <c:v>0.89225456969405981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0F76-4E49-A981-4FF49A7E13B5}"/>
            </c:ext>
          </c:extLst>
        </c:ser>
        <c:ser>
          <c:idx val="2"/>
          <c:order val="6"/>
          <c:tx>
            <c:strRef>
              <c:f>mlbVSrss!$B$10</c:f>
              <c:strCache>
                <c:ptCount val="1"/>
                <c:pt idx="0">
                  <c:v>N=6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mlbVSrss!$D$13:$K$13</c:f>
              <c:numCache>
                <c:formatCode>General</c:formatCode>
                <c:ptCount val="8"/>
                <c:pt idx="0">
                  <c:v>0.86260869565217402</c:v>
                </c:pt>
                <c:pt idx="1">
                  <c:v>1.1157566302652107</c:v>
                </c:pt>
                <c:pt idx="2">
                  <c:v>1.0822106131427001</c:v>
                </c:pt>
                <c:pt idx="3">
                  <c:v>0.8887357905614881</c:v>
                </c:pt>
                <c:pt idx="4">
                  <c:v>0.86496106785317028</c:v>
                </c:pt>
                <c:pt idx="5">
                  <c:v>0.87046195938124804</c:v>
                </c:pt>
                <c:pt idx="6">
                  <c:v>0.90994804735083135</c:v>
                </c:pt>
                <c:pt idx="7">
                  <c:v>0.8723603815649642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0F76-4E49-A981-4FF49A7E13B5}"/>
            </c:ext>
          </c:extLst>
        </c:ser>
        <c:ser>
          <c:idx val="3"/>
          <c:order val="7"/>
          <c:tx>
            <c:strRef>
              <c:f>mlbVSrss!$B$14</c:f>
              <c:strCache>
                <c:ptCount val="1"/>
                <c:pt idx="0">
                  <c:v>N=9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mlbVSrss!$D$17:$K$17</c:f>
              <c:numCache>
                <c:formatCode>General</c:formatCode>
                <c:ptCount val="8"/>
                <c:pt idx="0">
                  <c:v>1.0782608695652174</c:v>
                </c:pt>
                <c:pt idx="1">
                  <c:v>1.0798188223452441</c:v>
                </c:pt>
                <c:pt idx="2">
                  <c:v>1.0477373558118899</c:v>
                </c:pt>
                <c:pt idx="3">
                  <c:v>0.88543156208888629</c:v>
                </c:pt>
                <c:pt idx="4">
                  <c:v>0.80085975282106392</c:v>
                </c:pt>
                <c:pt idx="5">
                  <c:v>0.79146067666420705</c:v>
                </c:pt>
                <c:pt idx="6">
                  <c:v>0.77384047521123678</c:v>
                </c:pt>
                <c:pt idx="7">
                  <c:v>0.75359449784616073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0F76-4E49-A981-4FF49A7E1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369088"/>
        <c:axId val="342354528"/>
      </c:lineChart>
      <c:valAx>
        <c:axId val="583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376576"/>
        <c:crosses val="autoZero"/>
        <c:crossBetween val="between"/>
      </c:valAx>
      <c:catAx>
        <c:axId val="3423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323584"/>
        <c:crosses val="autoZero"/>
        <c:auto val="1"/>
        <c:lblAlgn val="ctr"/>
        <c:lblOffset val="100"/>
        <c:noMultiLvlLbl val="0"/>
      </c:catAx>
      <c:valAx>
        <c:axId val="342354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70C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GFlops</a:t>
                </a:r>
                <a:endParaRPr lang="zh-CN" altLang="en-US" sz="1200" b="0">
                  <a:solidFill>
                    <a:srgbClr val="0070C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70C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2369088"/>
        <c:crosses val="max"/>
        <c:crossBetween val="between"/>
      </c:valAx>
      <c:catAx>
        <c:axId val="34236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354528"/>
        <c:crosses val="autoZero"/>
        <c:auto val="1"/>
        <c:lblAlgn val="ctr"/>
        <c:lblOffset val="100"/>
        <c:noMultiLvlLbl val="0"/>
      </c:catAx>
      <c:spPr>
        <a:noFill/>
        <a:ln w="158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0884496976680575"/>
          <c:y val="5.1282042653939923E-2"/>
          <c:w val="0.59820893785172635"/>
          <c:h val="4.1230055651447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9" orientation="landscape" horizontalDpi="2400" verticalDpi="24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96885909789149E-2"/>
          <c:y val="4.1293165922764143E-2"/>
          <c:w val="0.83403237443560019"/>
          <c:h val="0.86688639881553264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goodwin!$A$2</c:f>
              <c:strCache>
                <c:ptCount val="1"/>
                <c:pt idx="0">
                  <c:v>N=1</c:v>
                </c:pt>
              </c:strCache>
            </c:strRef>
          </c:tx>
          <c:spPr>
            <a:pattFill prst="ltDn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goodwin!$C$4:$L$4</c:f>
              <c:numCache>
                <c:formatCode>General</c:formatCode>
                <c:ptCount val="10"/>
                <c:pt idx="0">
                  <c:v>3.7289156626506026</c:v>
                </c:pt>
                <c:pt idx="1">
                  <c:v>6.1352657004830915</c:v>
                </c:pt>
                <c:pt idx="2">
                  <c:v>9.6923076923076916</c:v>
                </c:pt>
                <c:pt idx="3">
                  <c:v>12.002463054187192</c:v>
                </c:pt>
                <c:pt idx="4">
                  <c:v>12.552238805970148</c:v>
                </c:pt>
                <c:pt idx="5">
                  <c:v>15.997679814385151</c:v>
                </c:pt>
                <c:pt idx="6">
                  <c:v>18.014471780028945</c:v>
                </c:pt>
                <c:pt idx="7">
                  <c:v>21.06986712387484</c:v>
                </c:pt>
                <c:pt idx="8">
                  <c:v>18.112959539946601</c:v>
                </c:pt>
                <c:pt idx="9">
                  <c:v>16.83373407069007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8-47C7-ABBF-905B18891A37}"/>
            </c:ext>
          </c:extLst>
        </c:ser>
        <c:ser>
          <c:idx val="5"/>
          <c:order val="1"/>
          <c:tx>
            <c:strRef>
              <c:f>goodwin!$A$6</c:f>
              <c:strCache>
                <c:ptCount val="1"/>
                <c:pt idx="0">
                  <c:v>N=3</c:v>
                </c:pt>
              </c:strCache>
            </c:strRef>
          </c:tx>
          <c:spPr>
            <a:pattFill prst="ltHorz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goodwin!$C$8:$L$8</c:f>
              <c:numCache>
                <c:formatCode>General</c:formatCode>
                <c:ptCount val="10"/>
                <c:pt idx="0">
                  <c:v>7.6495327102803738</c:v>
                </c:pt>
                <c:pt idx="1">
                  <c:v>8.5943060498220643</c:v>
                </c:pt>
                <c:pt idx="2">
                  <c:v>11.355</c:v>
                </c:pt>
                <c:pt idx="3">
                  <c:v>15.452420701168615</c:v>
                </c:pt>
                <c:pt idx="4">
                  <c:v>16.654403567447044</c:v>
                </c:pt>
                <c:pt idx="5">
                  <c:v>18.456021650879567</c:v>
                </c:pt>
                <c:pt idx="6">
                  <c:v>20.988660226795464</c:v>
                </c:pt>
                <c:pt idx="7">
                  <c:v>21.886671783064724</c:v>
                </c:pt>
                <c:pt idx="8">
                  <c:v>24.321996466431095</c:v>
                </c:pt>
                <c:pt idx="9">
                  <c:v>22.874104055991229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8-47C7-ABBF-905B18891A37}"/>
            </c:ext>
          </c:extLst>
        </c:ser>
        <c:ser>
          <c:idx val="6"/>
          <c:order val="2"/>
          <c:tx>
            <c:strRef>
              <c:f>goodwin!$A$10</c:f>
              <c:strCache>
                <c:ptCount val="1"/>
                <c:pt idx="0">
                  <c:v>N=6</c:v>
                </c:pt>
              </c:strCache>
            </c:strRef>
          </c:tx>
          <c:spPr>
            <a:pattFill prst="openDmnd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goodwin!$C$12:$L$12</c:f>
              <c:numCache>
                <c:formatCode>General</c:formatCode>
                <c:ptCount val="10"/>
                <c:pt idx="0">
                  <c:v>9.144694533762058</c:v>
                </c:pt>
                <c:pt idx="1">
                  <c:v>12.4375</c:v>
                </c:pt>
                <c:pt idx="2">
                  <c:v>16.323308270676691</c:v>
                </c:pt>
                <c:pt idx="3">
                  <c:v>19.333333333333332</c:v>
                </c:pt>
                <c:pt idx="4">
                  <c:v>22.178515007898895</c:v>
                </c:pt>
                <c:pt idx="5">
                  <c:v>24.236051502145923</c:v>
                </c:pt>
                <c:pt idx="6">
                  <c:v>26.677288684850122</c:v>
                </c:pt>
                <c:pt idx="7">
                  <c:v>26.115689125868478</c:v>
                </c:pt>
                <c:pt idx="8">
                  <c:v>26.136421090646444</c:v>
                </c:pt>
                <c:pt idx="9">
                  <c:v>24.71820400195217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18-47C7-ABBF-905B18891A37}"/>
            </c:ext>
          </c:extLst>
        </c:ser>
        <c:ser>
          <c:idx val="7"/>
          <c:order val="3"/>
          <c:tx>
            <c:strRef>
              <c:f>goodwin!$A$14</c:f>
              <c:strCache>
                <c:ptCount val="1"/>
                <c:pt idx="0">
                  <c:v>N=9</c:v>
                </c:pt>
              </c:strCache>
            </c:strRef>
          </c:tx>
          <c:spPr>
            <a:pattFill prst="ltUp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goodwin!$C$16:$L$16</c:f>
              <c:numCache>
                <c:formatCode>General</c:formatCode>
                <c:ptCount val="10"/>
                <c:pt idx="0">
                  <c:v>10.763020833333334</c:v>
                </c:pt>
                <c:pt idx="1">
                  <c:v>13.436758893280633</c:v>
                </c:pt>
                <c:pt idx="2">
                  <c:v>17.772277227722771</c:v>
                </c:pt>
                <c:pt idx="3">
                  <c:v>20.42600513259196</c:v>
                </c:pt>
                <c:pt idx="4">
                  <c:v>20.483572895277206</c:v>
                </c:pt>
                <c:pt idx="5">
                  <c:v>22.620884289746002</c:v>
                </c:pt>
                <c:pt idx="6">
                  <c:v>22.414576271186441</c:v>
                </c:pt>
                <c:pt idx="7">
                  <c:v>22.319689831173932</c:v>
                </c:pt>
                <c:pt idx="8">
                  <c:v>24.033782621164324</c:v>
                </c:pt>
                <c:pt idx="9">
                  <c:v>21.933796436122016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18-47C7-ABBF-905B1889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376576"/>
        <c:axId val="58323584"/>
      </c:barChart>
      <c:lineChart>
        <c:grouping val="standard"/>
        <c:varyColors val="0"/>
        <c:ser>
          <c:idx val="0"/>
          <c:order val="4"/>
          <c:tx>
            <c:strRef>
              <c:f>goodwin!$A$2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goodwin!$C$5:$L$5</c:f>
              <c:numCache>
                <c:formatCode>General</c:formatCode>
                <c:ptCount val="10"/>
                <c:pt idx="0">
                  <c:v>0.38893975903614453</c:v>
                </c:pt>
                <c:pt idx="1">
                  <c:v>0.54172946859903381</c:v>
                </c:pt>
                <c:pt idx="2">
                  <c:v>0.7162857142857143</c:v>
                </c:pt>
                <c:pt idx="3">
                  <c:v>0.89737931034482754</c:v>
                </c:pt>
                <c:pt idx="4">
                  <c:v>1.037525704809287</c:v>
                </c:pt>
                <c:pt idx="5">
                  <c:v>1.3031948955916473</c:v>
                </c:pt>
                <c:pt idx="6">
                  <c:v>1.4918639652677279</c:v>
                </c:pt>
                <c:pt idx="7">
                  <c:v>1.5413064723531933</c:v>
                </c:pt>
                <c:pt idx="8">
                  <c:v>1.3251452043540768</c:v>
                </c:pt>
                <c:pt idx="9">
                  <c:v>1.3894073094493871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18-47C7-ABBF-905B18891A37}"/>
            </c:ext>
          </c:extLst>
        </c:ser>
        <c:ser>
          <c:idx val="1"/>
          <c:order val="5"/>
          <c:tx>
            <c:strRef>
              <c:f>goodwin!$A$6</c:f>
              <c:strCache>
                <c:ptCount val="1"/>
                <c:pt idx="0">
                  <c:v>N=3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goodwin!$C$9:$L$9</c:f>
              <c:numCache>
                <c:formatCode>General</c:formatCode>
                <c:ptCount val="10"/>
                <c:pt idx="0">
                  <c:v>0.90510280373831775</c:v>
                </c:pt>
                <c:pt idx="1">
                  <c:v>1.1972028469750891</c:v>
                </c:pt>
                <c:pt idx="2">
                  <c:v>1.4665950000000001</c:v>
                </c:pt>
                <c:pt idx="3">
                  <c:v>1.824721202003339</c:v>
                </c:pt>
                <c:pt idx="4">
                  <c:v>2.092401337792642</c:v>
                </c:pt>
                <c:pt idx="5">
                  <c:v>2.280150202976996</c:v>
                </c:pt>
                <c:pt idx="6">
                  <c:v>2.5977606047879043</c:v>
                </c:pt>
                <c:pt idx="7">
                  <c:v>2.7596838066001532</c:v>
                </c:pt>
                <c:pt idx="8">
                  <c:v>2.8498816254416961</c:v>
                </c:pt>
                <c:pt idx="9">
                  <c:v>2.9236250948646596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18-47C7-ABBF-905B18891A37}"/>
            </c:ext>
          </c:extLst>
        </c:ser>
        <c:ser>
          <c:idx val="2"/>
          <c:order val="6"/>
          <c:tx>
            <c:strRef>
              <c:f>goodwin!$A$10</c:f>
              <c:strCache>
                <c:ptCount val="1"/>
                <c:pt idx="0">
                  <c:v>N=6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goodwin!$C$13:$L$13</c:f>
              <c:numCache>
                <c:formatCode>General</c:formatCode>
                <c:ptCount val="10"/>
                <c:pt idx="0">
                  <c:v>1.2456077170418007</c:v>
                </c:pt>
                <c:pt idx="1">
                  <c:v>1.68207</c:v>
                </c:pt>
                <c:pt idx="2">
                  <c:v>2.2054060150375938</c:v>
                </c:pt>
                <c:pt idx="3">
                  <c:v>2.5657464788732396</c:v>
                </c:pt>
                <c:pt idx="4">
                  <c:v>2.9650616113744075</c:v>
                </c:pt>
                <c:pt idx="5">
                  <c:v>3.2141745350500712</c:v>
                </c:pt>
                <c:pt idx="6">
                  <c:v>3.3406794490953278</c:v>
                </c:pt>
                <c:pt idx="7">
                  <c:v>3.4860571982549686</c:v>
                </c:pt>
                <c:pt idx="8">
                  <c:v>3.4951960996749731</c:v>
                </c:pt>
                <c:pt idx="9">
                  <c:v>3.3842137628111271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618-47C7-ABBF-905B18891A37}"/>
            </c:ext>
          </c:extLst>
        </c:ser>
        <c:ser>
          <c:idx val="3"/>
          <c:order val="7"/>
          <c:tx>
            <c:strRef>
              <c:f>goodwin!$A$14</c:f>
              <c:strCache>
                <c:ptCount val="1"/>
                <c:pt idx="0">
                  <c:v>N=9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goodwin!$C$17:$L$17</c:f>
              <c:numCache>
                <c:formatCode>General</c:formatCode>
                <c:ptCount val="10"/>
                <c:pt idx="0">
                  <c:v>1.5132187500000001</c:v>
                </c:pt>
                <c:pt idx="1">
                  <c:v>1.9945494071146246</c:v>
                </c:pt>
                <c:pt idx="2">
                  <c:v>2.4892701555869872</c:v>
                </c:pt>
                <c:pt idx="3">
                  <c:v>2.8049820359281439</c:v>
                </c:pt>
                <c:pt idx="4">
                  <c:v>2.8904784394250513</c:v>
                </c:pt>
                <c:pt idx="5">
                  <c:v>3.1703311382878647</c:v>
                </c:pt>
                <c:pt idx="6">
                  <c:v>3.145051525423729</c:v>
                </c:pt>
                <c:pt idx="7">
                  <c:v>3.1765618374558304</c:v>
                </c:pt>
                <c:pt idx="8">
                  <c:v>3.3306101519931173</c:v>
                </c:pt>
                <c:pt idx="9">
                  <c:v>3.1414620960434911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618-47C7-ABBF-905B1889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369088"/>
        <c:axId val="342354528"/>
      </c:lineChart>
      <c:valAx>
        <c:axId val="583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376576"/>
        <c:crosses val="autoZero"/>
        <c:crossBetween val="between"/>
      </c:valAx>
      <c:catAx>
        <c:axId val="3423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323584"/>
        <c:crosses val="autoZero"/>
        <c:auto val="1"/>
        <c:lblAlgn val="ctr"/>
        <c:lblOffset val="100"/>
        <c:noMultiLvlLbl val="0"/>
      </c:catAx>
      <c:valAx>
        <c:axId val="342354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70C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GFlops</a:t>
                </a:r>
                <a:endParaRPr lang="zh-CN" altLang="en-US" sz="1200" b="0">
                  <a:solidFill>
                    <a:srgbClr val="0070C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70C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2369088"/>
        <c:crosses val="max"/>
        <c:crossBetween val="between"/>
      </c:valAx>
      <c:catAx>
        <c:axId val="34236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354528"/>
        <c:crosses val="autoZero"/>
        <c:auto val="1"/>
        <c:lblAlgn val="ctr"/>
        <c:lblOffset val="100"/>
        <c:noMultiLvlLbl val="0"/>
      </c:catAx>
      <c:spPr>
        <a:noFill/>
        <a:ln w="158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0884496976680575"/>
          <c:y val="5.1282042653939923E-2"/>
          <c:w val="0.59820893785172635"/>
          <c:h val="4.1230055651447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9" orientation="landscape" horizontalDpi="2400" verticalDpi="24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96885909789149E-2"/>
          <c:y val="4.1293165922764143E-2"/>
          <c:w val="0.83403237443560019"/>
          <c:h val="0.86688639881553264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goodwin!$A$31</c:f>
              <c:strCache>
                <c:ptCount val="1"/>
                <c:pt idx="0">
                  <c:v>N=1</c:v>
                </c:pt>
              </c:strCache>
            </c:strRef>
          </c:tx>
          <c:spPr>
            <a:pattFill prst="ltDn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goodwin!$C$33:$L$33</c:f>
              <c:numCache>
                <c:formatCode>General</c:formatCode>
                <c:ptCount val="10"/>
                <c:pt idx="0">
                  <c:v>2.3091787439613527</c:v>
                </c:pt>
                <c:pt idx="1">
                  <c:v>6.4557522123893802</c:v>
                </c:pt>
                <c:pt idx="2">
                  <c:v>9.2422145328719729</c:v>
                </c:pt>
                <c:pt idx="3">
                  <c:v>11.079081632653061</c:v>
                </c:pt>
                <c:pt idx="4">
                  <c:v>13.651282051282051</c:v>
                </c:pt>
                <c:pt idx="5">
                  <c:v>15.181330472103005</c:v>
                </c:pt>
                <c:pt idx="6">
                  <c:v>16.7275047862157</c:v>
                </c:pt>
                <c:pt idx="7">
                  <c:v>18.343619047619047</c:v>
                </c:pt>
                <c:pt idx="8">
                  <c:v>16.540948734311847</c:v>
                </c:pt>
                <c:pt idx="9">
                  <c:v>16.998034398034399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C1EB-4251-88AE-B264A31AC47C}"/>
            </c:ext>
          </c:extLst>
        </c:ser>
        <c:ser>
          <c:idx val="5"/>
          <c:order val="1"/>
          <c:tx>
            <c:strRef>
              <c:f>goodwin!$A$35</c:f>
              <c:strCache>
                <c:ptCount val="1"/>
                <c:pt idx="0">
                  <c:v>N=3</c:v>
                </c:pt>
              </c:strCache>
            </c:strRef>
          </c:tx>
          <c:spPr>
            <a:pattFill prst="ltHorz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goodwin!$C$37:$L$37</c:f>
              <c:numCache>
                <c:formatCode>General</c:formatCode>
                <c:ptCount val="10"/>
                <c:pt idx="0">
                  <c:v>4.6289308176100628</c:v>
                </c:pt>
                <c:pt idx="1">
                  <c:v>8.3052325581395348</c:v>
                </c:pt>
                <c:pt idx="2">
                  <c:v>8.1772151898734169</c:v>
                </c:pt>
                <c:pt idx="3">
                  <c:v>11.87002652519894</c:v>
                </c:pt>
                <c:pt idx="4">
                  <c:v>13.458260869565217</c:v>
                </c:pt>
                <c:pt idx="5">
                  <c:v>14.560358460727464</c:v>
                </c:pt>
                <c:pt idx="6">
                  <c:v>15.322346537647414</c:v>
                </c:pt>
                <c:pt idx="7">
                  <c:v>16.495442359249331</c:v>
                </c:pt>
                <c:pt idx="8">
                  <c:v>15.941904196357878</c:v>
                </c:pt>
                <c:pt idx="9">
                  <c:v>16.111497866606783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C1EB-4251-88AE-B264A31AC47C}"/>
            </c:ext>
          </c:extLst>
        </c:ser>
        <c:ser>
          <c:idx val="6"/>
          <c:order val="2"/>
          <c:tx>
            <c:strRef>
              <c:f>goodwin!$A$39</c:f>
              <c:strCache>
                <c:ptCount val="1"/>
                <c:pt idx="0">
                  <c:v>N=6</c:v>
                </c:pt>
              </c:strCache>
            </c:strRef>
          </c:tx>
          <c:spPr>
            <a:pattFill prst="openDmnd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goodwin!$C$41:$L$41</c:f>
              <c:numCache>
                <c:formatCode>General</c:formatCode>
                <c:ptCount val="10"/>
                <c:pt idx="0">
                  <c:v>6.7317647058823527</c:v>
                </c:pt>
                <c:pt idx="1">
                  <c:v>8.6220095693779903</c:v>
                </c:pt>
                <c:pt idx="2">
                  <c:v>9.745454545454546</c:v>
                </c:pt>
                <c:pt idx="3">
                  <c:v>13.211656441717791</c:v>
                </c:pt>
                <c:pt idx="4">
                  <c:v>14.003245248029671</c:v>
                </c:pt>
                <c:pt idx="5">
                  <c:v>14.879945429740792</c:v>
                </c:pt>
                <c:pt idx="6">
                  <c:v>14.252655198204936</c:v>
                </c:pt>
                <c:pt idx="7">
                  <c:v>15.327141568981064</c:v>
                </c:pt>
                <c:pt idx="8">
                  <c:v>15.344545363808763</c:v>
                </c:pt>
                <c:pt idx="9">
                  <c:v>15.462424497822727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C1EB-4251-88AE-B264A31AC47C}"/>
            </c:ext>
          </c:extLst>
        </c:ser>
        <c:ser>
          <c:idx val="7"/>
          <c:order val="3"/>
          <c:tx>
            <c:strRef>
              <c:f>goodwin!$A$43</c:f>
              <c:strCache>
                <c:ptCount val="1"/>
                <c:pt idx="0">
                  <c:v>N=9</c:v>
                </c:pt>
              </c:strCache>
            </c:strRef>
          </c:tx>
          <c:spPr>
            <a:pattFill prst="ltUp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goodwin!$C$45:$L$45</c:f>
              <c:numCache>
                <c:formatCode>General</c:formatCode>
                <c:ptCount val="10"/>
                <c:pt idx="0">
                  <c:v>5.9369627507163321</c:v>
                </c:pt>
                <c:pt idx="1">
                  <c:v>8.4831591173054584</c:v>
                </c:pt>
                <c:pt idx="2">
                  <c:v>10.835820895522389</c:v>
                </c:pt>
                <c:pt idx="3">
                  <c:v>11.941912869303955</c:v>
                </c:pt>
                <c:pt idx="4">
                  <c:v>12.249550089982003</c:v>
                </c:pt>
                <c:pt idx="5">
                  <c:v>12.524365482233502</c:v>
                </c:pt>
                <c:pt idx="6">
                  <c:v>13.219155369160246</c:v>
                </c:pt>
                <c:pt idx="7">
                  <c:v>12.962412967798086</c:v>
                </c:pt>
                <c:pt idx="8">
                  <c:v>12.405543250174865</c:v>
                </c:pt>
                <c:pt idx="9">
                  <c:v>13.333426641939885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C1EB-4251-88AE-B264A31AC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376576"/>
        <c:axId val="58323584"/>
      </c:barChart>
      <c:lineChart>
        <c:grouping val="standard"/>
        <c:varyColors val="0"/>
        <c:ser>
          <c:idx val="0"/>
          <c:order val="4"/>
          <c:tx>
            <c:strRef>
              <c:f>goodwin!$A$31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goodwin!$C$34:$L$34</c:f>
              <c:numCache>
                <c:formatCode>General</c:formatCode>
                <c:ptCount val="10"/>
                <c:pt idx="0">
                  <c:v>0.31190338164251208</c:v>
                </c:pt>
                <c:pt idx="1">
                  <c:v>0.49618584070796456</c:v>
                </c:pt>
                <c:pt idx="2">
                  <c:v>0.67662975778546719</c:v>
                </c:pt>
                <c:pt idx="3">
                  <c:v>0.92942857142857149</c:v>
                </c:pt>
                <c:pt idx="4">
                  <c:v>1.0694495726495727</c:v>
                </c:pt>
                <c:pt idx="5">
                  <c:v>1.2053154506437769</c:v>
                </c:pt>
                <c:pt idx="6">
                  <c:v>1.3157345245692407</c:v>
                </c:pt>
                <c:pt idx="7">
                  <c:v>1.3698544761904761</c:v>
                </c:pt>
                <c:pt idx="8">
                  <c:v>1.3725020208466283</c:v>
                </c:pt>
                <c:pt idx="9">
                  <c:v>1.4197899262899263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1EB-4251-88AE-B264A31AC47C}"/>
            </c:ext>
          </c:extLst>
        </c:ser>
        <c:ser>
          <c:idx val="1"/>
          <c:order val="5"/>
          <c:tx>
            <c:strRef>
              <c:f>goodwin!$A$35</c:f>
              <c:strCache>
                <c:ptCount val="1"/>
                <c:pt idx="0">
                  <c:v>N=3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goodwin!$C$38:$L$38</c:f>
              <c:numCache>
                <c:formatCode>General</c:formatCode>
                <c:ptCount val="10"/>
                <c:pt idx="0">
                  <c:v>0.60909433962264159</c:v>
                </c:pt>
                <c:pt idx="1">
                  <c:v>0.97794767441860464</c:v>
                </c:pt>
                <c:pt idx="2">
                  <c:v>1.0608282097649187</c:v>
                </c:pt>
                <c:pt idx="3">
                  <c:v>1.4496127320954906</c:v>
                </c:pt>
                <c:pt idx="4">
                  <c:v>1.6320730434782609</c:v>
                </c:pt>
                <c:pt idx="5">
                  <c:v>1.7765218766473378</c:v>
                </c:pt>
                <c:pt idx="6">
                  <c:v>1.8703562140913215</c:v>
                </c:pt>
                <c:pt idx="7">
                  <c:v>1.9280793565683645</c:v>
                </c:pt>
                <c:pt idx="8">
                  <c:v>1.9157161520190022</c:v>
                </c:pt>
                <c:pt idx="9">
                  <c:v>1.9465119020884798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1EB-4251-88AE-B264A31AC47C}"/>
            </c:ext>
          </c:extLst>
        </c:ser>
        <c:ser>
          <c:idx val="2"/>
          <c:order val="6"/>
          <c:tx>
            <c:strRef>
              <c:f>goodwin!$A$39</c:f>
              <c:strCache>
                <c:ptCount val="1"/>
                <c:pt idx="0">
                  <c:v>N=6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goodwin!$C$42:$L$42</c:f>
              <c:numCache>
                <c:formatCode>General</c:formatCode>
                <c:ptCount val="10"/>
                <c:pt idx="0">
                  <c:v>0.91149176470588233</c:v>
                </c:pt>
                <c:pt idx="1">
                  <c:v>1.0730909090909091</c:v>
                </c:pt>
                <c:pt idx="2">
                  <c:v>1.4221527272727275</c:v>
                </c:pt>
                <c:pt idx="3">
                  <c:v>1.6763926380368097</c:v>
                </c:pt>
                <c:pt idx="4">
                  <c:v>1.7402726008344924</c:v>
                </c:pt>
                <c:pt idx="5">
                  <c:v>1.8390515688949522</c:v>
                </c:pt>
                <c:pt idx="6">
                  <c:v>1.8504915482423336</c:v>
                </c:pt>
                <c:pt idx="7">
                  <c:v>1.9454651036970243</c:v>
                </c:pt>
                <c:pt idx="8">
                  <c:v>1.9319688591675814</c:v>
                </c:pt>
                <c:pt idx="9">
                  <c:v>1.9480977665402446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1EB-4251-88AE-B264A31AC47C}"/>
            </c:ext>
          </c:extLst>
        </c:ser>
        <c:ser>
          <c:idx val="3"/>
          <c:order val="7"/>
          <c:tx>
            <c:strRef>
              <c:f>goodwin!$A$43</c:f>
              <c:strCache>
                <c:ptCount val="1"/>
                <c:pt idx="0">
                  <c:v>N=9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goodwin!$C$46:$L$46</c:f>
              <c:numCache>
                <c:formatCode>General</c:formatCode>
                <c:ptCount val="10"/>
                <c:pt idx="0">
                  <c:v>0.832487106017192</c:v>
                </c:pt>
                <c:pt idx="1">
                  <c:v>1.1721742160278745</c:v>
                </c:pt>
                <c:pt idx="2">
                  <c:v>1.4592985074626865</c:v>
                </c:pt>
                <c:pt idx="3">
                  <c:v>1.6419749624436655</c:v>
                </c:pt>
                <c:pt idx="4">
                  <c:v>1.6888578284343132</c:v>
                </c:pt>
                <c:pt idx="5">
                  <c:v>1.7106913705583757</c:v>
                </c:pt>
                <c:pt idx="6">
                  <c:v>1.8097926460548133</c:v>
                </c:pt>
                <c:pt idx="7">
                  <c:v>1.7603792428198433</c:v>
                </c:pt>
                <c:pt idx="8">
                  <c:v>1.6923871531825601</c:v>
                </c:pt>
                <c:pt idx="9">
                  <c:v>1.8197594387487315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1EB-4251-88AE-B264A31AC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369088"/>
        <c:axId val="342354528"/>
      </c:lineChart>
      <c:valAx>
        <c:axId val="583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376576"/>
        <c:crosses val="autoZero"/>
        <c:crossBetween val="between"/>
      </c:valAx>
      <c:catAx>
        <c:axId val="3423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323584"/>
        <c:crosses val="autoZero"/>
        <c:auto val="1"/>
        <c:lblAlgn val="ctr"/>
        <c:lblOffset val="100"/>
        <c:noMultiLvlLbl val="0"/>
      </c:catAx>
      <c:valAx>
        <c:axId val="342354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70C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rgbClr val="0070C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GFlops</a:t>
                </a:r>
                <a:endParaRPr lang="zh-CN" altLang="en-US" sz="1200" b="0">
                  <a:solidFill>
                    <a:srgbClr val="0070C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70C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2369088"/>
        <c:crosses val="max"/>
        <c:crossBetween val="between"/>
      </c:valAx>
      <c:catAx>
        <c:axId val="34236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354528"/>
        <c:crosses val="autoZero"/>
        <c:auto val="1"/>
        <c:lblAlgn val="ctr"/>
        <c:lblOffset val="100"/>
        <c:noMultiLvlLbl val="0"/>
      </c:catAx>
      <c:spPr>
        <a:noFill/>
        <a:ln w="158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0884496976680575"/>
          <c:y val="5.1282042653939923E-2"/>
          <c:w val="0.59820893785172635"/>
          <c:h val="4.1230055651447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9" orientation="landscape" horizontalDpi="2400" verticalDpi="24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Row-Subsection (N=3)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goodwin!$A$1</c:f>
              <c:strCache>
                <c:ptCount val="1"/>
                <c:pt idx="0">
                  <c:v>CSR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goodwin!$C$9:$L$9</c:f>
              <c:numCache>
                <c:formatCode>General</c:formatCode>
                <c:ptCount val="10"/>
                <c:pt idx="0">
                  <c:v>0.90510280373831775</c:v>
                </c:pt>
                <c:pt idx="1">
                  <c:v>1.1972028469750891</c:v>
                </c:pt>
                <c:pt idx="2">
                  <c:v>1.4665950000000001</c:v>
                </c:pt>
                <c:pt idx="3">
                  <c:v>1.824721202003339</c:v>
                </c:pt>
                <c:pt idx="4">
                  <c:v>2.092401337792642</c:v>
                </c:pt>
                <c:pt idx="5">
                  <c:v>2.280150202976996</c:v>
                </c:pt>
                <c:pt idx="6">
                  <c:v>2.5977606047879043</c:v>
                </c:pt>
                <c:pt idx="7">
                  <c:v>2.7596838066001532</c:v>
                </c:pt>
                <c:pt idx="8">
                  <c:v>2.8498816254416961</c:v>
                </c:pt>
                <c:pt idx="9">
                  <c:v>2.9236250948646596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6-40FB-B2CA-FAE550C40908}"/>
            </c:ext>
          </c:extLst>
        </c:ser>
        <c:ser>
          <c:idx val="1"/>
          <c:order val="1"/>
          <c:tx>
            <c:strRef>
              <c:f>goodwin!$A$30</c:f>
              <c:strCache>
                <c:ptCount val="1"/>
                <c:pt idx="0">
                  <c:v>LDU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goodwin!$C$38:$L$38</c:f>
              <c:numCache>
                <c:formatCode>General</c:formatCode>
                <c:ptCount val="10"/>
                <c:pt idx="0">
                  <c:v>0.60909433962264159</c:v>
                </c:pt>
                <c:pt idx="1">
                  <c:v>0.97794767441860464</c:v>
                </c:pt>
                <c:pt idx="2">
                  <c:v>1.0608282097649187</c:v>
                </c:pt>
                <c:pt idx="3">
                  <c:v>1.4496127320954906</c:v>
                </c:pt>
                <c:pt idx="4">
                  <c:v>1.6320730434782609</c:v>
                </c:pt>
                <c:pt idx="5">
                  <c:v>1.7765218766473378</c:v>
                </c:pt>
                <c:pt idx="6">
                  <c:v>1.8703562140913215</c:v>
                </c:pt>
                <c:pt idx="7">
                  <c:v>1.9280793565683645</c:v>
                </c:pt>
                <c:pt idx="8">
                  <c:v>1.9157161520190022</c:v>
                </c:pt>
                <c:pt idx="9">
                  <c:v>1.9465119020884798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6-40FB-B2CA-FAE550C40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068911"/>
        <c:axId val="1881065583"/>
      </c:barChart>
      <c:catAx>
        <c:axId val="188106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065583"/>
        <c:crosses val="autoZero"/>
        <c:auto val="1"/>
        <c:lblAlgn val="ctr"/>
        <c:lblOffset val="100"/>
        <c:noMultiLvlLbl val="0"/>
      </c:catAx>
      <c:valAx>
        <c:axId val="18810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Flops(G)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0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Row-Subsection (N=1)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goodwin!$A$1</c:f>
              <c:strCache>
                <c:ptCount val="1"/>
                <c:pt idx="0">
                  <c:v>CSR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goodwin!$C$5:$L$5</c:f>
              <c:numCache>
                <c:formatCode>General</c:formatCode>
                <c:ptCount val="10"/>
                <c:pt idx="0">
                  <c:v>0.38893975903614453</c:v>
                </c:pt>
                <c:pt idx="1">
                  <c:v>0.54172946859903381</c:v>
                </c:pt>
                <c:pt idx="2">
                  <c:v>0.7162857142857143</c:v>
                </c:pt>
                <c:pt idx="3">
                  <c:v>0.89737931034482754</c:v>
                </c:pt>
                <c:pt idx="4">
                  <c:v>1.037525704809287</c:v>
                </c:pt>
                <c:pt idx="5">
                  <c:v>1.3031948955916473</c:v>
                </c:pt>
                <c:pt idx="6">
                  <c:v>1.4918639652677279</c:v>
                </c:pt>
                <c:pt idx="7">
                  <c:v>1.5413064723531933</c:v>
                </c:pt>
                <c:pt idx="8">
                  <c:v>1.3251452043540768</c:v>
                </c:pt>
                <c:pt idx="9">
                  <c:v>1.3894073094493871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4-4F4F-A1B3-3D7A498CA48D}"/>
            </c:ext>
          </c:extLst>
        </c:ser>
        <c:ser>
          <c:idx val="1"/>
          <c:order val="1"/>
          <c:tx>
            <c:strRef>
              <c:f>goodwin!$A$30</c:f>
              <c:strCache>
                <c:ptCount val="1"/>
                <c:pt idx="0">
                  <c:v>LDU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goodwin!$C$34:$L$34</c:f>
              <c:numCache>
                <c:formatCode>General</c:formatCode>
                <c:ptCount val="10"/>
                <c:pt idx="0">
                  <c:v>0.31190338164251208</c:v>
                </c:pt>
                <c:pt idx="1">
                  <c:v>0.49618584070796456</c:v>
                </c:pt>
                <c:pt idx="2">
                  <c:v>0.67662975778546719</c:v>
                </c:pt>
                <c:pt idx="3">
                  <c:v>0.92942857142857149</c:v>
                </c:pt>
                <c:pt idx="4">
                  <c:v>1.0694495726495727</c:v>
                </c:pt>
                <c:pt idx="5">
                  <c:v>1.2053154506437769</c:v>
                </c:pt>
                <c:pt idx="6">
                  <c:v>1.3157345245692407</c:v>
                </c:pt>
                <c:pt idx="7">
                  <c:v>1.3698544761904761</c:v>
                </c:pt>
                <c:pt idx="8">
                  <c:v>1.3725020208466283</c:v>
                </c:pt>
                <c:pt idx="9">
                  <c:v>1.4197899262899263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4-4F4F-A1B3-3D7A498CA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068911"/>
        <c:axId val="1881065583"/>
      </c:barChart>
      <c:catAx>
        <c:axId val="188106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065583"/>
        <c:crosses val="autoZero"/>
        <c:auto val="1"/>
        <c:lblAlgn val="ctr"/>
        <c:lblOffset val="100"/>
        <c:noMultiLvlLbl val="0"/>
      </c:catAx>
      <c:valAx>
        <c:axId val="18810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Flops(G)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0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Row-Subsection (N=6)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goodwin!$A$1</c:f>
              <c:strCache>
                <c:ptCount val="1"/>
                <c:pt idx="0">
                  <c:v>CSR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goodwin!$C$13:$L$13</c:f>
              <c:numCache>
                <c:formatCode>General</c:formatCode>
                <c:ptCount val="10"/>
                <c:pt idx="0">
                  <c:v>1.2456077170418007</c:v>
                </c:pt>
                <c:pt idx="1">
                  <c:v>1.68207</c:v>
                </c:pt>
                <c:pt idx="2">
                  <c:v>2.2054060150375938</c:v>
                </c:pt>
                <c:pt idx="3">
                  <c:v>2.5657464788732396</c:v>
                </c:pt>
                <c:pt idx="4">
                  <c:v>2.9650616113744075</c:v>
                </c:pt>
                <c:pt idx="5">
                  <c:v>3.2141745350500712</c:v>
                </c:pt>
                <c:pt idx="6">
                  <c:v>3.3406794490953278</c:v>
                </c:pt>
                <c:pt idx="7">
                  <c:v>3.4860571982549686</c:v>
                </c:pt>
                <c:pt idx="8">
                  <c:v>3.4951960996749731</c:v>
                </c:pt>
                <c:pt idx="9">
                  <c:v>3.3842137628111271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D-4342-9149-F395DF888A91}"/>
            </c:ext>
          </c:extLst>
        </c:ser>
        <c:ser>
          <c:idx val="1"/>
          <c:order val="1"/>
          <c:tx>
            <c:strRef>
              <c:f>goodwin!$A$30</c:f>
              <c:strCache>
                <c:ptCount val="1"/>
                <c:pt idx="0">
                  <c:v>LDU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goodwin!$C$42:$L$42</c:f>
              <c:numCache>
                <c:formatCode>General</c:formatCode>
                <c:ptCount val="10"/>
                <c:pt idx="0">
                  <c:v>0.91149176470588233</c:v>
                </c:pt>
                <c:pt idx="1">
                  <c:v>1.0730909090909091</c:v>
                </c:pt>
                <c:pt idx="2">
                  <c:v>1.4221527272727275</c:v>
                </c:pt>
                <c:pt idx="3">
                  <c:v>1.6763926380368097</c:v>
                </c:pt>
                <c:pt idx="4">
                  <c:v>1.7402726008344924</c:v>
                </c:pt>
                <c:pt idx="5">
                  <c:v>1.8390515688949522</c:v>
                </c:pt>
                <c:pt idx="6">
                  <c:v>1.8504915482423336</c:v>
                </c:pt>
                <c:pt idx="7">
                  <c:v>1.9454651036970243</c:v>
                </c:pt>
                <c:pt idx="8">
                  <c:v>1.9319688591675814</c:v>
                </c:pt>
                <c:pt idx="9">
                  <c:v>1.9480977665402446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D-4342-9149-F395DF88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068911"/>
        <c:axId val="1881065583"/>
      </c:barChart>
      <c:catAx>
        <c:axId val="188106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065583"/>
        <c:crosses val="autoZero"/>
        <c:auto val="1"/>
        <c:lblAlgn val="ctr"/>
        <c:lblOffset val="100"/>
        <c:noMultiLvlLbl val="0"/>
      </c:catAx>
      <c:valAx>
        <c:axId val="18810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Flops(G)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0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Row-Subsection (N=6)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goodwin!$A$1</c:f>
              <c:strCache>
                <c:ptCount val="1"/>
                <c:pt idx="0">
                  <c:v>CSR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goodwin!$C$17:$L$17</c:f>
              <c:numCache>
                <c:formatCode>General</c:formatCode>
                <c:ptCount val="10"/>
                <c:pt idx="0">
                  <c:v>1.5132187500000001</c:v>
                </c:pt>
                <c:pt idx="1">
                  <c:v>1.9945494071146246</c:v>
                </c:pt>
                <c:pt idx="2">
                  <c:v>2.4892701555869872</c:v>
                </c:pt>
                <c:pt idx="3">
                  <c:v>2.8049820359281439</c:v>
                </c:pt>
                <c:pt idx="4">
                  <c:v>2.8904784394250513</c:v>
                </c:pt>
                <c:pt idx="5">
                  <c:v>3.1703311382878647</c:v>
                </c:pt>
                <c:pt idx="6">
                  <c:v>3.145051525423729</c:v>
                </c:pt>
                <c:pt idx="7">
                  <c:v>3.1765618374558304</c:v>
                </c:pt>
                <c:pt idx="8">
                  <c:v>3.3306101519931173</c:v>
                </c:pt>
                <c:pt idx="9">
                  <c:v>3.1414620960434911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D-499D-A81D-C48973A7347B}"/>
            </c:ext>
          </c:extLst>
        </c:ser>
        <c:ser>
          <c:idx val="1"/>
          <c:order val="1"/>
          <c:tx>
            <c:strRef>
              <c:f>goodwin!$A$30</c:f>
              <c:strCache>
                <c:ptCount val="1"/>
                <c:pt idx="0">
                  <c:v>LDU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goodwin!$C$18:$L$18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goodwin!$C$46:$L$46</c:f>
              <c:numCache>
                <c:formatCode>General</c:formatCode>
                <c:ptCount val="10"/>
                <c:pt idx="0">
                  <c:v>0.832487106017192</c:v>
                </c:pt>
                <c:pt idx="1">
                  <c:v>1.1721742160278745</c:v>
                </c:pt>
                <c:pt idx="2">
                  <c:v>1.4592985074626865</c:v>
                </c:pt>
                <c:pt idx="3">
                  <c:v>1.6419749624436655</c:v>
                </c:pt>
                <c:pt idx="4">
                  <c:v>1.6888578284343132</c:v>
                </c:pt>
                <c:pt idx="5">
                  <c:v>1.7106913705583757</c:v>
                </c:pt>
                <c:pt idx="6">
                  <c:v>1.8097926460548133</c:v>
                </c:pt>
                <c:pt idx="7">
                  <c:v>1.7603792428198433</c:v>
                </c:pt>
                <c:pt idx="8">
                  <c:v>1.6923871531825601</c:v>
                </c:pt>
                <c:pt idx="9">
                  <c:v>1.8197594387487315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D-499D-A81D-C48973A7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068911"/>
        <c:axId val="1881065583"/>
      </c:barChart>
      <c:catAx>
        <c:axId val="188106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065583"/>
        <c:crosses val="autoZero"/>
        <c:auto val="1"/>
        <c:lblAlgn val="ctr"/>
        <c:lblOffset val="100"/>
        <c:noMultiLvlLbl val="0"/>
      </c:catAx>
      <c:valAx>
        <c:axId val="18810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Flops(G)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0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negSumDiag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1D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Sheet1!$Z$1:$AF$1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Sheet1!$Z$4:$AF$4</c:f>
              <c:numCache>
                <c:formatCode>General</c:formatCode>
                <c:ptCount val="7"/>
                <c:pt idx="0">
                  <c:v>2.6960784313725492</c:v>
                </c:pt>
                <c:pt idx="1">
                  <c:v>6.1108179419525062</c:v>
                </c:pt>
                <c:pt idx="2">
                  <c:v>10.619834710743802</c:v>
                </c:pt>
                <c:pt idx="3">
                  <c:v>10.804270462633452</c:v>
                </c:pt>
                <c:pt idx="4">
                  <c:v>12.353925353925353</c:v>
                </c:pt>
                <c:pt idx="5">
                  <c:v>13.122354751827626</c:v>
                </c:pt>
                <c:pt idx="6">
                  <c:v>13.455533596837945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B-4208-A5CC-D4D536AD2001}"/>
            </c:ext>
          </c:extLst>
        </c:ser>
        <c:ser>
          <c:idx val="1"/>
          <c:order val="1"/>
          <c:tx>
            <c:strRef>
              <c:f>Sheet1!$X$5</c:f>
              <c:strCache>
                <c:ptCount val="1"/>
                <c:pt idx="0">
                  <c:v>3D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Sheet1!$Z$1:$AF$1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Sheet1!$Z$7:$AF$7</c:f>
              <c:numCache>
                <c:formatCode>General</c:formatCode>
                <c:ptCount val="7"/>
                <c:pt idx="0">
                  <c:v>5.6130952380952381</c:v>
                </c:pt>
                <c:pt idx="1">
                  <c:v>8.9779816513761475</c:v>
                </c:pt>
                <c:pt idx="2">
                  <c:v>11.368159203980099</c:v>
                </c:pt>
                <c:pt idx="3">
                  <c:v>10.865024937655861</c:v>
                </c:pt>
                <c:pt idx="4">
                  <c:v>10.739699032604801</c:v>
                </c:pt>
                <c:pt idx="5">
                  <c:v>11.778716490658002</c:v>
                </c:pt>
                <c:pt idx="6">
                  <c:v>12.488814783937752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B-4208-A5CC-D4D536AD2001}"/>
            </c:ext>
          </c:extLst>
        </c:ser>
        <c:ser>
          <c:idx val="2"/>
          <c:order val="2"/>
          <c:tx>
            <c:strRef>
              <c:f>Sheet1!$X$8</c:f>
              <c:strCache>
                <c:ptCount val="1"/>
                <c:pt idx="0">
                  <c:v>6D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Sheet1!$Z$1:$AF$1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Sheet1!$Z$10:$AF$10</c:f>
              <c:numCache>
                <c:formatCode>General</c:formatCode>
                <c:ptCount val="7"/>
                <c:pt idx="0">
                  <c:v>6.8175046554934822</c:v>
                </c:pt>
                <c:pt idx="1">
                  <c:v>10.516801853997682</c:v>
                </c:pt>
                <c:pt idx="2">
                  <c:v>11.27534307215582</c:v>
                </c:pt>
                <c:pt idx="3">
                  <c:v>10.463262365935648</c:v>
                </c:pt>
                <c:pt idx="4">
                  <c:v>10.829225352112676</c:v>
                </c:pt>
                <c:pt idx="5">
                  <c:v>11.204352882538627</c:v>
                </c:pt>
                <c:pt idx="6">
                  <c:v>10.909388200027252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B-4208-A5CC-D4D536AD2001}"/>
            </c:ext>
          </c:extLst>
        </c:ser>
        <c:ser>
          <c:idx val="3"/>
          <c:order val="3"/>
          <c:tx>
            <c:strRef>
              <c:f>Sheet1!$X$11</c:f>
              <c:strCache>
                <c:ptCount val="1"/>
                <c:pt idx="0">
                  <c:v>9D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Sheet1!$Z$1:$AF$1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Sheet1!$Z$13:$AF$13</c:f>
              <c:numCache>
                <c:formatCode>General</c:formatCode>
                <c:ptCount val="7"/>
                <c:pt idx="0">
                  <c:v>7.9043062200956937</c:v>
                </c:pt>
                <c:pt idx="1">
                  <c:v>10.04410585404972</c:v>
                </c:pt>
                <c:pt idx="2">
                  <c:v>10.886716325263812</c:v>
                </c:pt>
                <c:pt idx="3">
                  <c:v>9.2088902389631428</c:v>
                </c:pt>
                <c:pt idx="4">
                  <c:v>8.8900156880322729</c:v>
                </c:pt>
                <c:pt idx="5">
                  <c:v>9.5048941731153587</c:v>
                </c:pt>
                <c:pt idx="6">
                  <c:v>9.2134807925935238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B-4208-A5CC-D4D536AD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4575"/>
        <c:axId val="1508517071"/>
      </c:scatterChart>
      <c:valAx>
        <c:axId val="150851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517071"/>
        <c:crosses val="autoZero"/>
        <c:crossBetween val="midCat"/>
      </c:valAx>
      <c:valAx>
        <c:axId val="150851707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51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fraction of DMA size in Row-Subsection iterator (length&lt;1024)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tao!$A$2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tao!$B$1:$K$1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tao!$B$2:$K$2</c:f>
              <c:numCache>
                <c:formatCode>General</c:formatCode>
                <c:ptCount val="10"/>
                <c:pt idx="0">
                  <c:v>0.18476600000000001</c:v>
                </c:pt>
                <c:pt idx="1">
                  <c:v>8.6696999999999996E-2</c:v>
                </c:pt>
                <c:pt idx="2">
                  <c:v>8.1436999999999996E-2</c:v>
                </c:pt>
                <c:pt idx="3">
                  <c:v>7.52327E-2</c:v>
                </c:pt>
                <c:pt idx="4">
                  <c:v>7.0727250000000005E-2</c:v>
                </c:pt>
                <c:pt idx="5">
                  <c:v>6.6547599999999998E-2</c:v>
                </c:pt>
                <c:pt idx="6">
                  <c:v>6.3899999999999998E-2</c:v>
                </c:pt>
                <c:pt idx="7">
                  <c:v>6.9619E-2</c:v>
                </c:pt>
                <c:pt idx="8">
                  <c:v>7.8380000000000005E-2</c:v>
                </c:pt>
                <c:pt idx="9">
                  <c:v>6.7699999999999996E-2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9-4611-B81B-72C680191FCD}"/>
            </c:ext>
          </c:extLst>
        </c:ser>
        <c:ser>
          <c:idx val="1"/>
          <c:order val="1"/>
          <c:tx>
            <c:strRef>
              <c:f>tao!$A$6</c:f>
              <c:strCache>
                <c:ptCount val="1"/>
                <c:pt idx="0">
                  <c:v>N=3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tao!$B$1:$K$1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cat>
          <c:val>
            <c:numRef>
              <c:f>tao!$B$6:$K$6</c:f>
              <c:numCache>
                <c:formatCode>General</c:formatCode>
                <c:ptCount val="10"/>
                <c:pt idx="0">
                  <c:v>5.3400000000000001E-3</c:v>
                </c:pt>
                <c:pt idx="1">
                  <c:v>0.10738399999999999</c:v>
                </c:pt>
                <c:pt idx="2">
                  <c:v>9.6027600000000005E-2</c:v>
                </c:pt>
                <c:pt idx="3">
                  <c:v>5.5846300000000001E-2</c:v>
                </c:pt>
                <c:pt idx="4">
                  <c:v>7.8645000000000007E-2</c:v>
                </c:pt>
                <c:pt idx="5">
                  <c:v>1.0027899999999999E-3</c:v>
                </c:pt>
                <c:pt idx="6">
                  <c:v>6.7929999999999998E-4</c:v>
                </c:pt>
                <c:pt idx="7">
                  <c:v>5.1630000000000003E-4</c:v>
                </c:pt>
                <c:pt idx="8">
                  <c:v>6.6549499999999998E-3</c:v>
                </c:pt>
                <c:pt idx="9">
                  <c:v>1.805E-3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9-4611-B81B-72C680191FCD}"/>
            </c:ext>
          </c:extLst>
        </c:ser>
        <c:ser>
          <c:idx val="2"/>
          <c:order val="2"/>
          <c:tx>
            <c:strRef>
              <c:f>tao!$A$10</c:f>
              <c:strCache>
                <c:ptCount val="1"/>
                <c:pt idx="0">
                  <c:v>N=6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tao!$B$10:$K$10</c:f>
              <c:numCache>
                <c:formatCode>General</c:formatCode>
                <c:ptCount val="10"/>
                <c:pt idx="0">
                  <c:v>0.114123</c:v>
                </c:pt>
                <c:pt idx="1">
                  <c:v>5.3044000000000001E-2</c:v>
                </c:pt>
                <c:pt idx="2">
                  <c:v>7.1857000000000004E-2</c:v>
                </c:pt>
                <c:pt idx="3">
                  <c:v>2.108867E-2</c:v>
                </c:pt>
                <c:pt idx="4">
                  <c:v>1.0036699999999999E-3</c:v>
                </c:pt>
                <c:pt idx="5">
                  <c:v>6.9432999999999995E-4</c:v>
                </c:pt>
                <c:pt idx="6">
                  <c:v>5.3220000000000003E-4</c:v>
                </c:pt>
                <c:pt idx="7">
                  <c:v>4.4947999999999999E-4</c:v>
                </c:pt>
                <c:pt idx="8">
                  <c:v>1.7615700000000001E-2</c:v>
                </c:pt>
                <c:pt idx="9">
                  <c:v>2.366E-2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B9-4611-B81B-72C680191FCD}"/>
            </c:ext>
          </c:extLst>
        </c:ser>
        <c:ser>
          <c:idx val="3"/>
          <c:order val="3"/>
          <c:tx>
            <c:strRef>
              <c:f>tao!$A$14</c:f>
              <c:strCache>
                <c:ptCount val="1"/>
                <c:pt idx="0">
                  <c:v>N=9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tao!$B$14:$K$14</c:f>
              <c:numCache>
                <c:formatCode>General</c:formatCode>
                <c:ptCount val="10"/>
                <c:pt idx="0">
                  <c:v>9.7794000000000006E-2</c:v>
                </c:pt>
                <c:pt idx="1">
                  <c:v>7.4415999999999996E-2</c:v>
                </c:pt>
                <c:pt idx="2">
                  <c:v>1.7229999999999999E-3</c:v>
                </c:pt>
                <c:pt idx="3">
                  <c:v>7.5967000000000007E-2</c:v>
                </c:pt>
                <c:pt idx="4">
                  <c:v>3.9649999999999998E-2</c:v>
                </c:pt>
                <c:pt idx="5">
                  <c:v>2.6367999999999999E-2</c:v>
                </c:pt>
                <c:pt idx="6">
                  <c:v>2.9597999999999999E-2</c:v>
                </c:pt>
                <c:pt idx="7">
                  <c:v>6.3673499999999999E-3</c:v>
                </c:pt>
                <c:pt idx="8">
                  <c:v>2.4927000000000001E-2</c:v>
                </c:pt>
                <c:pt idx="9">
                  <c:v>3.6900000000000002E-2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B9-4611-B81B-72C68019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45327"/>
        <c:axId val="116146991"/>
      </c:barChart>
      <c:catAx>
        <c:axId val="11614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46991"/>
        <c:crosses val="autoZero"/>
        <c:auto val="1"/>
        <c:lblAlgn val="ctr"/>
        <c:lblOffset val="100"/>
        <c:noMultiLvlLbl val="0"/>
      </c:catAx>
      <c:valAx>
        <c:axId val="1161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4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tao!$A$2</c:f>
              <c:strCache>
                <c:ptCount val="1"/>
                <c:pt idx="0">
                  <c:v>N=1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tao!$B$1:$K$1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xVal>
          <c:yVal>
            <c:numRef>
              <c:f>tao!$B$5:$K$5</c:f>
              <c:numCache>
                <c:formatCode>General</c:formatCode>
                <c:ptCount val="10"/>
                <c:pt idx="0">
                  <c:v>0.19720755271084336</c:v>
                </c:pt>
                <c:pt idx="1">
                  <c:v>0.21643573455831608</c:v>
                </c:pt>
                <c:pt idx="2">
                  <c:v>0.27113896978021973</c:v>
                </c:pt>
                <c:pt idx="3">
                  <c:v>0.32367075824683317</c:v>
                </c:pt>
                <c:pt idx="4">
                  <c:v>0.38572088982172476</c:v>
                </c:pt>
                <c:pt idx="5">
                  <c:v>0.50600968673350999</c:v>
                </c:pt>
                <c:pt idx="6">
                  <c:v>0.60163379935910688</c:v>
                </c:pt>
                <c:pt idx="7">
                  <c:v>0.58855142799736693</c:v>
                </c:pt>
                <c:pt idx="8">
                  <c:v>0.45810011552680219</c:v>
                </c:pt>
                <c:pt idx="9">
                  <c:v>0.46916291798337501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A-4D29-AB69-2CF44694BAFC}"/>
            </c:ext>
          </c:extLst>
        </c:ser>
        <c:ser>
          <c:idx val="1"/>
          <c:order val="1"/>
          <c:tx>
            <c:strRef>
              <c:f>tao!$A$6</c:f>
              <c:strCache>
                <c:ptCount val="1"/>
                <c:pt idx="0">
                  <c:v>N=3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tao!$B$1:$K$1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xVal>
          <c:yVal>
            <c:numRef>
              <c:f>tao!$B$9:$K$9</c:f>
              <c:numCache>
                <c:formatCode>General</c:formatCode>
                <c:ptCount val="10"/>
                <c:pt idx="0">
                  <c:v>0.23473461281708943</c:v>
                </c:pt>
                <c:pt idx="1">
                  <c:v>0.3611274021352312</c:v>
                </c:pt>
                <c:pt idx="2">
                  <c:v>0.47122622000000003</c:v>
                </c:pt>
                <c:pt idx="3">
                  <c:v>0.49397844636894839</c:v>
                </c:pt>
                <c:pt idx="4">
                  <c:v>0.61345686215957962</c:v>
                </c:pt>
                <c:pt idx="5">
                  <c:v>0.47046413979980178</c:v>
                </c:pt>
                <c:pt idx="6">
                  <c:v>0.5331832978265435</c:v>
                </c:pt>
                <c:pt idx="7">
                  <c:v>0.5643078236464385</c:v>
                </c:pt>
                <c:pt idx="8">
                  <c:v>0.59172340904609411</c:v>
                </c:pt>
                <c:pt idx="9">
                  <c:v>0.59896173916284201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A-4D29-AB69-2CF44694BAFC}"/>
            </c:ext>
          </c:extLst>
        </c:ser>
        <c:ser>
          <c:idx val="2"/>
          <c:order val="2"/>
          <c:tx>
            <c:strRef>
              <c:f>tao!$A$10</c:f>
              <c:strCache>
                <c:ptCount val="1"/>
                <c:pt idx="0">
                  <c:v>N=6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tao!$B$1:$K$1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xVal>
          <c:yVal>
            <c:numRef>
              <c:f>tao!$B$13:$K$13</c:f>
              <c:numCache>
                <c:formatCode>General</c:formatCode>
                <c:ptCount val="10"/>
                <c:pt idx="0">
                  <c:v>0.37136353582912268</c:v>
                </c:pt>
                <c:pt idx="1">
                  <c:v>0.44485280267857147</c:v>
                </c:pt>
                <c:pt idx="2">
                  <c:v>0.51458894770408159</c:v>
                </c:pt>
                <c:pt idx="3">
                  <c:v>0.52702276008236915</c:v>
                </c:pt>
                <c:pt idx="4">
                  <c:v>0.57586018453368337</c:v>
                </c:pt>
                <c:pt idx="5">
                  <c:v>0.61652237052975345</c:v>
                </c:pt>
                <c:pt idx="6">
                  <c:v>0.64011020861945911</c:v>
                </c:pt>
                <c:pt idx="7">
                  <c:v>0.66611017737345068</c:v>
                </c:pt>
                <c:pt idx="8">
                  <c:v>0.69676342546222836</c:v>
                </c:pt>
                <c:pt idx="9">
                  <c:v>0.68402606750679773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A-4D29-AB69-2CF44694BAFC}"/>
            </c:ext>
          </c:extLst>
        </c:ser>
        <c:ser>
          <c:idx val="3"/>
          <c:order val="3"/>
          <c:tx>
            <c:strRef>
              <c:f>tao!$A$14</c:f>
              <c:strCache>
                <c:ptCount val="1"/>
                <c:pt idx="0">
                  <c:v>N=9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tao!$B$1:$K$1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xVal>
          <c:yVal>
            <c:numRef>
              <c:f>tao!$B$17:$K$17</c:f>
              <c:numCache>
                <c:formatCode>General</c:formatCode>
                <c:ptCount val="10"/>
                <c:pt idx="0">
                  <c:v>0.46911250976562496</c:v>
                </c:pt>
                <c:pt idx="1">
                  <c:v>0.49063950028232634</c:v>
                </c:pt>
                <c:pt idx="2">
                  <c:v>0.49403649398868443</c:v>
                </c:pt>
                <c:pt idx="3">
                  <c:v>0.66901050203165091</c:v>
                </c:pt>
                <c:pt idx="4">
                  <c:v>0.62825278903270754</c:v>
                </c:pt>
                <c:pt idx="5">
                  <c:v>0.665561345697263</c:v>
                </c:pt>
                <c:pt idx="6">
                  <c:v>0.66765172224576264</c:v>
                </c:pt>
                <c:pt idx="7">
                  <c:v>0.63408358192279779</c:v>
                </c:pt>
                <c:pt idx="8">
                  <c:v>0.69607278117190374</c:v>
                </c:pt>
                <c:pt idx="9">
                  <c:v>0.67353963600767985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7A-4D29-AB69-2CF44694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07711"/>
        <c:axId val="117808127"/>
      </c:scatterChart>
      <c:valAx>
        <c:axId val="11780771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Non-zeros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7808127"/>
        <c:crosses val="autoZero"/>
        <c:crossBetween val="midCat"/>
      </c:valAx>
      <c:valAx>
        <c:axId val="1178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utilization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07711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092564263793605"/>
          <c:y val="0.10899873257287707"/>
          <c:w val="0.29635280095351607"/>
          <c:h val="4.277596479147331E-2"/>
        </c:manualLayout>
      </c:layout>
      <c:overlay val="0"/>
      <c:spPr>
        <a:noFill/>
        <a:ln w="95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tao!$O$2</c:f>
              <c:strCache>
                <c:ptCount val="1"/>
                <c:pt idx="0">
                  <c:v>N=1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tao!$B$1:$K$1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xVal>
          <c:yVal>
            <c:numRef>
              <c:f>tao!$P$5:$Y$5</c:f>
              <c:numCache>
                <c:formatCode>General</c:formatCode>
                <c:ptCount val="10"/>
                <c:pt idx="0">
                  <c:v>9.3268253571428567E-2</c:v>
                </c:pt>
                <c:pt idx="1">
                  <c:v>0.15927676280025285</c:v>
                </c:pt>
                <c:pt idx="2">
                  <c:v>0.20612719815867522</c:v>
                </c:pt>
                <c:pt idx="3">
                  <c:v>0.26928655703352772</c:v>
                </c:pt>
                <c:pt idx="4">
                  <c:v>0.3204423914835165</c:v>
                </c:pt>
                <c:pt idx="5">
                  <c:v>0.46830021363427349</c:v>
                </c:pt>
                <c:pt idx="6">
                  <c:v>0.45259277064910197</c:v>
                </c:pt>
                <c:pt idx="7">
                  <c:v>0.41705730272108849</c:v>
                </c:pt>
                <c:pt idx="8">
                  <c:v>0.43518812676634155</c:v>
                </c:pt>
                <c:pt idx="9">
                  <c:v>0.43300755054405049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0-4D04-A724-56B759FC024A}"/>
            </c:ext>
          </c:extLst>
        </c:ser>
        <c:ser>
          <c:idx val="1"/>
          <c:order val="1"/>
          <c:tx>
            <c:strRef>
              <c:f>tao!$A$6</c:f>
              <c:strCache>
                <c:ptCount val="1"/>
                <c:pt idx="0">
                  <c:v>N=3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tao!$B$1:$K$1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xVal>
          <c:yVal>
            <c:numRef>
              <c:f>tao!$P$9:$Y$9</c:f>
              <c:numCache>
                <c:formatCode>General</c:formatCode>
                <c:ptCount val="10"/>
                <c:pt idx="0">
                  <c:v>0.1739482648247978</c:v>
                </c:pt>
                <c:pt idx="1">
                  <c:v>0.31302336923795676</c:v>
                </c:pt>
                <c:pt idx="2">
                  <c:v>0.32113142405063289</c:v>
                </c:pt>
                <c:pt idx="3">
                  <c:v>0.28198076792819249</c:v>
                </c:pt>
                <c:pt idx="4">
                  <c:v>0.38336873874223604</c:v>
                </c:pt>
                <c:pt idx="5">
                  <c:v>0.41451437137585667</c:v>
                </c:pt>
                <c:pt idx="6">
                  <c:v>0.37710443971661839</c:v>
                </c:pt>
                <c:pt idx="7">
                  <c:v>0.37336981462402652</c:v>
                </c:pt>
                <c:pt idx="8">
                  <c:v>0.37498394598938894</c:v>
                </c:pt>
                <c:pt idx="9">
                  <c:v>0.38588534457107565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0-4D04-A724-56B759FC024A}"/>
            </c:ext>
          </c:extLst>
        </c:ser>
        <c:ser>
          <c:idx val="2"/>
          <c:order val="2"/>
          <c:tx>
            <c:strRef>
              <c:f>tao!$A$10</c:f>
              <c:strCache>
                <c:ptCount val="1"/>
                <c:pt idx="0">
                  <c:v>N=6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tao!$B$1:$K$1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xVal>
          <c:yVal>
            <c:numRef>
              <c:f>tao!$P$13:$Y$13</c:f>
              <c:numCache>
                <c:formatCode>General</c:formatCode>
                <c:ptCount val="10"/>
                <c:pt idx="0">
                  <c:v>0.22308382268907564</c:v>
                </c:pt>
                <c:pt idx="1">
                  <c:v>0.29117325643654596</c:v>
                </c:pt>
                <c:pt idx="2">
                  <c:v>0.35061200000000003</c:v>
                </c:pt>
                <c:pt idx="3">
                  <c:v>0.33499188924189305</c:v>
                </c:pt>
                <c:pt idx="4">
                  <c:v>0.35160573009801976</c:v>
                </c:pt>
                <c:pt idx="5">
                  <c:v>0.3999993980218281</c:v>
                </c:pt>
                <c:pt idx="6">
                  <c:v>0.39696054065605296</c:v>
                </c:pt>
                <c:pt idx="7">
                  <c:v>0.41459195104985186</c:v>
                </c:pt>
                <c:pt idx="8">
                  <c:v>0.41906337285051259</c:v>
                </c:pt>
                <c:pt idx="9">
                  <c:v>0.41803182287866469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F0-4D04-A724-56B759FC024A}"/>
            </c:ext>
          </c:extLst>
        </c:ser>
        <c:ser>
          <c:idx val="3"/>
          <c:order val="3"/>
          <c:tx>
            <c:strRef>
              <c:f>tao!$A$14</c:f>
              <c:strCache>
                <c:ptCount val="1"/>
                <c:pt idx="0">
                  <c:v>N=9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tao!$B$1:$K$1</c:f>
              <c:numCache>
                <c:formatCode>General</c:formatCode>
                <c:ptCount val="10"/>
                <c:pt idx="0">
                  <c:v>32282</c:v>
                </c:pt>
                <c:pt idx="1">
                  <c:v>56069</c:v>
                </c:pt>
                <c:pt idx="2">
                  <c:v>97773</c:v>
                </c:pt>
                <c:pt idx="3">
                  <c:v>182168</c:v>
                </c:pt>
                <c:pt idx="4">
                  <c:v>312814</c:v>
                </c:pt>
                <c:pt idx="5">
                  <c:v>561677</c:v>
                </c:pt>
                <c:pt idx="6">
                  <c:v>1030878</c:v>
                </c:pt>
                <c:pt idx="7">
                  <c:v>1797934</c:v>
                </c:pt>
                <c:pt idx="8">
                  <c:v>3226066</c:v>
                </c:pt>
                <c:pt idx="9">
                  <c:v>5778545</c:v>
                </c:pt>
              </c:numCache>
            </c:numRef>
          </c:xVal>
          <c:yVal>
            <c:numRef>
              <c:f>tao!$P$17:$Y$17</c:f>
              <c:numCache>
                <c:formatCode>General</c:formatCode>
                <c:ptCount val="10"/>
                <c:pt idx="0">
                  <c:v>0.23066971756037657</c:v>
                </c:pt>
                <c:pt idx="1">
                  <c:v>0.3154745717189314</c:v>
                </c:pt>
                <c:pt idx="2">
                  <c:v>0.36011832985370767</c:v>
                </c:pt>
                <c:pt idx="3">
                  <c:v>0.39468885365995421</c:v>
                </c:pt>
                <c:pt idx="4">
                  <c:v>0.40832093763390176</c:v>
                </c:pt>
                <c:pt idx="5">
                  <c:v>0.43125609071791154</c:v>
                </c:pt>
                <c:pt idx="6">
                  <c:v>0.44249848824734228</c:v>
                </c:pt>
                <c:pt idx="7">
                  <c:v>0.44604057645234985</c:v>
                </c:pt>
                <c:pt idx="8">
                  <c:v>0.42940244042067749</c:v>
                </c:pt>
                <c:pt idx="9">
                  <c:v>0.45774250837278119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F0-4D04-A724-56B759FC0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07711"/>
        <c:axId val="117808127"/>
      </c:scatterChart>
      <c:valAx>
        <c:axId val="11780771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Non-zeros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08127"/>
        <c:crosses val="autoZero"/>
        <c:crossBetween val="midCat"/>
      </c:valAx>
      <c:valAx>
        <c:axId val="1178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0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slave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Sheet1!$AI$2:$AI$11</c:f>
              <c:strCache>
                <c:ptCount val="10"/>
                <c:pt idx="0">
                  <c:v>interpolateViscosity</c:v>
                </c:pt>
                <c:pt idx="1">
                  <c:v>calculateUvwFlux</c:v>
                </c:pt>
                <c:pt idx="2">
                  <c:v>calcLudsFcc</c:v>
                </c:pt>
                <c:pt idx="3">
                  <c:v>calculateVisSyFlux</c:v>
                </c:pt>
                <c:pt idx="4">
                  <c:v>calculateVsPNxFlux</c:v>
                </c:pt>
                <c:pt idx="5">
                  <c:v>calculateFccxFlux</c:v>
                </c:pt>
                <c:pt idx="6">
                  <c:v>sum</c:v>
                </c:pt>
                <c:pt idx="7">
                  <c:v>merge5_mf</c:v>
                </c:pt>
                <c:pt idx="8">
                  <c:v>merge5_lam</c:v>
                </c:pt>
                <c:pt idx="9">
                  <c:v>merge5_su</c:v>
                </c:pt>
              </c:strCache>
            </c:strRef>
          </c:cat>
          <c:val>
            <c:numRef>
              <c:f>Sheet1!$AJ$2:$AJ$11</c:f>
              <c:numCache>
                <c:formatCode>General</c:formatCode>
                <c:ptCount val="10"/>
                <c:pt idx="0">
                  <c:v>8907</c:v>
                </c:pt>
                <c:pt idx="1">
                  <c:v>6035</c:v>
                </c:pt>
                <c:pt idx="2">
                  <c:v>7085</c:v>
                </c:pt>
                <c:pt idx="3">
                  <c:v>39396</c:v>
                </c:pt>
                <c:pt idx="5">
                  <c:v>16427</c:v>
                </c:pt>
                <c:pt idx="6">
                  <c:v>77850</c:v>
                </c:pt>
                <c:pt idx="7">
                  <c:v>10481</c:v>
                </c:pt>
                <c:pt idx="8">
                  <c:v>12494</c:v>
                </c:pt>
                <c:pt idx="9">
                  <c:v>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4-46E9-8B4F-78038E4D0649}"/>
            </c:ext>
          </c:extLst>
        </c:ser>
        <c:ser>
          <c:idx val="1"/>
          <c:order val="1"/>
          <c:tx>
            <c:strRef>
              <c:f>Sheet1!$AK$1</c:f>
              <c:strCache>
                <c:ptCount val="1"/>
                <c:pt idx="0">
                  <c:v>master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Sheet1!$AI$2:$AI$11</c:f>
              <c:strCache>
                <c:ptCount val="10"/>
                <c:pt idx="0">
                  <c:v>interpolateViscosity</c:v>
                </c:pt>
                <c:pt idx="1">
                  <c:v>calculateUvwFlux</c:v>
                </c:pt>
                <c:pt idx="2">
                  <c:v>calcLudsFcc</c:v>
                </c:pt>
                <c:pt idx="3">
                  <c:v>calculateVisSyFlux</c:v>
                </c:pt>
                <c:pt idx="4">
                  <c:v>calculateVsPNxFlux</c:v>
                </c:pt>
                <c:pt idx="5">
                  <c:v>calculateFccxFlux</c:v>
                </c:pt>
                <c:pt idx="6">
                  <c:v>sum</c:v>
                </c:pt>
                <c:pt idx="7">
                  <c:v>merge5_mf</c:v>
                </c:pt>
                <c:pt idx="8">
                  <c:v>merge5_lam</c:v>
                </c:pt>
                <c:pt idx="9">
                  <c:v>merge5_su</c:v>
                </c:pt>
              </c:strCache>
            </c:strRef>
          </c:cat>
          <c:val>
            <c:numRef>
              <c:f>Sheet1!$AK$2:$AK$11</c:f>
              <c:numCache>
                <c:formatCode>General</c:formatCode>
                <c:ptCount val="10"/>
                <c:pt idx="0">
                  <c:v>189986</c:v>
                </c:pt>
                <c:pt idx="1">
                  <c:v>63354</c:v>
                </c:pt>
                <c:pt idx="2">
                  <c:v>96158</c:v>
                </c:pt>
                <c:pt idx="3">
                  <c:v>590018</c:v>
                </c:pt>
                <c:pt idx="5">
                  <c:v>214703</c:v>
                </c:pt>
                <c:pt idx="6">
                  <c:v>1154219</c:v>
                </c:pt>
                <c:pt idx="7">
                  <c:v>157407</c:v>
                </c:pt>
                <c:pt idx="8">
                  <c:v>200220</c:v>
                </c:pt>
                <c:pt idx="9">
                  <c:v>42917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4-46E9-8B4F-78038E4D0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9954575"/>
        <c:axId val="1039952495"/>
      </c:barChart>
      <c:lineChart>
        <c:grouping val="standard"/>
        <c:varyColors val="0"/>
        <c:ser>
          <c:idx val="2"/>
          <c:order val="2"/>
          <c:tx>
            <c:strRef>
              <c:f>Sheet1!$AL$1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Sheet1!$AI$2:$AI$11</c:f>
              <c:strCache>
                <c:ptCount val="10"/>
                <c:pt idx="0">
                  <c:v>interpolateViscosity</c:v>
                </c:pt>
                <c:pt idx="1">
                  <c:v>calculateUvwFlux</c:v>
                </c:pt>
                <c:pt idx="2">
                  <c:v>calcLudsFcc</c:v>
                </c:pt>
                <c:pt idx="3">
                  <c:v>calculateVisSyFlux</c:v>
                </c:pt>
                <c:pt idx="4">
                  <c:v>calculateVsPNxFlux</c:v>
                </c:pt>
                <c:pt idx="5">
                  <c:v>calculateFccxFlux</c:v>
                </c:pt>
                <c:pt idx="6">
                  <c:v>sum</c:v>
                </c:pt>
                <c:pt idx="7">
                  <c:v>merge5_mf</c:v>
                </c:pt>
                <c:pt idx="8">
                  <c:v>merge5_lam</c:v>
                </c:pt>
                <c:pt idx="9">
                  <c:v>merge5_su</c:v>
                </c:pt>
              </c:strCache>
            </c:strRef>
          </c:cat>
          <c:val>
            <c:numRef>
              <c:f>Sheet1!$AL$2:$AL$11</c:f>
              <c:numCache>
                <c:formatCode>General</c:formatCode>
                <c:ptCount val="10"/>
                <c:pt idx="0">
                  <c:v>21.329965195913328</c:v>
                </c:pt>
                <c:pt idx="1">
                  <c:v>10.497763048881524</c:v>
                </c:pt>
                <c:pt idx="2">
                  <c:v>13.572053634438955</c:v>
                </c:pt>
                <c:pt idx="3">
                  <c:v>14.976596608792772</c:v>
                </c:pt>
                <c:pt idx="5">
                  <c:v>13.07012844706885</c:v>
                </c:pt>
                <c:pt idx="6">
                  <c:v>14.826191393705844</c:v>
                </c:pt>
                <c:pt idx="7">
                  <c:v>15.018318862703941</c:v>
                </c:pt>
                <c:pt idx="8">
                  <c:v>16.025292140227307</c:v>
                </c:pt>
                <c:pt idx="9">
                  <c:v>14.011426705843943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04-46E9-8B4F-78038E4D0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672463"/>
        <c:axId val="1584673711"/>
      </c:lineChart>
      <c:catAx>
        <c:axId val="1039954575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函数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952495"/>
        <c:crosses val="autoZero"/>
        <c:auto val="1"/>
        <c:lblAlgn val="ctr"/>
        <c:lblOffset val="100"/>
        <c:noMultiLvlLbl val="0"/>
      </c:catAx>
      <c:valAx>
        <c:axId val="10399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954575"/>
        <c:crosses val="autoZero"/>
        <c:crossBetween val="between"/>
      </c:valAx>
      <c:valAx>
        <c:axId val="1584673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672463"/>
        <c:crosses val="max"/>
        <c:crossBetween val="between"/>
        <c:majorUnit val="1"/>
      </c:valAx>
      <c:catAx>
        <c:axId val="1584672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4673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Sheet1!$AI$2:$AI$15</c:f>
              <c:strCache>
                <c:ptCount val="14"/>
                <c:pt idx="0">
                  <c:v>interpolateViscosity</c:v>
                </c:pt>
                <c:pt idx="1">
                  <c:v>calculateUvwFlux</c:v>
                </c:pt>
                <c:pt idx="2">
                  <c:v>calcLudsFcc</c:v>
                </c:pt>
                <c:pt idx="3">
                  <c:v>calculateVisSyFlux</c:v>
                </c:pt>
                <c:pt idx="4">
                  <c:v>calculateVsPNxFlux</c:v>
                </c:pt>
                <c:pt idx="5">
                  <c:v>calculateFccxFlux</c:v>
                </c:pt>
                <c:pt idx="6">
                  <c:v>sum</c:v>
                </c:pt>
                <c:pt idx="7">
                  <c:v>merge5_mf</c:v>
                </c:pt>
                <c:pt idx="8">
                  <c:v>merge5_lam</c:v>
                </c:pt>
                <c:pt idx="9">
                  <c:v>merge5_su</c:v>
                </c:pt>
                <c:pt idx="10">
                  <c:v>merge4_dPhi</c:v>
                </c:pt>
                <c:pt idx="11">
                  <c:v>merge4_mf</c:v>
                </c:pt>
                <c:pt idx="12">
                  <c:v>merge4_lam</c:v>
                </c:pt>
                <c:pt idx="13">
                  <c:v>separate_vector</c:v>
                </c:pt>
              </c:strCache>
            </c:strRef>
          </c:cat>
          <c:val>
            <c:numRef>
              <c:f>Sheet1!$AL$2:$AL$15</c:f>
              <c:numCache>
                <c:formatCode>General</c:formatCode>
                <c:ptCount val="14"/>
                <c:pt idx="0">
                  <c:v>21.329965195913328</c:v>
                </c:pt>
                <c:pt idx="1">
                  <c:v>10.497763048881524</c:v>
                </c:pt>
                <c:pt idx="2">
                  <c:v>13.572053634438955</c:v>
                </c:pt>
                <c:pt idx="3">
                  <c:v>14.976596608792772</c:v>
                </c:pt>
                <c:pt idx="5">
                  <c:v>13.07012844706885</c:v>
                </c:pt>
                <c:pt idx="6">
                  <c:v>14.826191393705844</c:v>
                </c:pt>
                <c:pt idx="7">
                  <c:v>15.018318862703941</c:v>
                </c:pt>
                <c:pt idx="8">
                  <c:v>16.025292140227307</c:v>
                </c:pt>
                <c:pt idx="9">
                  <c:v>14.011426705843943</c:v>
                </c:pt>
                <c:pt idx="10">
                  <c:v>14.878218510786361</c:v>
                </c:pt>
                <c:pt idx="11">
                  <c:v>15.671533757643829</c:v>
                </c:pt>
                <c:pt idx="12">
                  <c:v>14.065684133915575</c:v>
                </c:pt>
                <c:pt idx="13">
                  <c:v>11.782585326525128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1-46A2-91F4-7DC9B091D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1597551"/>
        <c:axId val="1361599631"/>
      </c:barChart>
      <c:catAx>
        <c:axId val="1361597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1599631"/>
        <c:crosses val="autoZero"/>
        <c:auto val="1"/>
        <c:lblAlgn val="ctr"/>
        <c:lblOffset val="100"/>
        <c:noMultiLvlLbl val="0"/>
      </c:catAx>
      <c:valAx>
        <c:axId val="136159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159755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Sheet1!$AS$1</c:f>
              <c:strCache>
                <c:ptCount val="1"/>
                <c:pt idx="0">
                  <c:v>DMA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Sheet1!$AS$2:$AS$14</c:f>
              <c:numCache>
                <c:formatCode>General</c:formatCode>
                <c:ptCount val="13"/>
                <c:pt idx="0">
                  <c:v>35</c:v>
                </c:pt>
                <c:pt idx="1">
                  <c:v>8</c:v>
                </c:pt>
                <c:pt idx="2">
                  <c:v>27</c:v>
                </c:pt>
                <c:pt idx="3">
                  <c:v>14</c:v>
                </c:pt>
                <c:pt idx="4">
                  <c:v>10</c:v>
                </c:pt>
                <c:pt idx="5">
                  <c:v>10</c:v>
                </c:pt>
                <c:pt idx="7">
                  <c:v>37</c:v>
                </c:pt>
                <c:pt idx="8">
                  <c:v>42</c:v>
                </c:pt>
                <c:pt idx="9">
                  <c:v>9</c:v>
                </c:pt>
                <c:pt idx="10">
                  <c:v>11</c:v>
                </c:pt>
                <c:pt idx="11">
                  <c:v>23</c:v>
                </c:pt>
                <c:pt idx="12">
                  <c:v>14</c:v>
                </c:pt>
              </c:numCache>
            </c:numRef>
          </c:xVal>
          <c:yVal>
            <c:numRef>
              <c:f>Sheet1!$AJ$2:$AJ$14</c:f>
              <c:numCache>
                <c:formatCode>General</c:formatCode>
                <c:ptCount val="13"/>
                <c:pt idx="0">
                  <c:v>8907</c:v>
                </c:pt>
                <c:pt idx="1">
                  <c:v>6035</c:v>
                </c:pt>
                <c:pt idx="2">
                  <c:v>7085</c:v>
                </c:pt>
                <c:pt idx="3">
                  <c:v>39396</c:v>
                </c:pt>
                <c:pt idx="5">
                  <c:v>16427</c:v>
                </c:pt>
                <c:pt idx="6">
                  <c:v>77850</c:v>
                </c:pt>
                <c:pt idx="7">
                  <c:v>10481</c:v>
                </c:pt>
                <c:pt idx="8">
                  <c:v>12494</c:v>
                </c:pt>
                <c:pt idx="9">
                  <c:v>3063</c:v>
                </c:pt>
                <c:pt idx="10">
                  <c:v>4311</c:v>
                </c:pt>
                <c:pt idx="11">
                  <c:v>8013</c:v>
                </c:pt>
                <c:pt idx="12">
                  <c:v>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D-4E30-B6F6-5C542891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810719"/>
        <c:axId val="1369798239"/>
      </c:scatterChart>
      <c:valAx>
        <c:axId val="136981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798239"/>
        <c:crosses val="autoZero"/>
        <c:crossBetween val="midCat"/>
      </c:valAx>
      <c:valAx>
        <c:axId val="13697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81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Cost Vs (DMA, RLC)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Sheet1!$AV$2:$AV$14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18.799999999999997</c:v>
                </c:pt>
                <c:pt idx="2">
                  <c:v>39</c:v>
                </c:pt>
                <c:pt idx="3">
                  <c:v>32</c:v>
                </c:pt>
                <c:pt idx="4">
                  <c:v>28</c:v>
                </c:pt>
                <c:pt idx="5">
                  <c:v>28</c:v>
                </c:pt>
                <c:pt idx="7">
                  <c:v>46.6</c:v>
                </c:pt>
                <c:pt idx="8">
                  <c:v>55.2</c:v>
                </c:pt>
                <c:pt idx="9">
                  <c:v>11.4</c:v>
                </c:pt>
                <c:pt idx="10">
                  <c:v>14.6</c:v>
                </c:pt>
                <c:pt idx="11">
                  <c:v>31.4</c:v>
                </c:pt>
                <c:pt idx="12">
                  <c:v>22.4</c:v>
                </c:pt>
              </c:numCache>
            </c:numRef>
          </c:xVal>
          <c:yVal>
            <c:numRef>
              <c:f>Sheet1!$AJ$2:$AJ$14</c:f>
              <c:numCache>
                <c:formatCode>General</c:formatCode>
                <c:ptCount val="13"/>
                <c:pt idx="0">
                  <c:v>8907</c:v>
                </c:pt>
                <c:pt idx="1">
                  <c:v>6035</c:v>
                </c:pt>
                <c:pt idx="2">
                  <c:v>7085</c:v>
                </c:pt>
                <c:pt idx="3">
                  <c:v>39396</c:v>
                </c:pt>
                <c:pt idx="5">
                  <c:v>16427</c:v>
                </c:pt>
                <c:pt idx="6">
                  <c:v>77850</c:v>
                </c:pt>
                <c:pt idx="7">
                  <c:v>10481</c:v>
                </c:pt>
                <c:pt idx="8">
                  <c:v>12494</c:v>
                </c:pt>
                <c:pt idx="9">
                  <c:v>3063</c:v>
                </c:pt>
                <c:pt idx="10">
                  <c:v>4311</c:v>
                </c:pt>
                <c:pt idx="11">
                  <c:v>8013</c:v>
                </c:pt>
                <c:pt idx="12">
                  <c:v>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B-49E5-98DF-F4E4656A1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094736"/>
        <c:axId val="902096400"/>
      </c:scatterChart>
      <c:valAx>
        <c:axId val="9020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096400"/>
        <c:crosses val="autoZero"/>
        <c:crossBetween val="midCat"/>
      </c:valAx>
      <c:valAx>
        <c:axId val="9020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09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Sheet1!$AY$1:$AY$4</c:f>
              <c:strCache>
                <c:ptCount val="4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Sheet1!$AX$5:$AX$13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Sheet1!$AY$5:$AY$12</c:f>
              <c:numCache>
                <c:formatCode>General</c:formatCode>
                <c:ptCount val="8"/>
                <c:pt idx="0">
                  <c:v>828</c:v>
                </c:pt>
                <c:pt idx="1">
                  <c:v>1040</c:v>
                </c:pt>
                <c:pt idx="2">
                  <c:v>1293</c:v>
                </c:pt>
                <c:pt idx="3">
                  <c:v>1533</c:v>
                </c:pt>
                <c:pt idx="4">
                  <c:v>1799</c:v>
                </c:pt>
                <c:pt idx="5">
                  <c:v>2116</c:v>
                </c:pt>
                <c:pt idx="6">
                  <c:v>2381</c:v>
                </c:pt>
                <c:pt idx="7">
                  <c:v>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F-42B1-B2F8-34F5668B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086000"/>
        <c:axId val="902088496"/>
      </c:bar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Sheet1!$BA$5:$BA$12</c:f>
              <c:numCache>
                <c:formatCode>General</c:formatCode>
                <c:ptCount val="8"/>
                <c:pt idx="0">
                  <c:v>20.419082125603865</c:v>
                </c:pt>
                <c:pt idx="1">
                  <c:v>17.760576923076922</c:v>
                </c:pt>
                <c:pt idx="2">
                  <c:v>18.844547563805104</c:v>
                </c:pt>
                <c:pt idx="3">
                  <c:v>17.260273972602739</c:v>
                </c:pt>
                <c:pt idx="4">
                  <c:v>15.18065591995553</c:v>
                </c:pt>
                <c:pt idx="5">
                  <c:v>14.27930056710775</c:v>
                </c:pt>
                <c:pt idx="6">
                  <c:v>14.359092818143637</c:v>
                </c:pt>
                <c:pt idx="7">
                  <c:v>13.661811722912967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F-42B1-B2F8-34F5668B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182528"/>
        <c:axId val="841177120"/>
      </c:lineChart>
      <c:catAx>
        <c:axId val="9020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088496"/>
        <c:crosses val="autoZero"/>
        <c:auto val="1"/>
        <c:lblAlgn val="ctr"/>
        <c:lblOffset val="100"/>
        <c:noMultiLvlLbl val="0"/>
      </c:catAx>
      <c:valAx>
        <c:axId val="9020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086000"/>
        <c:crosses val="autoZero"/>
        <c:crossBetween val="between"/>
      </c:valAx>
      <c:valAx>
        <c:axId val="841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182528"/>
        <c:crosses val="max"/>
        <c:crossBetween val="between"/>
        <c:majorUnit val="2"/>
      </c:valAx>
      <c:catAx>
        <c:axId val="841182528"/>
        <c:scaling>
          <c:orientation val="minMax"/>
        </c:scaling>
        <c:delete val="1"/>
        <c:axPos val="b"/>
        <c:majorTickMark val="out"/>
        <c:minorTickMark val="none"/>
        <c:tickLblPos val="nextTo"/>
        <c:crossAx val="841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从核相对运行时间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merge5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Sheet1!$C$57:$J$57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D-41C4-BB4B-45148301AE10}"/>
            </c:ext>
          </c:extLst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merge4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Sheet1!$C$39:$J$39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125</c:v>
                </c:pt>
                <c:pt idx="4">
                  <c:v>216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Sheet1!$C$58:$J$58</c:f>
              <c:numCache>
                <c:formatCode>General</c:formatCode>
                <c:ptCount val="8"/>
                <c:pt idx="0">
                  <c:v>1.1443298969072164</c:v>
                </c:pt>
                <c:pt idx="1">
                  <c:v>1.1701895043731778</c:v>
                </c:pt>
                <c:pt idx="2">
                  <c:v>1.1421252371916508</c:v>
                </c:pt>
                <c:pt idx="3">
                  <c:v>1.0912658769801626</c:v>
                </c:pt>
                <c:pt idx="4">
                  <c:v>1.1088270858524789</c:v>
                </c:pt>
                <c:pt idx="5">
                  <c:v>1.1498012743675479</c:v>
                </c:pt>
                <c:pt idx="6">
                  <c:v>1.0137112076880701</c:v>
                </c:pt>
                <c:pt idx="7">
                  <c:v>1.0718775985365043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D-41C4-BB4B-45148301AE10}"/>
            </c:ext>
          </c:extLst>
        </c:ser>
        <c:ser>
          <c:idx val="2"/>
          <c:order val="2"/>
          <c:tx>
            <c:strRef>
              <c:f>Sheet1!$B$59</c:f>
              <c:strCache>
                <c:ptCount val="1"/>
                <c:pt idx="0">
                  <c:v>separate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Sheet1!$C$59:$J$59</c:f>
              <c:numCache>
                <c:formatCode>General</c:formatCode>
                <c:ptCount val="8"/>
                <c:pt idx="0">
                  <c:v>0.8703976435935199</c:v>
                </c:pt>
                <c:pt idx="1">
                  <c:v>0.97157434402332365</c:v>
                </c:pt>
                <c:pt idx="2">
                  <c:v>0.98842504743833015</c:v>
                </c:pt>
                <c:pt idx="3">
                  <c:v>0.96724703867561013</c:v>
                </c:pt>
                <c:pt idx="4">
                  <c:v>0.9805234064605286</c:v>
                </c:pt>
                <c:pt idx="5">
                  <c:v>1.012964481736168</c:v>
                </c:pt>
                <c:pt idx="6">
                  <c:v>0.86727979433188462</c:v>
                </c:pt>
                <c:pt idx="7">
                  <c:v>0.9448943954764677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D-41C4-BB4B-45148301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551280"/>
        <c:axId val="994542544"/>
      </c:barChart>
      <c:catAx>
        <c:axId val="99455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542544"/>
        <c:crosses val="autoZero"/>
        <c:auto val="1"/>
        <c:lblAlgn val="ctr"/>
        <c:lblOffset val="100"/>
        <c:noMultiLvlLbl val="0"/>
      </c:catAx>
      <c:valAx>
        <c:axId val="9945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5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10</xdr:row>
      <xdr:rowOff>76200</xdr:rowOff>
    </xdr:from>
    <xdr:to>
      <xdr:col>12</xdr:col>
      <xdr:colOff>228600</xdr:colOff>
      <xdr:row>34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477717</xdr:colOff>
      <xdr:row>16</xdr:row>
      <xdr:rowOff>732</xdr:rowOff>
    </xdr:from>
    <xdr:to>
      <xdr:col>16</xdr:col>
      <xdr:colOff>208086</xdr:colOff>
      <xdr:row>37</xdr:row>
      <xdr:rowOff>145805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247650</xdr:colOff>
      <xdr:row>14</xdr:row>
      <xdr:rowOff>38100</xdr:rowOff>
    </xdr:from>
    <xdr:to>
      <xdr:col>31</xdr:col>
      <xdr:colOff>666750</xdr:colOff>
      <xdr:row>36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324583</xdr:colOff>
      <xdr:row>45</xdr:row>
      <xdr:rowOff>170718</xdr:rowOff>
    </xdr:from>
    <xdr:to>
      <xdr:col>46</xdr:col>
      <xdr:colOff>226402</xdr:colOff>
      <xdr:row>76</xdr:row>
      <xdr:rowOff>132617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98913</xdr:colOff>
      <xdr:row>13</xdr:row>
      <xdr:rowOff>135547</xdr:rowOff>
    </xdr:from>
    <xdr:to>
      <xdr:col>40</xdr:col>
      <xdr:colOff>156063</xdr:colOff>
      <xdr:row>38</xdr:row>
      <xdr:rowOff>76199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1190625</xdr:colOff>
      <xdr:row>5</xdr:row>
      <xdr:rowOff>153865</xdr:rowOff>
    </xdr:from>
    <xdr:to>
      <xdr:col>40</xdr:col>
      <xdr:colOff>455736</xdr:colOff>
      <xdr:row>20</xdr:row>
      <xdr:rowOff>182439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694596</xdr:colOff>
      <xdr:row>15</xdr:row>
      <xdr:rowOff>110637</xdr:rowOff>
    </xdr:from>
    <xdr:to>
      <xdr:col>46</xdr:col>
      <xdr:colOff>301873</xdr:colOff>
      <xdr:row>30</xdr:row>
      <xdr:rowOff>141410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45428</xdr:colOff>
      <xdr:row>14</xdr:row>
      <xdr:rowOff>47625</xdr:rowOff>
    </xdr:from>
    <xdr:to>
      <xdr:col>55</xdr:col>
      <xdr:colOff>502628</xdr:colOff>
      <xdr:row>29</xdr:row>
      <xdr:rowOff>76200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161192</xdr:colOff>
      <xdr:row>38</xdr:row>
      <xdr:rowOff>139211</xdr:rowOff>
    </xdr:from>
    <xdr:to>
      <xdr:col>26</xdr:col>
      <xdr:colOff>161192</xdr:colOff>
      <xdr:row>58</xdr:row>
      <xdr:rowOff>60081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454267</xdr:colOff>
      <xdr:row>37</xdr:row>
      <xdr:rowOff>51287</xdr:rowOff>
    </xdr:from>
    <xdr:to>
      <xdr:col>21</xdr:col>
      <xdr:colOff>73268</xdr:colOff>
      <xdr:row>59</xdr:row>
      <xdr:rowOff>29307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373675</xdr:colOff>
      <xdr:row>40</xdr:row>
      <xdr:rowOff>95250</xdr:rowOff>
    </xdr:from>
    <xdr:to>
      <xdr:col>34</xdr:col>
      <xdr:colOff>1377462</xdr:colOff>
      <xdr:row>61</xdr:row>
      <xdr:rowOff>58615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490903</xdr:colOff>
      <xdr:row>59</xdr:row>
      <xdr:rowOff>20514</xdr:rowOff>
    </xdr:from>
    <xdr:to>
      <xdr:col>21</xdr:col>
      <xdr:colOff>80597</xdr:colOff>
      <xdr:row>81</xdr:row>
      <xdr:rowOff>7327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278423</xdr:colOff>
      <xdr:row>17</xdr:row>
      <xdr:rowOff>93785</xdr:rowOff>
    </xdr:from>
    <xdr:to>
      <xdr:col>23</xdr:col>
      <xdr:colOff>29307</xdr:colOff>
      <xdr:row>32</xdr:row>
      <xdr:rowOff>89389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8</xdr:row>
      <xdr:rowOff>95250</xdr:rowOff>
    </xdr:from>
    <xdr:to>
      <xdr:col>9</xdr:col>
      <xdr:colOff>238125</xdr:colOff>
      <xdr:row>28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200024</xdr:colOff>
      <xdr:row>10</xdr:row>
      <xdr:rowOff>123825</xdr:rowOff>
    </xdr:from>
    <xdr:to>
      <xdr:col>20</xdr:col>
      <xdr:colOff>342899</xdr:colOff>
      <xdr:row>31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914399</xdr:colOff>
      <xdr:row>57</xdr:row>
      <xdr:rowOff>38100</xdr:rowOff>
    </xdr:from>
    <xdr:to>
      <xdr:col>10</xdr:col>
      <xdr:colOff>581024</xdr:colOff>
      <xdr:row>89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647700</xdr:colOff>
      <xdr:row>1</xdr:row>
      <xdr:rowOff>114300</xdr:rowOff>
    </xdr:from>
    <xdr:to>
      <xdr:col>19</xdr:col>
      <xdr:colOff>319087</xdr:colOff>
      <xdr:row>21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676275</xdr:colOff>
      <xdr:row>22</xdr:row>
      <xdr:rowOff>161924</xdr:rowOff>
    </xdr:from>
    <xdr:to>
      <xdr:col>19</xdr:col>
      <xdr:colOff>352425</xdr:colOff>
      <xdr:row>38</xdr:row>
      <xdr:rowOff>95249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219075</xdr:colOff>
      <xdr:row>39</xdr:row>
      <xdr:rowOff>104775</xdr:rowOff>
    </xdr:from>
    <xdr:to>
      <xdr:col>18</xdr:col>
      <xdr:colOff>581025</xdr:colOff>
      <xdr:row>55</xdr:row>
      <xdr:rowOff>38100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295275</xdr:colOff>
      <xdr:row>55</xdr:row>
      <xdr:rowOff>133350</xdr:rowOff>
    </xdr:from>
    <xdr:to>
      <xdr:col>18</xdr:col>
      <xdr:colOff>657225</xdr:colOff>
      <xdr:row>71</xdr:row>
      <xdr:rowOff>66675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476251</xdr:colOff>
      <xdr:row>94</xdr:row>
      <xdr:rowOff>47625</xdr:rowOff>
    </xdr:from>
    <xdr:to>
      <xdr:col>24</xdr:col>
      <xdr:colOff>154051</xdr:colOff>
      <xdr:row>127</xdr:row>
      <xdr:rowOff>19050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285750</xdr:colOff>
      <xdr:row>70</xdr:row>
      <xdr:rowOff>142875</xdr:rowOff>
    </xdr:from>
    <xdr:to>
      <xdr:col>19</xdr:col>
      <xdr:colOff>66675</xdr:colOff>
      <xdr:row>88</xdr:row>
      <xdr:rowOff>142875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123825</xdr:colOff>
      <xdr:row>7</xdr:row>
      <xdr:rowOff>19049</xdr:rowOff>
    </xdr:from>
    <xdr:to>
      <xdr:col>23</xdr:col>
      <xdr:colOff>485775</xdr:colOff>
      <xdr:row>39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204785</xdr:colOff>
      <xdr:row>0</xdr:row>
      <xdr:rowOff>133350</xdr:rowOff>
    </xdr:from>
    <xdr:to>
      <xdr:col>24</xdr:col>
      <xdr:colOff>568385</xdr:colOff>
      <xdr:row>33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180974</xdr:colOff>
      <xdr:row>34</xdr:row>
      <xdr:rowOff>47624</xdr:rowOff>
    </xdr:from>
    <xdr:to>
      <xdr:col>24</xdr:col>
      <xdr:colOff>544574</xdr:colOff>
      <xdr:row>67</xdr:row>
      <xdr:rowOff>19049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371474</xdr:colOff>
      <xdr:row>66</xdr:row>
      <xdr:rowOff>180974</xdr:rowOff>
    </xdr:from>
    <xdr:to>
      <xdr:col>23</xdr:col>
      <xdr:colOff>466725</xdr:colOff>
      <xdr:row>90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95251</xdr:colOff>
      <xdr:row>80</xdr:row>
      <xdr:rowOff>114301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11</xdr:col>
      <xdr:colOff>95251</xdr:colOff>
      <xdr:row>105</xdr:row>
      <xdr:rowOff>114301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381000</xdr:colOff>
      <xdr:row>92</xdr:row>
      <xdr:rowOff>66261</xdr:rowOff>
    </xdr:from>
    <xdr:to>
      <xdr:col>23</xdr:col>
      <xdr:colOff>476251</xdr:colOff>
      <xdr:row>115</xdr:row>
      <xdr:rowOff>180562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52</xdr:row>
      <xdr:rowOff>9524</xdr:rowOff>
    </xdr:from>
    <xdr:to>
      <xdr:col>12</xdr:col>
      <xdr:colOff>685799</xdr:colOff>
      <xdr:row>80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380998</xdr:colOff>
      <xdr:row>18</xdr:row>
      <xdr:rowOff>104775</xdr:rowOff>
    </xdr:from>
    <xdr:to>
      <xdr:col>13</xdr:col>
      <xdr:colOff>51598</xdr:colOff>
      <xdr:row>51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123825</xdr:colOff>
      <xdr:row>18</xdr:row>
      <xdr:rowOff>38100</xdr:rowOff>
    </xdr:from>
    <xdr:to>
      <xdr:col>25</xdr:col>
      <xdr:colOff>571500</xdr:colOff>
      <xdr:row>45</xdr:row>
      <xdr:rowOff>161925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topLeftCell="F10" zoomScale="130" zoomScaleNormal="130" workbookViewId="0">
      <selection activeCell="N1" sqref="N1:V13"/>
    </sheetView>
  </sheetViews>
  <sheetFormatPr defaultRowHeight="14.25" x14ac:dyDescent="0.2"/>
  <cols>
    <col min="1" max="1" width="19.125" customWidth="1"/>
    <col min="2" max="2" width="17.875" customWidth="1"/>
    <col min="35" max="35" width="19" customWidth="1"/>
    <col min="39" max="39" width="12.625" customWidth="1"/>
    <col min="40" max="40" width="11.125" customWidth="1"/>
  </cols>
  <sheetData>
    <row r="1" spans="2:56" x14ac:dyDescent="0.2">
      <c r="B1" t="s">
        <v>0</v>
      </c>
      <c r="C1">
        <v>10000</v>
      </c>
      <c r="D1">
        <v>20000</v>
      </c>
      <c r="E1">
        <v>50000</v>
      </c>
      <c r="F1">
        <v>125000</v>
      </c>
      <c r="G1">
        <v>216000</v>
      </c>
      <c r="H1">
        <v>343000</v>
      </c>
      <c r="N1" s="1" t="s">
        <v>12</v>
      </c>
      <c r="O1" t="s">
        <v>0</v>
      </c>
      <c r="P1">
        <v>10000</v>
      </c>
      <c r="Q1">
        <v>20000</v>
      </c>
      <c r="R1">
        <v>50000</v>
      </c>
      <c r="S1">
        <v>125000</v>
      </c>
      <c r="T1">
        <v>216000</v>
      </c>
      <c r="U1">
        <v>250000</v>
      </c>
      <c r="V1">
        <v>300000</v>
      </c>
      <c r="X1" s="1" t="s">
        <v>13</v>
      </c>
      <c r="Y1" t="s">
        <v>14</v>
      </c>
      <c r="Z1">
        <v>10000</v>
      </c>
      <c r="AA1">
        <v>20000</v>
      </c>
      <c r="AB1">
        <v>50000</v>
      </c>
      <c r="AC1">
        <v>125000</v>
      </c>
      <c r="AD1">
        <v>216000</v>
      </c>
      <c r="AE1">
        <v>250000</v>
      </c>
      <c r="AF1">
        <v>300000</v>
      </c>
      <c r="AI1" t="s">
        <v>24</v>
      </c>
      <c r="AJ1" t="s">
        <v>15</v>
      </c>
      <c r="AK1" t="s">
        <v>16</v>
      </c>
      <c r="AL1" t="s">
        <v>18</v>
      </c>
      <c r="AM1" t="s">
        <v>31</v>
      </c>
      <c r="AN1" t="s">
        <v>32</v>
      </c>
      <c r="AO1" t="s">
        <v>25</v>
      </c>
      <c r="AP1" t="s">
        <v>26</v>
      </c>
      <c r="AQ1" t="s">
        <v>35</v>
      </c>
      <c r="AR1" t="s">
        <v>27</v>
      </c>
      <c r="AS1" t="s">
        <v>33</v>
      </c>
      <c r="AT1" t="s">
        <v>34</v>
      </c>
      <c r="AU1" t="s">
        <v>39</v>
      </c>
    </row>
    <row r="2" spans="2:56" x14ac:dyDescent="0.2">
      <c r="B2" t="s">
        <v>4</v>
      </c>
      <c r="C2">
        <v>3.68</v>
      </c>
      <c r="D2">
        <v>6.75</v>
      </c>
      <c r="E2">
        <v>5.0199999999999996</v>
      </c>
      <c r="F2">
        <v>5.48</v>
      </c>
      <c r="G2">
        <v>6.33</v>
      </c>
      <c r="H2">
        <v>6.12</v>
      </c>
      <c r="N2" s="6" t="s">
        <v>8</v>
      </c>
      <c r="O2" t="s">
        <v>5</v>
      </c>
      <c r="P2">
        <v>384</v>
      </c>
      <c r="Q2">
        <v>490</v>
      </c>
      <c r="R2">
        <v>824</v>
      </c>
      <c r="S2">
        <v>2088</v>
      </c>
      <c r="T2">
        <v>3401</v>
      </c>
      <c r="U2">
        <v>4014</v>
      </c>
      <c r="V2">
        <v>4903</v>
      </c>
      <c r="X2" s="6" t="s">
        <v>8</v>
      </c>
      <c r="Y2" t="s">
        <v>5</v>
      </c>
      <c r="Z2">
        <v>306</v>
      </c>
      <c r="AA2">
        <v>379</v>
      </c>
      <c r="AB2">
        <v>605</v>
      </c>
      <c r="AC2">
        <v>1405</v>
      </c>
      <c r="AD2">
        <v>2331</v>
      </c>
      <c r="AE2">
        <v>2599</v>
      </c>
      <c r="AF2">
        <v>3036</v>
      </c>
      <c r="AI2" t="s">
        <v>17</v>
      </c>
      <c r="AJ2">
        <v>8907</v>
      </c>
      <c r="AK2">
        <v>189986</v>
      </c>
      <c r="AL2">
        <f t="shared" ref="AL2:AL15" si="0">AK2/AJ2</f>
        <v>21.329965195913328</v>
      </c>
      <c r="AM2">
        <v>1</v>
      </c>
      <c r="AN2">
        <v>1</v>
      </c>
      <c r="AO2">
        <v>2</v>
      </c>
      <c r="AP2">
        <v>0</v>
      </c>
      <c r="AQ2">
        <v>9</v>
      </c>
      <c r="AR2">
        <v>8</v>
      </c>
      <c r="AS2">
        <f>(AM2*2+AN2+(AO2*2+AP2)*AR2)</f>
        <v>35</v>
      </c>
      <c r="AT2">
        <v>1</v>
      </c>
      <c r="AU2">
        <f>AS2*AQ2</f>
        <v>315</v>
      </c>
      <c r="AV2">
        <f>AS2+1.2*AT2</f>
        <v>36.200000000000003</v>
      </c>
    </row>
    <row r="3" spans="2:56" x14ac:dyDescent="0.2">
      <c r="B3" t="s">
        <v>3</v>
      </c>
      <c r="C3">
        <v>6.06</v>
      </c>
      <c r="D3">
        <v>4.59</v>
      </c>
      <c r="E3">
        <v>4.53</v>
      </c>
      <c r="F3">
        <v>4.8499999999999996</v>
      </c>
      <c r="G3">
        <v>5.13</v>
      </c>
      <c r="H3">
        <v>4.7699999999999996</v>
      </c>
      <c r="N3" s="6"/>
      <c r="O3" t="s">
        <v>6</v>
      </c>
      <c r="P3">
        <v>1068</v>
      </c>
      <c r="Q3">
        <v>3522</v>
      </c>
      <c r="R3">
        <v>9229</v>
      </c>
      <c r="S3">
        <v>21340</v>
      </c>
      <c r="T3">
        <v>43061</v>
      </c>
      <c r="U3">
        <v>48622</v>
      </c>
      <c r="V3">
        <v>63183</v>
      </c>
      <c r="X3" s="6"/>
      <c r="Y3" t="s">
        <v>6</v>
      </c>
      <c r="Z3">
        <v>825</v>
      </c>
      <c r="AA3">
        <v>2316</v>
      </c>
      <c r="AB3">
        <v>6425</v>
      </c>
      <c r="AC3">
        <v>15180</v>
      </c>
      <c r="AD3">
        <v>28797</v>
      </c>
      <c r="AE3">
        <v>34105</v>
      </c>
      <c r="AF3">
        <v>40851</v>
      </c>
      <c r="AI3" t="s">
        <v>19</v>
      </c>
      <c r="AJ3">
        <v>6035</v>
      </c>
      <c r="AK3">
        <v>63354</v>
      </c>
      <c r="AL3">
        <f t="shared" si="0"/>
        <v>10.497763048881524</v>
      </c>
      <c r="AM3">
        <v>1</v>
      </c>
      <c r="AN3">
        <v>0</v>
      </c>
      <c r="AO3">
        <v>0</v>
      </c>
      <c r="AP3">
        <v>2</v>
      </c>
      <c r="AQ3">
        <v>6</v>
      </c>
      <c r="AR3">
        <v>3</v>
      </c>
      <c r="AS3">
        <f t="shared" ref="AS3:AS14" si="1">(AM3*2+AN3+(AO3*2+AP3)*AR3)</f>
        <v>8</v>
      </c>
      <c r="AT3">
        <v>9</v>
      </c>
      <c r="AU3">
        <f t="shared" ref="AU3:AU14" si="2">AS3*AQ3</f>
        <v>48</v>
      </c>
      <c r="AV3">
        <f t="shared" ref="AV3:AV14" si="3">AS3+1.2*AT3</f>
        <v>18.799999999999997</v>
      </c>
    </row>
    <row r="4" spans="2:56" x14ac:dyDescent="0.2">
      <c r="B4" t="s">
        <v>2</v>
      </c>
      <c r="C4">
        <v>5.12</v>
      </c>
      <c r="D4">
        <v>3.4</v>
      </c>
      <c r="E4">
        <v>3.3</v>
      </c>
      <c r="F4">
        <v>4.32</v>
      </c>
      <c r="G4">
        <v>3.22</v>
      </c>
      <c r="H4">
        <v>3.71</v>
      </c>
      <c r="N4" s="6"/>
      <c r="O4" t="s">
        <v>7</v>
      </c>
      <c r="P4">
        <f>P3/P2</f>
        <v>2.78125</v>
      </c>
      <c r="Q4">
        <f t="shared" ref="Q4:V4" si="4">Q3/Q2</f>
        <v>7.1877551020408159</v>
      </c>
      <c r="R4">
        <f t="shared" si="4"/>
        <v>11.200242718446601</v>
      </c>
      <c r="S4">
        <f t="shared" si="4"/>
        <v>10.220306513409962</v>
      </c>
      <c r="T4">
        <f t="shared" si="4"/>
        <v>12.661276095266098</v>
      </c>
      <c r="U4">
        <f t="shared" si="4"/>
        <v>12.11310413552566</v>
      </c>
      <c r="V4">
        <f t="shared" si="4"/>
        <v>12.886600040791352</v>
      </c>
      <c r="X4" s="6"/>
      <c r="Y4" t="s">
        <v>7</v>
      </c>
      <c r="Z4">
        <f t="shared" ref="Z4:AF4" si="5">Z3/Z2</f>
        <v>2.6960784313725492</v>
      </c>
      <c r="AA4">
        <f t="shared" si="5"/>
        <v>6.1108179419525062</v>
      </c>
      <c r="AB4">
        <f t="shared" si="5"/>
        <v>10.619834710743802</v>
      </c>
      <c r="AC4">
        <f t="shared" si="5"/>
        <v>10.804270462633452</v>
      </c>
      <c r="AD4">
        <f t="shared" si="5"/>
        <v>12.353925353925353</v>
      </c>
      <c r="AE4">
        <f t="shared" si="5"/>
        <v>13.122354751827626</v>
      </c>
      <c r="AF4">
        <f t="shared" si="5"/>
        <v>13.455533596837945</v>
      </c>
      <c r="AI4" t="s">
        <v>20</v>
      </c>
      <c r="AJ4">
        <v>7085</v>
      </c>
      <c r="AK4">
        <v>96158</v>
      </c>
      <c r="AL4">
        <f t="shared" si="0"/>
        <v>13.572053634438955</v>
      </c>
      <c r="AM4">
        <v>1</v>
      </c>
      <c r="AN4">
        <v>0</v>
      </c>
      <c r="AO4">
        <v>2</v>
      </c>
      <c r="AP4">
        <v>1</v>
      </c>
      <c r="AQ4">
        <v>9</v>
      </c>
      <c r="AR4">
        <v>5</v>
      </c>
      <c r="AS4">
        <f t="shared" si="1"/>
        <v>27</v>
      </c>
      <c r="AT4">
        <v>10</v>
      </c>
      <c r="AU4">
        <f t="shared" si="2"/>
        <v>243</v>
      </c>
      <c r="AV4">
        <f t="shared" si="3"/>
        <v>39</v>
      </c>
    </row>
    <row r="5" spans="2:56" x14ac:dyDescent="0.2">
      <c r="B5" t="s">
        <v>1</v>
      </c>
      <c r="C5">
        <v>4.79</v>
      </c>
      <c r="D5">
        <v>3.4</v>
      </c>
      <c r="E5">
        <v>3.16</v>
      </c>
      <c r="F5">
        <v>3.37</v>
      </c>
      <c r="G5">
        <v>3.17</v>
      </c>
      <c r="H5">
        <v>3.24</v>
      </c>
      <c r="N5" s="6" t="s">
        <v>9</v>
      </c>
      <c r="O5" t="s">
        <v>5</v>
      </c>
      <c r="P5">
        <v>504</v>
      </c>
      <c r="Q5">
        <v>757</v>
      </c>
      <c r="R5">
        <v>1910</v>
      </c>
      <c r="S5">
        <v>5364</v>
      </c>
      <c r="T5">
        <v>9238</v>
      </c>
      <c r="U5">
        <v>10526</v>
      </c>
      <c r="V5">
        <v>13509</v>
      </c>
      <c r="X5" s="6" t="s">
        <v>9</v>
      </c>
      <c r="Y5" t="s">
        <v>5</v>
      </c>
      <c r="Z5">
        <v>504</v>
      </c>
      <c r="AA5">
        <v>545</v>
      </c>
      <c r="AB5">
        <v>1206</v>
      </c>
      <c r="AC5">
        <v>3208</v>
      </c>
      <c r="AD5">
        <v>5582</v>
      </c>
      <c r="AE5">
        <v>6155</v>
      </c>
      <c r="AF5">
        <v>7197</v>
      </c>
      <c r="AI5" t="s">
        <v>21</v>
      </c>
      <c r="AJ5" s="6">
        <v>39396</v>
      </c>
      <c r="AK5" s="6">
        <v>590018</v>
      </c>
      <c r="AL5" s="6">
        <f t="shared" si="0"/>
        <v>14.976596608792772</v>
      </c>
      <c r="AM5">
        <v>2</v>
      </c>
      <c r="AN5">
        <v>0</v>
      </c>
      <c r="AO5">
        <v>0</v>
      </c>
      <c r="AP5">
        <v>2</v>
      </c>
      <c r="AQ5">
        <v>8</v>
      </c>
      <c r="AR5">
        <v>5</v>
      </c>
      <c r="AS5">
        <f t="shared" si="1"/>
        <v>14</v>
      </c>
      <c r="AT5">
        <v>15</v>
      </c>
      <c r="AU5">
        <f t="shared" si="2"/>
        <v>112</v>
      </c>
      <c r="AV5">
        <f t="shared" si="3"/>
        <v>32</v>
      </c>
      <c r="AX5">
        <v>3</v>
      </c>
      <c r="AY5">
        <v>828</v>
      </c>
      <c r="AZ5">
        <v>16907</v>
      </c>
      <c r="BA5">
        <f>AZ5/AY5</f>
        <v>20.419082125603865</v>
      </c>
      <c r="BD5" t="e">
        <f t="shared" ref="BD5:BD12" si="6">BC5/BB5</f>
        <v>#DIV/0!</v>
      </c>
    </row>
    <row r="6" spans="2:56" x14ac:dyDescent="0.2">
      <c r="N6" s="6"/>
      <c r="O6" t="s">
        <v>6</v>
      </c>
      <c r="P6">
        <v>2829</v>
      </c>
      <c r="Q6">
        <v>7259</v>
      </c>
      <c r="R6">
        <v>19935</v>
      </c>
      <c r="S6">
        <v>49732</v>
      </c>
      <c r="T6">
        <v>90857</v>
      </c>
      <c r="U6">
        <v>105159</v>
      </c>
      <c r="V6">
        <v>129316</v>
      </c>
      <c r="X6" s="6"/>
      <c r="Y6" t="s">
        <v>6</v>
      </c>
      <c r="Z6">
        <v>2829</v>
      </c>
      <c r="AA6">
        <v>4893</v>
      </c>
      <c r="AB6">
        <v>13710</v>
      </c>
      <c r="AC6">
        <v>34855</v>
      </c>
      <c r="AD6">
        <v>59949</v>
      </c>
      <c r="AE6">
        <v>72498</v>
      </c>
      <c r="AF6">
        <v>89882</v>
      </c>
      <c r="AI6" t="s">
        <v>22</v>
      </c>
      <c r="AJ6" s="6"/>
      <c r="AK6" s="6"/>
      <c r="AL6" s="6"/>
      <c r="AM6">
        <v>2</v>
      </c>
      <c r="AN6">
        <v>0</v>
      </c>
      <c r="AO6">
        <v>0</v>
      </c>
      <c r="AP6">
        <v>2</v>
      </c>
      <c r="AQ6">
        <v>8</v>
      </c>
      <c r="AR6">
        <v>3</v>
      </c>
      <c r="AS6">
        <f t="shared" si="1"/>
        <v>10</v>
      </c>
      <c r="AT6">
        <v>15</v>
      </c>
      <c r="AU6">
        <f t="shared" si="2"/>
        <v>80</v>
      </c>
      <c r="AV6">
        <f t="shared" si="3"/>
        <v>28</v>
      </c>
      <c r="AX6">
        <v>4</v>
      </c>
      <c r="AY6">
        <v>1040</v>
      </c>
      <c r="AZ6">
        <v>18471</v>
      </c>
      <c r="BA6">
        <f t="shared" ref="BA6:BA12" si="7">AZ6/AY6</f>
        <v>17.760576923076922</v>
      </c>
      <c r="BD6" t="e">
        <f t="shared" si="6"/>
        <v>#DIV/0!</v>
      </c>
    </row>
    <row r="7" spans="2:56" x14ac:dyDescent="0.2">
      <c r="N7" s="6"/>
      <c r="O7" t="s">
        <v>7</v>
      </c>
      <c r="P7">
        <f>P6/P5</f>
        <v>5.6130952380952381</v>
      </c>
      <c r="Q7">
        <f t="shared" ref="Q7:V7" si="8">Q6/Q5</f>
        <v>9.5891677675033034</v>
      </c>
      <c r="R7">
        <f t="shared" si="8"/>
        <v>10.43717277486911</v>
      </c>
      <c r="S7">
        <f t="shared" si="8"/>
        <v>9.2714392244593586</v>
      </c>
      <c r="T7">
        <f t="shared" si="8"/>
        <v>9.8351374756440784</v>
      </c>
      <c r="U7">
        <f t="shared" si="8"/>
        <v>9.9904047121413644</v>
      </c>
      <c r="V7">
        <f t="shared" si="8"/>
        <v>9.5725812421348735</v>
      </c>
      <c r="X7" s="6"/>
      <c r="Y7" t="s">
        <v>7</v>
      </c>
      <c r="Z7">
        <f t="shared" ref="Z7:AF7" si="9">Z6/Z5</f>
        <v>5.6130952380952381</v>
      </c>
      <c r="AA7">
        <f t="shared" si="9"/>
        <v>8.9779816513761475</v>
      </c>
      <c r="AB7">
        <f t="shared" si="9"/>
        <v>11.368159203980099</v>
      </c>
      <c r="AC7">
        <f t="shared" si="9"/>
        <v>10.865024937655861</v>
      </c>
      <c r="AD7">
        <f t="shared" si="9"/>
        <v>10.739699032604801</v>
      </c>
      <c r="AE7">
        <f t="shared" si="9"/>
        <v>11.778716490658002</v>
      </c>
      <c r="AF7">
        <f t="shared" si="9"/>
        <v>12.488814783937752</v>
      </c>
      <c r="AI7" t="s">
        <v>23</v>
      </c>
      <c r="AJ7">
        <v>16427</v>
      </c>
      <c r="AK7">
        <v>214703</v>
      </c>
      <c r="AL7">
        <f t="shared" si="0"/>
        <v>13.07012844706885</v>
      </c>
      <c r="AM7">
        <v>2</v>
      </c>
      <c r="AN7">
        <v>0</v>
      </c>
      <c r="AO7">
        <v>0</v>
      </c>
      <c r="AP7">
        <v>2</v>
      </c>
      <c r="AQ7">
        <v>8</v>
      </c>
      <c r="AR7">
        <v>3</v>
      </c>
      <c r="AS7">
        <f t="shared" si="1"/>
        <v>10</v>
      </c>
      <c r="AT7">
        <v>15</v>
      </c>
      <c r="AU7">
        <f t="shared" si="2"/>
        <v>80</v>
      </c>
      <c r="AV7">
        <f t="shared" si="3"/>
        <v>28</v>
      </c>
      <c r="AX7">
        <v>5</v>
      </c>
      <c r="AY7">
        <v>1293</v>
      </c>
      <c r="AZ7">
        <v>24366</v>
      </c>
      <c r="BA7">
        <f t="shared" si="7"/>
        <v>18.844547563805104</v>
      </c>
      <c r="BD7" t="e">
        <f t="shared" si="6"/>
        <v>#DIV/0!</v>
      </c>
    </row>
    <row r="8" spans="2:56" x14ac:dyDescent="0.2">
      <c r="N8" s="6" t="s">
        <v>10</v>
      </c>
      <c r="O8" t="s">
        <v>5</v>
      </c>
      <c r="P8">
        <v>690</v>
      </c>
      <c r="Q8">
        <v>1282</v>
      </c>
      <c r="R8">
        <v>3637</v>
      </c>
      <c r="S8">
        <v>11612</v>
      </c>
      <c r="T8">
        <v>20677</v>
      </c>
      <c r="U8">
        <v>23867</v>
      </c>
      <c r="V8">
        <v>28509</v>
      </c>
      <c r="X8" s="6" t="s">
        <v>10</v>
      </c>
      <c r="Y8" t="s">
        <v>5</v>
      </c>
      <c r="Z8">
        <v>537</v>
      </c>
      <c r="AA8">
        <v>863</v>
      </c>
      <c r="AB8">
        <v>2259</v>
      </c>
      <c r="AC8">
        <v>6247</v>
      </c>
      <c r="AD8">
        <v>10792</v>
      </c>
      <c r="AE8">
        <v>12038</v>
      </c>
      <c r="AF8">
        <v>14678</v>
      </c>
      <c r="AI8" t="s">
        <v>64</v>
      </c>
      <c r="AJ8">
        <f>SUM(AJ2:AJ7)</f>
        <v>77850</v>
      </c>
      <c r="AK8">
        <f>SUM(AK2:AK7)</f>
        <v>1154219</v>
      </c>
      <c r="AL8">
        <f t="shared" si="0"/>
        <v>14.826191393705844</v>
      </c>
      <c r="AX8">
        <v>6</v>
      </c>
      <c r="AY8">
        <v>1533</v>
      </c>
      <c r="AZ8">
        <v>26460</v>
      </c>
      <c r="BA8">
        <f t="shared" si="7"/>
        <v>17.260273972602739</v>
      </c>
      <c r="BB8">
        <v>1535</v>
      </c>
      <c r="BC8">
        <v>15645</v>
      </c>
      <c r="BD8">
        <f t="shared" si="6"/>
        <v>10.192182410423452</v>
      </c>
    </row>
    <row r="9" spans="2:56" x14ac:dyDescent="0.2">
      <c r="N9" s="6"/>
      <c r="O9" t="s">
        <v>6</v>
      </c>
      <c r="P9">
        <v>5589</v>
      </c>
      <c r="Q9">
        <v>13976</v>
      </c>
      <c r="R9">
        <v>38397</v>
      </c>
      <c r="S9">
        <v>96175</v>
      </c>
      <c r="T9">
        <v>176790</v>
      </c>
      <c r="U9">
        <v>202777</v>
      </c>
      <c r="V9">
        <v>244545</v>
      </c>
      <c r="X9" s="6"/>
      <c r="Y9" t="s">
        <v>6</v>
      </c>
      <c r="Z9">
        <v>3661</v>
      </c>
      <c r="AA9">
        <v>9076</v>
      </c>
      <c r="AB9">
        <v>25471</v>
      </c>
      <c r="AC9">
        <v>65364</v>
      </c>
      <c r="AD9">
        <v>116869</v>
      </c>
      <c r="AE9">
        <v>134878</v>
      </c>
      <c r="AF9">
        <v>160128</v>
      </c>
      <c r="AI9" t="s">
        <v>28</v>
      </c>
      <c r="AJ9">
        <v>10481</v>
      </c>
      <c r="AK9">
        <v>157407</v>
      </c>
      <c r="AL9">
        <f t="shared" si="0"/>
        <v>15.018318862703941</v>
      </c>
      <c r="AM9">
        <v>1</v>
      </c>
      <c r="AN9">
        <v>0</v>
      </c>
      <c r="AO9">
        <v>2</v>
      </c>
      <c r="AP9">
        <v>1</v>
      </c>
      <c r="AQ9">
        <v>9</v>
      </c>
      <c r="AR9">
        <v>7</v>
      </c>
      <c r="AS9">
        <f t="shared" si="1"/>
        <v>37</v>
      </c>
      <c r="AT9">
        <v>8</v>
      </c>
      <c r="AU9">
        <f t="shared" si="2"/>
        <v>333</v>
      </c>
      <c r="AV9">
        <f t="shared" si="3"/>
        <v>46.6</v>
      </c>
      <c r="AX9">
        <v>7</v>
      </c>
      <c r="AY9">
        <v>1799</v>
      </c>
      <c r="AZ9">
        <v>27310</v>
      </c>
      <c r="BA9">
        <f t="shared" si="7"/>
        <v>15.18065591995553</v>
      </c>
      <c r="BB9">
        <v>1793</v>
      </c>
      <c r="BC9">
        <v>21559</v>
      </c>
      <c r="BD9">
        <f t="shared" si="6"/>
        <v>12.023982152816508</v>
      </c>
    </row>
    <row r="10" spans="2:56" x14ac:dyDescent="0.2">
      <c r="N10" s="6"/>
      <c r="O10" t="s">
        <v>7</v>
      </c>
      <c r="P10">
        <f>P9/P8</f>
        <v>8.1</v>
      </c>
      <c r="Q10">
        <f t="shared" ref="Q10:V10" si="10">Q9/Q8</f>
        <v>10.901716068642745</v>
      </c>
      <c r="R10">
        <f t="shared" si="10"/>
        <v>10.557327467693154</v>
      </c>
      <c r="S10">
        <f t="shared" si="10"/>
        <v>8.2823802962452628</v>
      </c>
      <c r="T10">
        <f t="shared" si="10"/>
        <v>8.5500797988102715</v>
      </c>
      <c r="U10">
        <f t="shared" si="10"/>
        <v>8.4961243558050867</v>
      </c>
      <c r="V10">
        <f t="shared" si="10"/>
        <v>8.5778175313059037</v>
      </c>
      <c r="X10" s="6"/>
      <c r="Y10" t="s">
        <v>7</v>
      </c>
      <c r="Z10">
        <f t="shared" ref="Z10:AF10" si="11">Z9/Z8</f>
        <v>6.8175046554934822</v>
      </c>
      <c r="AA10">
        <f t="shared" si="11"/>
        <v>10.516801853997682</v>
      </c>
      <c r="AB10">
        <f t="shared" si="11"/>
        <v>11.27534307215582</v>
      </c>
      <c r="AC10">
        <f t="shared" si="11"/>
        <v>10.463262365935648</v>
      </c>
      <c r="AD10">
        <f t="shared" si="11"/>
        <v>10.829225352112676</v>
      </c>
      <c r="AE10">
        <f t="shared" si="11"/>
        <v>11.204352882538627</v>
      </c>
      <c r="AF10">
        <f t="shared" si="11"/>
        <v>10.909388200027252</v>
      </c>
      <c r="AI10" t="s">
        <v>29</v>
      </c>
      <c r="AJ10">
        <v>12494</v>
      </c>
      <c r="AK10">
        <v>200220</v>
      </c>
      <c r="AL10">
        <f t="shared" si="0"/>
        <v>16.025292140227307</v>
      </c>
      <c r="AM10">
        <v>1</v>
      </c>
      <c r="AN10">
        <v>0</v>
      </c>
      <c r="AO10">
        <v>2</v>
      </c>
      <c r="AP10">
        <v>1</v>
      </c>
      <c r="AQ10">
        <v>9</v>
      </c>
      <c r="AR10">
        <v>8</v>
      </c>
      <c r="AS10">
        <f t="shared" si="1"/>
        <v>42</v>
      </c>
      <c r="AT10">
        <v>11</v>
      </c>
      <c r="AU10">
        <f t="shared" si="2"/>
        <v>378</v>
      </c>
      <c r="AV10">
        <f t="shared" si="3"/>
        <v>55.2</v>
      </c>
      <c r="AX10">
        <v>8</v>
      </c>
      <c r="AY10">
        <v>2116</v>
      </c>
      <c r="AZ10">
        <v>30215</v>
      </c>
      <c r="BA10">
        <f t="shared" si="7"/>
        <v>14.27930056710775</v>
      </c>
      <c r="BB10">
        <v>2108</v>
      </c>
      <c r="BC10">
        <v>25492</v>
      </c>
      <c r="BD10">
        <f t="shared" si="6"/>
        <v>12.092979127134726</v>
      </c>
    </row>
    <row r="11" spans="2:56" x14ac:dyDescent="0.2">
      <c r="N11" s="6" t="s">
        <v>11</v>
      </c>
      <c r="O11" t="s">
        <v>5</v>
      </c>
      <c r="P11">
        <v>828</v>
      </c>
      <c r="Q11">
        <v>1987</v>
      </c>
      <c r="R11">
        <v>5635</v>
      </c>
      <c r="S11">
        <v>17483</v>
      </c>
      <c r="T11">
        <v>33498</v>
      </c>
      <c r="U11">
        <v>36500</v>
      </c>
      <c r="V11">
        <v>1</v>
      </c>
      <c r="X11" s="6" t="s">
        <v>11</v>
      </c>
      <c r="Y11" t="s">
        <v>5</v>
      </c>
      <c r="Z11">
        <v>627</v>
      </c>
      <c r="AA11">
        <v>1247</v>
      </c>
      <c r="AB11">
        <v>3222</v>
      </c>
      <c r="AC11">
        <v>9876</v>
      </c>
      <c r="AD11">
        <v>17848</v>
      </c>
      <c r="AE11">
        <v>19513</v>
      </c>
      <c r="AF11">
        <v>23871</v>
      </c>
      <c r="AI11" t="s">
        <v>30</v>
      </c>
      <c r="AJ11">
        <v>3063</v>
      </c>
      <c r="AK11">
        <v>42917</v>
      </c>
      <c r="AL11">
        <f t="shared" si="0"/>
        <v>14.011426705843943</v>
      </c>
      <c r="AM11">
        <v>0</v>
      </c>
      <c r="AN11">
        <v>1</v>
      </c>
      <c r="AO11">
        <v>2</v>
      </c>
      <c r="AP11">
        <v>0</v>
      </c>
      <c r="AQ11">
        <v>7</v>
      </c>
      <c r="AR11">
        <v>2</v>
      </c>
      <c r="AS11">
        <f t="shared" si="1"/>
        <v>9</v>
      </c>
      <c r="AT11">
        <v>2</v>
      </c>
      <c r="AU11">
        <f t="shared" si="2"/>
        <v>63</v>
      </c>
      <c r="AV11">
        <f t="shared" si="3"/>
        <v>11.4</v>
      </c>
      <c r="AX11">
        <v>9</v>
      </c>
      <c r="AY11">
        <v>2381</v>
      </c>
      <c r="AZ11">
        <v>34189</v>
      </c>
      <c r="BA11">
        <f t="shared" si="7"/>
        <v>14.359092818143637</v>
      </c>
      <c r="BB11">
        <v>2388</v>
      </c>
      <c r="BC11">
        <v>27901</v>
      </c>
      <c r="BD11">
        <f t="shared" si="6"/>
        <v>11.683835845896148</v>
      </c>
    </row>
    <row r="12" spans="2:56" x14ac:dyDescent="0.2">
      <c r="N12" s="6"/>
      <c r="O12" t="s">
        <v>6</v>
      </c>
      <c r="P12">
        <v>7639</v>
      </c>
      <c r="Q12">
        <v>19212</v>
      </c>
      <c r="R12">
        <v>52577</v>
      </c>
      <c r="S12">
        <v>138215</v>
      </c>
      <c r="T12">
        <v>241818</v>
      </c>
      <c r="U12">
        <v>278355</v>
      </c>
      <c r="V12">
        <v>0</v>
      </c>
      <c r="X12" s="6"/>
      <c r="Y12" t="s">
        <v>6</v>
      </c>
      <c r="Z12">
        <v>4956</v>
      </c>
      <c r="AA12">
        <v>12525</v>
      </c>
      <c r="AB12">
        <v>35077</v>
      </c>
      <c r="AC12">
        <v>90947</v>
      </c>
      <c r="AD12">
        <v>158669</v>
      </c>
      <c r="AE12">
        <v>185469</v>
      </c>
      <c r="AF12">
        <v>219935</v>
      </c>
      <c r="AI12" t="s">
        <v>36</v>
      </c>
      <c r="AJ12">
        <v>4311</v>
      </c>
      <c r="AK12">
        <v>64140</v>
      </c>
      <c r="AL12">
        <f t="shared" si="0"/>
        <v>14.878218510786361</v>
      </c>
      <c r="AM12">
        <v>1</v>
      </c>
      <c r="AN12">
        <v>0</v>
      </c>
      <c r="AO12">
        <v>1</v>
      </c>
      <c r="AP12">
        <v>1</v>
      </c>
      <c r="AQ12">
        <v>7</v>
      </c>
      <c r="AR12">
        <v>3</v>
      </c>
      <c r="AS12">
        <f t="shared" si="1"/>
        <v>11</v>
      </c>
      <c r="AT12">
        <v>3</v>
      </c>
      <c r="AU12">
        <f t="shared" si="2"/>
        <v>77</v>
      </c>
      <c r="AV12">
        <f t="shared" si="3"/>
        <v>14.6</v>
      </c>
      <c r="AX12">
        <v>10</v>
      </c>
      <c r="AY12">
        <v>2815</v>
      </c>
      <c r="AZ12">
        <v>38458</v>
      </c>
      <c r="BA12">
        <f t="shared" si="7"/>
        <v>13.661811722912967</v>
      </c>
      <c r="BB12">
        <v>2774</v>
      </c>
      <c r="BC12">
        <v>31629</v>
      </c>
      <c r="BD12">
        <f t="shared" si="6"/>
        <v>11.40194664744052</v>
      </c>
    </row>
    <row r="13" spans="2:56" x14ac:dyDescent="0.2">
      <c r="N13" s="6"/>
      <c r="O13" t="s">
        <v>7</v>
      </c>
      <c r="P13">
        <f>P12/P11</f>
        <v>9.2258454106280201</v>
      </c>
      <c r="Q13">
        <f t="shared" ref="Q13:V13" si="12">Q12/Q11</f>
        <v>9.6688475088072465</v>
      </c>
      <c r="R13">
        <f t="shared" si="12"/>
        <v>9.3304347826086964</v>
      </c>
      <c r="S13">
        <f t="shared" si="12"/>
        <v>7.9056798032374305</v>
      </c>
      <c r="T13">
        <f t="shared" si="12"/>
        <v>7.2188787390291962</v>
      </c>
      <c r="U13">
        <f t="shared" si="12"/>
        <v>7.6261643835616439</v>
      </c>
      <c r="V13">
        <f t="shared" si="12"/>
        <v>0</v>
      </c>
      <c r="X13" s="6"/>
      <c r="Y13" t="s">
        <v>7</v>
      </c>
      <c r="Z13">
        <f t="shared" ref="Z13:AF13" si="13">Z12/Z11</f>
        <v>7.9043062200956937</v>
      </c>
      <c r="AA13">
        <f t="shared" si="13"/>
        <v>10.04410585404972</v>
      </c>
      <c r="AB13">
        <f t="shared" si="13"/>
        <v>10.886716325263812</v>
      </c>
      <c r="AC13">
        <f t="shared" si="13"/>
        <v>9.2088902389631428</v>
      </c>
      <c r="AD13">
        <f t="shared" si="13"/>
        <v>8.8900156880322729</v>
      </c>
      <c r="AE13">
        <f t="shared" si="13"/>
        <v>9.5048941731153587</v>
      </c>
      <c r="AF13">
        <f t="shared" si="13"/>
        <v>9.2134807925935238</v>
      </c>
      <c r="AI13" t="s">
        <v>37</v>
      </c>
      <c r="AJ13">
        <v>8013</v>
      </c>
      <c r="AK13">
        <v>125576</v>
      </c>
      <c r="AL13">
        <f t="shared" si="0"/>
        <v>15.671533757643829</v>
      </c>
      <c r="AM13">
        <v>1</v>
      </c>
      <c r="AN13">
        <v>0</v>
      </c>
      <c r="AO13">
        <v>1</v>
      </c>
      <c r="AP13">
        <v>1</v>
      </c>
      <c r="AQ13">
        <v>7</v>
      </c>
      <c r="AR13">
        <v>7</v>
      </c>
      <c r="AS13">
        <f t="shared" si="1"/>
        <v>23</v>
      </c>
      <c r="AT13">
        <v>7</v>
      </c>
      <c r="AU13">
        <f t="shared" si="2"/>
        <v>161</v>
      </c>
      <c r="AV13">
        <f t="shared" si="3"/>
        <v>31.4</v>
      </c>
    </row>
    <row r="14" spans="2:56" x14ac:dyDescent="0.2">
      <c r="AI14" t="s">
        <v>38</v>
      </c>
      <c r="AJ14">
        <v>5496</v>
      </c>
      <c r="AK14">
        <v>77305</v>
      </c>
      <c r="AL14">
        <f t="shared" si="0"/>
        <v>14.065684133915575</v>
      </c>
      <c r="AM14">
        <v>1</v>
      </c>
      <c r="AN14">
        <v>0</v>
      </c>
      <c r="AO14">
        <v>1</v>
      </c>
      <c r="AP14">
        <v>1</v>
      </c>
      <c r="AQ14">
        <v>7</v>
      </c>
      <c r="AR14">
        <v>4</v>
      </c>
      <c r="AS14">
        <f t="shared" si="1"/>
        <v>14</v>
      </c>
      <c r="AT14">
        <v>7</v>
      </c>
      <c r="AU14">
        <f t="shared" si="2"/>
        <v>98</v>
      </c>
      <c r="AV14">
        <f t="shared" si="3"/>
        <v>22.4</v>
      </c>
    </row>
    <row r="15" spans="2:56" x14ac:dyDescent="0.2">
      <c r="AI15" t="s">
        <v>40</v>
      </c>
      <c r="AJ15">
        <v>3721</v>
      </c>
      <c r="AK15">
        <v>43843</v>
      </c>
      <c r="AL15">
        <f t="shared" si="0"/>
        <v>11.782585326525128</v>
      </c>
    </row>
    <row r="17" spans="35:38" x14ac:dyDescent="0.2">
      <c r="AI17" t="s">
        <v>41</v>
      </c>
      <c r="AJ17" t="s">
        <v>45</v>
      </c>
      <c r="AK17" t="s">
        <v>44</v>
      </c>
      <c r="AL17">
        <v>23451</v>
      </c>
    </row>
    <row r="18" spans="35:38" x14ac:dyDescent="0.2">
      <c r="AI18" t="s">
        <v>42</v>
      </c>
      <c r="AJ18">
        <v>16153</v>
      </c>
      <c r="AK18">
        <v>9301</v>
      </c>
      <c r="AL18">
        <f>AJ18+AK18</f>
        <v>25454</v>
      </c>
    </row>
    <row r="19" spans="35:38" x14ac:dyDescent="0.2">
      <c r="AI19" t="s">
        <v>43</v>
      </c>
      <c r="AJ19">
        <v>16042</v>
      </c>
      <c r="AK19">
        <v>8379</v>
      </c>
      <c r="AL19">
        <f>AJ19+AK19</f>
        <v>24421</v>
      </c>
    </row>
    <row r="39" spans="1:10" x14ac:dyDescent="0.2">
      <c r="B39" t="s">
        <v>46</v>
      </c>
      <c r="C39">
        <v>10</v>
      </c>
      <c r="D39">
        <v>20</v>
      </c>
      <c r="E39">
        <v>50</v>
      </c>
      <c r="F39">
        <v>125</v>
      </c>
      <c r="G39">
        <v>216</v>
      </c>
      <c r="H39">
        <v>300</v>
      </c>
      <c r="I39">
        <v>500</v>
      </c>
      <c r="J39">
        <v>1000</v>
      </c>
    </row>
    <row r="40" spans="1:10" x14ac:dyDescent="0.2">
      <c r="A40" s="6" t="s">
        <v>48</v>
      </c>
      <c r="B40" t="s">
        <v>52</v>
      </c>
      <c r="C40">
        <v>2037</v>
      </c>
      <c r="D40">
        <v>2744</v>
      </c>
      <c r="E40">
        <v>5270</v>
      </c>
      <c r="F40">
        <v>14014</v>
      </c>
      <c r="G40">
        <v>23156</v>
      </c>
      <c r="H40">
        <v>31702</v>
      </c>
      <c r="I40">
        <v>65348</v>
      </c>
      <c r="J40">
        <v>120260</v>
      </c>
    </row>
    <row r="41" spans="1:10" x14ac:dyDescent="0.2">
      <c r="A41" s="6"/>
      <c r="B41" t="s">
        <v>53</v>
      </c>
      <c r="C41">
        <v>11273</v>
      </c>
      <c r="D41">
        <v>29948</v>
      </c>
      <c r="E41">
        <v>83885</v>
      </c>
      <c r="F41">
        <v>202768</v>
      </c>
      <c r="G41">
        <v>400725</v>
      </c>
      <c r="H41">
        <v>551374</v>
      </c>
      <c r="I41">
        <v>1112538</v>
      </c>
      <c r="J41">
        <v>1863277</v>
      </c>
    </row>
    <row r="42" spans="1:10" x14ac:dyDescent="0.2">
      <c r="A42" s="6"/>
      <c r="B42" t="s">
        <v>50</v>
      </c>
      <c r="C42">
        <f>C41/C40</f>
        <v>5.5341188021600392</v>
      </c>
      <c r="D42">
        <f t="shared" ref="D42:J42" si="14">D41/D40</f>
        <v>10.91399416909621</v>
      </c>
      <c r="E42">
        <f t="shared" si="14"/>
        <v>15.917457305502847</v>
      </c>
      <c r="F42">
        <f t="shared" si="14"/>
        <v>14.468959611816755</v>
      </c>
      <c r="G42">
        <f t="shared" si="14"/>
        <v>17.305449991362931</v>
      </c>
      <c r="H42">
        <f t="shared" si="14"/>
        <v>17.392404264715161</v>
      </c>
      <c r="I42">
        <f t="shared" si="14"/>
        <v>17.024820958560323</v>
      </c>
      <c r="J42">
        <f t="shared" si="14"/>
        <v>15.493738566439381</v>
      </c>
    </row>
    <row r="43" spans="1:10" x14ac:dyDescent="0.2">
      <c r="A43" s="6" t="s">
        <v>60</v>
      </c>
      <c r="B43" t="s">
        <v>56</v>
      </c>
      <c r="C43">
        <v>602</v>
      </c>
      <c r="D43">
        <v>972</v>
      </c>
      <c r="E43">
        <v>2203</v>
      </c>
      <c r="F43">
        <v>5514</v>
      </c>
      <c r="G43">
        <v>9451</v>
      </c>
      <c r="H43">
        <v>13154</v>
      </c>
      <c r="I43">
        <v>24542</v>
      </c>
      <c r="J43">
        <v>46571</v>
      </c>
    </row>
    <row r="44" spans="1:10" x14ac:dyDescent="0.2">
      <c r="A44" s="6"/>
      <c r="B44" t="s">
        <v>51</v>
      </c>
      <c r="C44">
        <v>5865</v>
      </c>
      <c r="D44">
        <v>15221</v>
      </c>
      <c r="E44">
        <v>42028</v>
      </c>
      <c r="F44">
        <v>78106</v>
      </c>
      <c r="G44">
        <v>196355</v>
      </c>
      <c r="H44">
        <v>267906</v>
      </c>
      <c r="I44">
        <v>448882</v>
      </c>
      <c r="J44">
        <v>905694</v>
      </c>
    </row>
    <row r="45" spans="1:10" x14ac:dyDescent="0.2">
      <c r="A45" s="6"/>
      <c r="B45" t="s">
        <v>54</v>
      </c>
      <c r="C45">
        <v>1729</v>
      </c>
      <c r="D45">
        <v>2239</v>
      </c>
      <c r="E45">
        <v>3816</v>
      </c>
      <c r="F45">
        <v>9779</v>
      </c>
      <c r="G45">
        <v>16225</v>
      </c>
      <c r="H45">
        <v>23297</v>
      </c>
      <c r="I45">
        <v>41702</v>
      </c>
      <c r="J45">
        <v>82333</v>
      </c>
    </row>
    <row r="46" spans="1:10" x14ac:dyDescent="0.2">
      <c r="A46" s="6"/>
      <c r="B46" t="s">
        <v>55</v>
      </c>
      <c r="C46">
        <v>7498</v>
      </c>
      <c r="D46">
        <v>21665</v>
      </c>
      <c r="E46">
        <v>57096</v>
      </c>
      <c r="F46">
        <v>120508</v>
      </c>
      <c r="G46">
        <v>280300</v>
      </c>
      <c r="H46">
        <v>388011</v>
      </c>
      <c r="I46">
        <v>626860</v>
      </c>
      <c r="J46">
        <v>1316250</v>
      </c>
    </row>
    <row r="47" spans="1:10" x14ac:dyDescent="0.2">
      <c r="A47" s="6"/>
      <c r="B47" t="s">
        <v>57</v>
      </c>
      <c r="C47">
        <f>C43+C45</f>
        <v>2331</v>
      </c>
      <c r="D47">
        <f t="shared" ref="D47:J47" si="15">D43+D45</f>
        <v>3211</v>
      </c>
      <c r="E47">
        <f t="shared" si="15"/>
        <v>6019</v>
      </c>
      <c r="F47">
        <f t="shared" si="15"/>
        <v>15293</v>
      </c>
      <c r="G47">
        <f t="shared" si="15"/>
        <v>25676</v>
      </c>
      <c r="H47">
        <f t="shared" si="15"/>
        <v>36451</v>
      </c>
      <c r="I47">
        <f t="shared" si="15"/>
        <v>66244</v>
      </c>
      <c r="J47">
        <f t="shared" si="15"/>
        <v>128904</v>
      </c>
    </row>
    <row r="48" spans="1:10" x14ac:dyDescent="0.2">
      <c r="A48" s="6"/>
      <c r="B48" t="s">
        <v>58</v>
      </c>
      <c r="C48">
        <f>C44+C46</f>
        <v>13363</v>
      </c>
      <c r="D48">
        <f t="shared" ref="D48:J48" si="16">D44+D46</f>
        <v>36886</v>
      </c>
      <c r="E48">
        <f t="shared" si="16"/>
        <v>99124</v>
      </c>
      <c r="F48">
        <f t="shared" si="16"/>
        <v>198614</v>
      </c>
      <c r="G48">
        <f t="shared" si="16"/>
        <v>476655</v>
      </c>
      <c r="H48">
        <f t="shared" si="16"/>
        <v>655917</v>
      </c>
      <c r="I48">
        <f t="shared" si="16"/>
        <v>1075742</v>
      </c>
      <c r="J48">
        <f t="shared" si="16"/>
        <v>2221944</v>
      </c>
    </row>
    <row r="49" spans="1:10" x14ac:dyDescent="0.2">
      <c r="A49" s="6"/>
      <c r="B49" t="s">
        <v>59</v>
      </c>
      <c r="C49">
        <f>C48/C47</f>
        <v>5.7327327327327327</v>
      </c>
      <c r="D49">
        <f t="shared" ref="D49:J49" si="17">D48/D47</f>
        <v>11.487387106820306</v>
      </c>
      <c r="E49">
        <f t="shared" si="17"/>
        <v>16.468516364844657</v>
      </c>
      <c r="F49">
        <f t="shared" si="17"/>
        <v>12.987249068201137</v>
      </c>
      <c r="G49">
        <f t="shared" si="17"/>
        <v>18.564223399283378</v>
      </c>
      <c r="H49">
        <f t="shared" si="17"/>
        <v>17.994485747990453</v>
      </c>
      <c r="I49">
        <f t="shared" si="17"/>
        <v>16.239085803997344</v>
      </c>
      <c r="J49">
        <f t="shared" si="17"/>
        <v>17.237199776577917</v>
      </c>
    </row>
    <row r="50" spans="1:10" x14ac:dyDescent="0.2">
      <c r="A50" s="6" t="s">
        <v>61</v>
      </c>
      <c r="B50" t="s">
        <v>56</v>
      </c>
      <c r="C50">
        <v>346</v>
      </c>
      <c r="D50">
        <v>721</v>
      </c>
      <c r="E50">
        <v>1690</v>
      </c>
      <c r="F50">
        <v>4298</v>
      </c>
      <c r="G50">
        <v>7442</v>
      </c>
      <c r="H50">
        <v>10318</v>
      </c>
      <c r="I50">
        <v>16800</v>
      </c>
      <c r="J50">
        <v>34865</v>
      </c>
    </row>
    <row r="51" spans="1:10" x14ac:dyDescent="0.2">
      <c r="A51" s="6"/>
      <c r="B51" t="s">
        <v>51</v>
      </c>
      <c r="C51">
        <v>2543</v>
      </c>
      <c r="D51">
        <v>6218</v>
      </c>
      <c r="E51">
        <v>17367</v>
      </c>
      <c r="F51">
        <v>42742</v>
      </c>
      <c r="G51">
        <v>84343</v>
      </c>
      <c r="H51">
        <v>110550</v>
      </c>
      <c r="I51">
        <v>192615</v>
      </c>
      <c r="J51">
        <v>365640</v>
      </c>
    </row>
    <row r="52" spans="1:10" x14ac:dyDescent="0.2">
      <c r="A52" s="6"/>
      <c r="B52" t="s">
        <v>54</v>
      </c>
      <c r="C52">
        <v>1427</v>
      </c>
      <c r="D52">
        <v>1945</v>
      </c>
      <c r="E52">
        <v>3519</v>
      </c>
      <c r="F52">
        <v>9257</v>
      </c>
      <c r="G52">
        <v>15263</v>
      </c>
      <c r="H52">
        <v>21795</v>
      </c>
      <c r="I52">
        <v>39875</v>
      </c>
      <c r="J52">
        <v>78768</v>
      </c>
    </row>
    <row r="53" spans="1:10" x14ac:dyDescent="0.2">
      <c r="A53" s="6"/>
      <c r="B53" t="s">
        <v>55</v>
      </c>
      <c r="C53">
        <v>7352</v>
      </c>
      <c r="D53">
        <v>20423</v>
      </c>
      <c r="E53">
        <v>54851</v>
      </c>
      <c r="F53">
        <v>119427</v>
      </c>
      <c r="G53">
        <v>263860</v>
      </c>
      <c r="H53">
        <v>358521</v>
      </c>
      <c r="I53">
        <v>620221</v>
      </c>
      <c r="J53">
        <v>1214309</v>
      </c>
    </row>
    <row r="54" spans="1:10" x14ac:dyDescent="0.2">
      <c r="A54" s="6"/>
      <c r="B54" t="s">
        <v>57</v>
      </c>
      <c r="C54">
        <f>C50+C52</f>
        <v>1773</v>
      </c>
      <c r="D54">
        <f t="shared" ref="D54:J54" si="18">D50+D52</f>
        <v>2666</v>
      </c>
      <c r="E54">
        <f t="shared" si="18"/>
        <v>5209</v>
      </c>
      <c r="F54">
        <f t="shared" si="18"/>
        <v>13555</v>
      </c>
      <c r="G54">
        <f t="shared" si="18"/>
        <v>22705</v>
      </c>
      <c r="H54">
        <f t="shared" si="18"/>
        <v>32113</v>
      </c>
      <c r="I54">
        <f t="shared" si="18"/>
        <v>56675</v>
      </c>
      <c r="J54">
        <f t="shared" si="18"/>
        <v>113633</v>
      </c>
    </row>
    <row r="55" spans="1:10" x14ac:dyDescent="0.2">
      <c r="A55" s="6"/>
      <c r="B55" t="s">
        <v>58</v>
      </c>
      <c r="C55">
        <f>C51+C53</f>
        <v>9895</v>
      </c>
      <c r="D55">
        <f t="shared" ref="D55:I55" si="19">D51+D53</f>
        <v>26641</v>
      </c>
      <c r="E55">
        <f t="shared" si="19"/>
        <v>72218</v>
      </c>
      <c r="F55">
        <f t="shared" si="19"/>
        <v>162169</v>
      </c>
      <c r="G55">
        <f t="shared" si="19"/>
        <v>348203</v>
      </c>
      <c r="H55">
        <f t="shared" si="19"/>
        <v>469071</v>
      </c>
      <c r="I55">
        <f t="shared" si="19"/>
        <v>812836</v>
      </c>
      <c r="J55">
        <f>J51+J53</f>
        <v>1579949</v>
      </c>
    </row>
    <row r="56" spans="1:10" x14ac:dyDescent="0.2">
      <c r="A56" s="6"/>
      <c r="B56" t="s">
        <v>59</v>
      </c>
      <c r="C56">
        <f>C55/C54</f>
        <v>5.5809362662154545</v>
      </c>
      <c r="D56">
        <f t="shared" ref="D56:J56" si="20">D55/D54</f>
        <v>9.9928732183045756</v>
      </c>
      <c r="E56">
        <f t="shared" si="20"/>
        <v>13.86408139758111</v>
      </c>
      <c r="F56">
        <f t="shared" si="20"/>
        <v>11.963777203983771</v>
      </c>
      <c r="G56">
        <f t="shared" si="20"/>
        <v>15.335961242017177</v>
      </c>
      <c r="H56">
        <f t="shared" si="20"/>
        <v>14.606888176128049</v>
      </c>
      <c r="I56">
        <f t="shared" si="20"/>
        <v>14.342055580061755</v>
      </c>
      <c r="J56">
        <f t="shared" si="20"/>
        <v>13.903962757297617</v>
      </c>
    </row>
    <row r="57" spans="1:10" x14ac:dyDescent="0.2">
      <c r="B57" t="s">
        <v>41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">
      <c r="B58" t="s">
        <v>62</v>
      </c>
      <c r="C58">
        <f>C47/C40</f>
        <v>1.1443298969072164</v>
      </c>
      <c r="D58">
        <f t="shared" ref="D58:J58" si="21">D47/D40</f>
        <v>1.1701895043731778</v>
      </c>
      <c r="E58">
        <f t="shared" si="21"/>
        <v>1.1421252371916508</v>
      </c>
      <c r="F58">
        <f t="shared" si="21"/>
        <v>1.0912658769801626</v>
      </c>
      <c r="G58">
        <f t="shared" si="21"/>
        <v>1.1088270858524789</v>
      </c>
      <c r="H58">
        <f t="shared" si="21"/>
        <v>1.1498012743675479</v>
      </c>
      <c r="I58">
        <f t="shared" si="21"/>
        <v>1.0137112076880701</v>
      </c>
      <c r="J58">
        <f t="shared" si="21"/>
        <v>1.0718775985365043</v>
      </c>
    </row>
    <row r="59" spans="1:10" x14ac:dyDescent="0.2">
      <c r="B59" t="s">
        <v>63</v>
      </c>
      <c r="C59">
        <f>C54/C40</f>
        <v>0.8703976435935199</v>
      </c>
      <c r="D59">
        <f t="shared" ref="D59:J59" si="22">D54/D40</f>
        <v>0.97157434402332365</v>
      </c>
      <c r="E59">
        <f t="shared" si="22"/>
        <v>0.98842504743833015</v>
      </c>
      <c r="F59">
        <f t="shared" si="22"/>
        <v>0.96724703867561013</v>
      </c>
      <c r="G59">
        <f t="shared" si="22"/>
        <v>0.9805234064605286</v>
      </c>
      <c r="H59">
        <f t="shared" si="22"/>
        <v>1.012964481736168</v>
      </c>
      <c r="I59">
        <f t="shared" si="22"/>
        <v>0.86727979433188462</v>
      </c>
      <c r="J59">
        <f t="shared" si="22"/>
        <v>0.9448943954764677</v>
      </c>
    </row>
    <row r="61" spans="1:10" x14ac:dyDescent="0.2">
      <c r="A61" s="6" t="s">
        <v>65</v>
      </c>
      <c r="B61" t="s">
        <v>70</v>
      </c>
      <c r="C61">
        <v>1410</v>
      </c>
      <c r="D61">
        <v>1868</v>
      </c>
      <c r="E61">
        <v>3383</v>
      </c>
      <c r="F61">
        <v>10048</v>
      </c>
      <c r="G61">
        <v>16313</v>
      </c>
      <c r="H61">
        <v>21775</v>
      </c>
      <c r="I61">
        <v>40360</v>
      </c>
      <c r="J61">
        <v>82134</v>
      </c>
    </row>
    <row r="62" spans="1:10" x14ac:dyDescent="0.2">
      <c r="A62" s="6"/>
      <c r="B62" t="s">
        <v>71</v>
      </c>
      <c r="C62">
        <v>6251</v>
      </c>
      <c r="D62">
        <v>17325</v>
      </c>
      <c r="E62">
        <v>44722</v>
      </c>
      <c r="F62">
        <v>97218</v>
      </c>
      <c r="G62">
        <v>214100</v>
      </c>
      <c r="H62">
        <v>314799</v>
      </c>
      <c r="I62">
        <v>496260</v>
      </c>
      <c r="J62">
        <v>1005357</v>
      </c>
    </row>
    <row r="63" spans="1:10" x14ac:dyDescent="0.2">
      <c r="A63" s="6"/>
      <c r="B63" t="s">
        <v>50</v>
      </c>
      <c r="C63">
        <f>C62/C61</f>
        <v>4.4333333333333336</v>
      </c>
      <c r="D63">
        <f t="shared" ref="D63:J63" si="23">D62/D61</f>
        <v>9.2746252676659537</v>
      </c>
      <c r="E63">
        <f t="shared" si="23"/>
        <v>13.219627549512268</v>
      </c>
      <c r="F63">
        <f t="shared" si="23"/>
        <v>9.6753582802547768</v>
      </c>
      <c r="G63">
        <f t="shared" si="23"/>
        <v>13.124501930975295</v>
      </c>
      <c r="H63">
        <f t="shared" si="23"/>
        <v>14.456900114810562</v>
      </c>
      <c r="I63">
        <f t="shared" si="23"/>
        <v>12.29583746283449</v>
      </c>
      <c r="J63">
        <f t="shared" si="23"/>
        <v>12.240448535320331</v>
      </c>
    </row>
    <row r="64" spans="1:10" x14ac:dyDescent="0.2">
      <c r="A64" s="6" t="s">
        <v>66</v>
      </c>
      <c r="B64" t="s">
        <v>72</v>
      </c>
      <c r="C64">
        <v>3272</v>
      </c>
      <c r="D64">
        <v>4506</v>
      </c>
      <c r="E64">
        <v>8102</v>
      </c>
      <c r="F64">
        <v>23660</v>
      </c>
      <c r="G64">
        <v>39357</v>
      </c>
      <c r="H64">
        <v>52698</v>
      </c>
      <c r="I64">
        <v>88427</v>
      </c>
      <c r="J64">
        <v>175793</v>
      </c>
    </row>
    <row r="65" spans="1:10" x14ac:dyDescent="0.2">
      <c r="A65" s="6"/>
      <c r="B65" t="s">
        <v>73</v>
      </c>
      <c r="C65">
        <v>15218</v>
      </c>
      <c r="D65">
        <v>42634</v>
      </c>
      <c r="E65">
        <v>116255</v>
      </c>
      <c r="F65">
        <v>257130</v>
      </c>
      <c r="G65">
        <v>596737</v>
      </c>
      <c r="H65">
        <v>768177</v>
      </c>
      <c r="I65">
        <v>1389189</v>
      </c>
      <c r="J65">
        <v>2612350</v>
      </c>
    </row>
    <row r="66" spans="1:10" x14ac:dyDescent="0.2">
      <c r="A66" s="6"/>
      <c r="B66" t="s">
        <v>74</v>
      </c>
      <c r="C66">
        <f>C65/C64</f>
        <v>4.6509779951100247</v>
      </c>
      <c r="D66">
        <f t="shared" ref="D66:J66" si="24">D65/D64</f>
        <v>9.4616067465601414</v>
      </c>
      <c r="E66">
        <f t="shared" si="24"/>
        <v>14.348926191063935</v>
      </c>
      <c r="F66">
        <f t="shared" si="24"/>
        <v>10.86770921386306</v>
      </c>
      <c r="G66">
        <f t="shared" si="24"/>
        <v>15.162156668445258</v>
      </c>
      <c r="H66">
        <f t="shared" si="24"/>
        <v>14.576966867812819</v>
      </c>
      <c r="I66">
        <f t="shared" si="24"/>
        <v>15.710009386273423</v>
      </c>
      <c r="J66">
        <f t="shared" si="24"/>
        <v>14.860375555340656</v>
      </c>
    </row>
    <row r="67" spans="1:10" x14ac:dyDescent="0.2">
      <c r="A67" s="6" t="s">
        <v>67</v>
      </c>
      <c r="B67" t="s">
        <v>75</v>
      </c>
      <c r="C67">
        <v>615</v>
      </c>
      <c r="D67">
        <v>845</v>
      </c>
      <c r="E67">
        <v>1487</v>
      </c>
      <c r="F67">
        <v>4024</v>
      </c>
      <c r="G67">
        <v>6858</v>
      </c>
      <c r="H67">
        <v>9286</v>
      </c>
      <c r="I67">
        <v>16283</v>
      </c>
      <c r="J67">
        <v>35145</v>
      </c>
    </row>
    <row r="68" spans="1:10" x14ac:dyDescent="0.2">
      <c r="A68" s="6"/>
      <c r="B68" t="s">
        <v>76</v>
      </c>
      <c r="C68">
        <v>2718</v>
      </c>
      <c r="D68">
        <v>7119</v>
      </c>
      <c r="E68">
        <v>20074</v>
      </c>
      <c r="F68">
        <v>44545</v>
      </c>
      <c r="G68">
        <v>96197</v>
      </c>
      <c r="H68">
        <v>126843</v>
      </c>
      <c r="I68">
        <v>210634</v>
      </c>
      <c r="J68">
        <v>447411</v>
      </c>
    </row>
    <row r="69" spans="1:10" x14ac:dyDescent="0.2">
      <c r="A69" s="6"/>
      <c r="B69" t="s">
        <v>50</v>
      </c>
      <c r="C69">
        <f>C68/C67</f>
        <v>4.4195121951219516</v>
      </c>
      <c r="D69">
        <f t="shared" ref="D69:J69" si="25">D68/D67</f>
        <v>8.4248520710059172</v>
      </c>
      <c r="E69">
        <f t="shared" si="25"/>
        <v>13.499663752521856</v>
      </c>
      <c r="F69">
        <f t="shared" si="25"/>
        <v>11.069831013916501</v>
      </c>
      <c r="G69">
        <f t="shared" si="25"/>
        <v>14.02697579469233</v>
      </c>
      <c r="H69">
        <f t="shared" si="25"/>
        <v>13.659595089381865</v>
      </c>
      <c r="I69">
        <f t="shared" si="25"/>
        <v>12.935822637106185</v>
      </c>
      <c r="J69">
        <f t="shared" si="25"/>
        <v>12.730431071276142</v>
      </c>
    </row>
    <row r="70" spans="1:10" x14ac:dyDescent="0.2">
      <c r="A70" s="6" t="s">
        <v>68</v>
      </c>
      <c r="B70" t="s">
        <v>72</v>
      </c>
      <c r="C70">
        <v>859</v>
      </c>
      <c r="D70">
        <v>1113</v>
      </c>
      <c r="E70">
        <v>1897</v>
      </c>
      <c r="F70">
        <v>5169</v>
      </c>
      <c r="G70">
        <v>8792</v>
      </c>
      <c r="H70">
        <v>12226</v>
      </c>
      <c r="I70">
        <v>21407</v>
      </c>
      <c r="J70">
        <v>46904</v>
      </c>
    </row>
    <row r="71" spans="1:10" x14ac:dyDescent="0.2">
      <c r="A71" s="6"/>
      <c r="B71" t="s">
        <v>77</v>
      </c>
      <c r="C71">
        <v>5395</v>
      </c>
      <c r="D71">
        <v>13586</v>
      </c>
      <c r="E71">
        <v>34678</v>
      </c>
      <c r="F71">
        <v>79614</v>
      </c>
      <c r="G71">
        <v>188191</v>
      </c>
      <c r="H71">
        <v>247247</v>
      </c>
      <c r="I71">
        <v>421889</v>
      </c>
      <c r="J71">
        <v>828465</v>
      </c>
    </row>
    <row r="72" spans="1:10" x14ac:dyDescent="0.2">
      <c r="A72" s="6"/>
      <c r="B72" t="s">
        <v>78</v>
      </c>
      <c r="C72">
        <f>C71/C70</f>
        <v>6.2805587892898718</v>
      </c>
      <c r="D72">
        <f t="shared" ref="D72:J72" si="26">D71/D70</f>
        <v>12.206648697214735</v>
      </c>
      <c r="E72">
        <f t="shared" si="26"/>
        <v>18.280442804428045</v>
      </c>
      <c r="F72">
        <f t="shared" si="26"/>
        <v>15.402205455600697</v>
      </c>
      <c r="G72">
        <f t="shared" si="26"/>
        <v>21.404799818016379</v>
      </c>
      <c r="H72">
        <f t="shared" si="26"/>
        <v>20.223049239326027</v>
      </c>
      <c r="I72">
        <f t="shared" si="26"/>
        <v>19.707992712664083</v>
      </c>
      <c r="J72">
        <f t="shared" si="26"/>
        <v>17.662992495309567</v>
      </c>
    </row>
    <row r="73" spans="1:10" x14ac:dyDescent="0.2">
      <c r="A73" s="6" t="s">
        <v>69</v>
      </c>
      <c r="B73" t="s">
        <v>47</v>
      </c>
      <c r="C73">
        <v>558</v>
      </c>
      <c r="D73">
        <v>797</v>
      </c>
      <c r="E73">
        <v>1340</v>
      </c>
      <c r="F73">
        <v>3583</v>
      </c>
      <c r="G73">
        <v>5907</v>
      </c>
      <c r="H73">
        <v>7899</v>
      </c>
      <c r="I73">
        <v>14971</v>
      </c>
      <c r="J73">
        <v>28454</v>
      </c>
    </row>
    <row r="74" spans="1:10" x14ac:dyDescent="0.2">
      <c r="A74" s="6"/>
      <c r="B74" t="s">
        <v>73</v>
      </c>
      <c r="C74">
        <v>1698</v>
      </c>
      <c r="D74">
        <v>4866</v>
      </c>
      <c r="E74">
        <v>11877</v>
      </c>
      <c r="F74">
        <v>32914</v>
      </c>
      <c r="G74">
        <v>63403</v>
      </c>
      <c r="H74">
        <v>95853</v>
      </c>
      <c r="I74">
        <v>146928</v>
      </c>
      <c r="J74">
        <v>325617</v>
      </c>
    </row>
    <row r="75" spans="1:10" x14ac:dyDescent="0.2">
      <c r="A75" s="6"/>
      <c r="B75" t="s">
        <v>78</v>
      </c>
      <c r="C75">
        <f t="shared" ref="C75:I75" si="27">C74/C73</f>
        <v>3.043010752688172</v>
      </c>
      <c r="D75">
        <f t="shared" si="27"/>
        <v>6.1053952321204514</v>
      </c>
      <c r="E75">
        <f t="shared" si="27"/>
        <v>8.8634328358208947</v>
      </c>
      <c r="F75">
        <f t="shared" si="27"/>
        <v>9.1861568518001668</v>
      </c>
      <c r="G75">
        <f t="shared" si="27"/>
        <v>10.733536482139835</v>
      </c>
      <c r="H75">
        <f t="shared" si="27"/>
        <v>12.13482719331561</v>
      </c>
      <c r="I75">
        <f t="shared" si="27"/>
        <v>9.8141740698684128</v>
      </c>
      <c r="J75">
        <f>J74/J73</f>
        <v>11.443628312363815</v>
      </c>
    </row>
    <row r="76" spans="1:10" x14ac:dyDescent="0.2">
      <c r="A76" s="6" t="s">
        <v>79</v>
      </c>
      <c r="B76" t="s">
        <v>72</v>
      </c>
      <c r="C76">
        <f>C61+C64+C67+C70+C73</f>
        <v>6714</v>
      </c>
      <c r="D76">
        <f t="shared" ref="D76:J76" si="28">D61+D64+D67+D70+D73</f>
        <v>9129</v>
      </c>
      <c r="E76">
        <f t="shared" si="28"/>
        <v>16209</v>
      </c>
      <c r="F76">
        <f t="shared" si="28"/>
        <v>46484</v>
      </c>
      <c r="G76">
        <f t="shared" si="28"/>
        <v>77227</v>
      </c>
      <c r="H76">
        <f t="shared" si="28"/>
        <v>103884</v>
      </c>
      <c r="I76">
        <f t="shared" si="28"/>
        <v>181448</v>
      </c>
      <c r="J76">
        <f t="shared" si="28"/>
        <v>368430</v>
      </c>
    </row>
    <row r="77" spans="1:10" x14ac:dyDescent="0.2">
      <c r="A77" s="6"/>
      <c r="B77" t="s">
        <v>49</v>
      </c>
      <c r="C77">
        <f>C62+C65+C68+C71+C74</f>
        <v>31280</v>
      </c>
      <c r="D77">
        <f t="shared" ref="D77:J77" si="29">D62+D65+D68+D71+D74</f>
        <v>85530</v>
      </c>
      <c r="E77">
        <f t="shared" si="29"/>
        <v>227606</v>
      </c>
      <c r="F77">
        <f t="shared" si="29"/>
        <v>511421</v>
      </c>
      <c r="G77">
        <f t="shared" si="29"/>
        <v>1158628</v>
      </c>
      <c r="H77">
        <f t="shared" si="29"/>
        <v>1552919</v>
      </c>
      <c r="I77">
        <f t="shared" si="29"/>
        <v>2664900</v>
      </c>
      <c r="J77">
        <f t="shared" si="29"/>
        <v>5219200</v>
      </c>
    </row>
    <row r="78" spans="1:10" x14ac:dyDescent="0.2">
      <c r="A78" s="6"/>
      <c r="B78" t="s">
        <v>78</v>
      </c>
      <c r="C78">
        <f>C77/C76</f>
        <v>4.6589216562406914</v>
      </c>
      <c r="D78">
        <f t="shared" ref="D78:J78" si="30">D77/D76</f>
        <v>9.3690437068682222</v>
      </c>
      <c r="E78">
        <f t="shared" si="30"/>
        <v>14.041952001974211</v>
      </c>
      <c r="F78">
        <f t="shared" si="30"/>
        <v>11.002086739523277</v>
      </c>
      <c r="G78">
        <f t="shared" si="30"/>
        <v>15.002887591127456</v>
      </c>
      <c r="H78">
        <f t="shared" si="30"/>
        <v>14.948586885372146</v>
      </c>
      <c r="I78">
        <f t="shared" si="30"/>
        <v>14.686852431550637</v>
      </c>
      <c r="J78">
        <f t="shared" si="30"/>
        <v>14.166055967212225</v>
      </c>
    </row>
  </sheetData>
  <mergeCells count="20">
    <mergeCell ref="A70:A72"/>
    <mergeCell ref="A73:A75"/>
    <mergeCell ref="A76:A78"/>
    <mergeCell ref="AL5:AL6"/>
    <mergeCell ref="A61:A63"/>
    <mergeCell ref="A64:A66"/>
    <mergeCell ref="A67:A69"/>
    <mergeCell ref="A40:A42"/>
    <mergeCell ref="A43:A49"/>
    <mergeCell ref="A50:A56"/>
    <mergeCell ref="AJ5:AJ6"/>
    <mergeCell ref="AK5:AK6"/>
    <mergeCell ref="N2:N4"/>
    <mergeCell ref="N5:N7"/>
    <mergeCell ref="N8:N10"/>
    <mergeCell ref="N11:N13"/>
    <mergeCell ref="X2:X4"/>
    <mergeCell ref="X5:X7"/>
    <mergeCell ref="X8:X10"/>
    <mergeCell ref="X11:X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F3" sqref="F3"/>
    </sheetView>
  </sheetViews>
  <sheetFormatPr defaultRowHeight="14.25" x14ac:dyDescent="0.2"/>
  <cols>
    <col min="2" max="2" width="15.5" customWidth="1"/>
  </cols>
  <sheetData>
    <row r="1" spans="1:19" x14ac:dyDescent="0.2">
      <c r="B1" t="s">
        <v>0</v>
      </c>
      <c r="C1">
        <v>10000</v>
      </c>
      <c r="D1">
        <v>20000</v>
      </c>
      <c r="E1">
        <v>50000</v>
      </c>
      <c r="F1">
        <v>125000</v>
      </c>
      <c r="G1">
        <v>216000</v>
      </c>
      <c r="H1">
        <v>300000</v>
      </c>
      <c r="L1" t="s">
        <v>83</v>
      </c>
      <c r="M1">
        <v>10</v>
      </c>
      <c r="N1">
        <v>20</v>
      </c>
      <c r="O1">
        <v>50</v>
      </c>
      <c r="P1">
        <v>125</v>
      </c>
      <c r="Q1">
        <v>216</v>
      </c>
      <c r="R1">
        <v>250</v>
      </c>
      <c r="S1">
        <v>300</v>
      </c>
    </row>
    <row r="2" spans="1:19" x14ac:dyDescent="0.2">
      <c r="A2" t="s">
        <v>80</v>
      </c>
      <c r="B2" t="s">
        <v>5</v>
      </c>
      <c r="C2">
        <v>384</v>
      </c>
      <c r="D2">
        <v>490</v>
      </c>
      <c r="E2">
        <v>824</v>
      </c>
      <c r="F2">
        <v>2088</v>
      </c>
      <c r="G2">
        <v>3401</v>
      </c>
      <c r="H2">
        <v>4903</v>
      </c>
      <c r="L2" t="s">
        <v>5</v>
      </c>
      <c r="M2">
        <v>0.38400000000000001</v>
      </c>
      <c r="N2">
        <v>0.49</v>
      </c>
      <c r="O2">
        <v>0.82399999999999995</v>
      </c>
      <c r="P2">
        <v>2.0880000000000001</v>
      </c>
      <c r="Q2">
        <v>3.4009999999999998</v>
      </c>
      <c r="R2">
        <v>4.0140000000000002</v>
      </c>
      <c r="S2">
        <v>4.9029999999999996</v>
      </c>
    </row>
    <row r="3" spans="1:19" x14ac:dyDescent="0.2">
      <c r="A3" t="s">
        <v>81</v>
      </c>
      <c r="B3" t="s">
        <v>15</v>
      </c>
      <c r="C3">
        <v>312</v>
      </c>
      <c r="D3">
        <v>369</v>
      </c>
      <c r="E3">
        <v>643</v>
      </c>
      <c r="F3">
        <v>1699</v>
      </c>
      <c r="G3">
        <v>3140</v>
      </c>
      <c r="H3">
        <v>4430</v>
      </c>
      <c r="L3" t="s">
        <v>6</v>
      </c>
      <c r="M3">
        <v>1.0680000000000001</v>
      </c>
      <c r="N3">
        <v>3.5219999999999998</v>
      </c>
      <c r="O3">
        <v>9.2289999999999992</v>
      </c>
      <c r="P3">
        <v>21.34</v>
      </c>
      <c r="Q3">
        <v>43.061</v>
      </c>
      <c r="R3">
        <v>48.622</v>
      </c>
      <c r="S3">
        <v>63.183</v>
      </c>
    </row>
    <row r="4" spans="1:19" x14ac:dyDescent="0.2">
      <c r="A4" t="s">
        <v>82</v>
      </c>
      <c r="C4">
        <f t="shared" ref="C4:H4" si="0">C2/C3</f>
        <v>1.2307692307692308</v>
      </c>
      <c r="D4">
        <f t="shared" si="0"/>
        <v>1.3279132791327912</v>
      </c>
      <c r="E4">
        <f t="shared" si="0"/>
        <v>1.28149300155521</v>
      </c>
      <c r="F4">
        <f t="shared" si="0"/>
        <v>1.2289582107121837</v>
      </c>
      <c r="G4">
        <f t="shared" si="0"/>
        <v>1.0831210191082803</v>
      </c>
      <c r="H4">
        <f t="shared" si="0"/>
        <v>1.1067720090293454</v>
      </c>
      <c r="L4" t="s">
        <v>7</v>
      </c>
      <c r="M4">
        <f>M3/M2</f>
        <v>2.78125</v>
      </c>
      <c r="N4">
        <f t="shared" ref="N4:S4" si="1">N3/N2</f>
        <v>7.1877551020408159</v>
      </c>
      <c r="O4">
        <f t="shared" si="1"/>
        <v>11.200242718446601</v>
      </c>
      <c r="P4">
        <f t="shared" si="1"/>
        <v>10.220306513409961</v>
      </c>
      <c r="Q4">
        <f t="shared" si="1"/>
        <v>12.661276095266098</v>
      </c>
      <c r="R4">
        <f t="shared" si="1"/>
        <v>12.11310413552566</v>
      </c>
      <c r="S4">
        <f t="shared" si="1"/>
        <v>12.886600040791354</v>
      </c>
    </row>
    <row r="28" spans="2:12" x14ac:dyDescent="0.2">
      <c r="L28" s="4"/>
    </row>
    <row r="32" spans="2:12" x14ac:dyDescent="0.2">
      <c r="B32" t="s">
        <v>46</v>
      </c>
      <c r="C32">
        <v>10</v>
      </c>
      <c r="D32">
        <v>20</v>
      </c>
      <c r="E32">
        <v>50</v>
      </c>
      <c r="F32">
        <v>125</v>
      </c>
      <c r="G32">
        <v>216</v>
      </c>
      <c r="H32">
        <v>300</v>
      </c>
      <c r="I32">
        <v>500</v>
      </c>
      <c r="J32">
        <v>1000</v>
      </c>
    </row>
    <row r="34" spans="1:10" x14ac:dyDescent="0.2">
      <c r="A34" s="6" t="s">
        <v>48</v>
      </c>
      <c r="B34" t="s">
        <v>52</v>
      </c>
      <c r="C34">
        <v>2037</v>
      </c>
      <c r="D34">
        <v>2744</v>
      </c>
      <c r="E34">
        <v>5270</v>
      </c>
      <c r="F34">
        <v>14014</v>
      </c>
      <c r="G34">
        <v>23156</v>
      </c>
      <c r="H34">
        <v>31702</v>
      </c>
      <c r="I34">
        <v>65348</v>
      </c>
      <c r="J34">
        <v>120260</v>
      </c>
    </row>
    <row r="35" spans="1:10" x14ac:dyDescent="0.2">
      <c r="A35" s="6"/>
      <c r="B35" t="s">
        <v>53</v>
      </c>
      <c r="C35">
        <v>11273</v>
      </c>
      <c r="D35">
        <v>29948</v>
      </c>
      <c r="E35">
        <v>83885</v>
      </c>
      <c r="F35">
        <v>202768</v>
      </c>
      <c r="G35">
        <v>400725</v>
      </c>
      <c r="H35">
        <v>551374</v>
      </c>
      <c r="I35">
        <v>1112538</v>
      </c>
      <c r="J35">
        <v>1863277</v>
      </c>
    </row>
    <row r="36" spans="1:10" x14ac:dyDescent="0.2">
      <c r="A36" s="6"/>
      <c r="B36" t="s">
        <v>50</v>
      </c>
      <c r="C36">
        <f>C35/C34</f>
        <v>5.5341188021600392</v>
      </c>
      <c r="D36">
        <f t="shared" ref="D36:J36" si="2">D35/D34</f>
        <v>10.91399416909621</v>
      </c>
      <c r="E36">
        <f t="shared" si="2"/>
        <v>15.917457305502847</v>
      </c>
      <c r="F36">
        <f t="shared" si="2"/>
        <v>14.468959611816755</v>
      </c>
      <c r="G36">
        <f t="shared" si="2"/>
        <v>17.305449991362931</v>
      </c>
      <c r="H36">
        <f t="shared" si="2"/>
        <v>17.392404264715161</v>
      </c>
      <c r="I36">
        <f t="shared" si="2"/>
        <v>17.024820958560323</v>
      </c>
      <c r="J36">
        <f t="shared" si="2"/>
        <v>15.493738566439381</v>
      </c>
    </row>
    <row r="37" spans="1:10" x14ac:dyDescent="0.2">
      <c r="A37" s="6" t="s">
        <v>60</v>
      </c>
      <c r="B37" t="s">
        <v>56</v>
      </c>
      <c r="C37">
        <v>602</v>
      </c>
      <c r="D37">
        <v>972</v>
      </c>
      <c r="E37">
        <v>2203</v>
      </c>
      <c r="F37">
        <v>5514</v>
      </c>
      <c r="G37">
        <v>9451</v>
      </c>
      <c r="H37">
        <v>13154</v>
      </c>
      <c r="I37">
        <v>24542</v>
      </c>
      <c r="J37">
        <v>46571</v>
      </c>
    </row>
    <row r="38" spans="1:10" x14ac:dyDescent="0.2">
      <c r="A38" s="6"/>
      <c r="B38" t="s">
        <v>51</v>
      </c>
      <c r="C38">
        <v>5865</v>
      </c>
      <c r="D38">
        <v>15221</v>
      </c>
      <c r="E38">
        <v>42028</v>
      </c>
      <c r="F38">
        <v>78106</v>
      </c>
      <c r="G38">
        <v>196355</v>
      </c>
      <c r="H38">
        <v>267906</v>
      </c>
      <c r="I38">
        <v>448882</v>
      </c>
      <c r="J38">
        <v>905694</v>
      </c>
    </row>
    <row r="39" spans="1:10" x14ac:dyDescent="0.2">
      <c r="A39" s="6"/>
      <c r="B39" t="s">
        <v>54</v>
      </c>
      <c r="C39">
        <v>1729</v>
      </c>
      <c r="D39">
        <v>2239</v>
      </c>
      <c r="E39">
        <v>3816</v>
      </c>
      <c r="F39">
        <v>9779</v>
      </c>
      <c r="G39">
        <v>16225</v>
      </c>
      <c r="H39">
        <v>23297</v>
      </c>
      <c r="I39">
        <v>41702</v>
      </c>
      <c r="J39">
        <v>82333</v>
      </c>
    </row>
    <row r="40" spans="1:10" x14ac:dyDescent="0.2">
      <c r="A40" s="6"/>
      <c r="B40" t="s">
        <v>55</v>
      </c>
      <c r="C40">
        <v>7498</v>
      </c>
      <c r="D40">
        <v>21665</v>
      </c>
      <c r="E40">
        <v>57096</v>
      </c>
      <c r="F40">
        <v>120508</v>
      </c>
      <c r="G40">
        <v>280300</v>
      </c>
      <c r="H40">
        <v>388011</v>
      </c>
      <c r="I40">
        <v>626860</v>
      </c>
      <c r="J40">
        <v>1316250</v>
      </c>
    </row>
    <row r="41" spans="1:10" x14ac:dyDescent="0.2">
      <c r="A41" s="6"/>
      <c r="B41" t="s">
        <v>52</v>
      </c>
      <c r="C41">
        <f>C37+C39</f>
        <v>2331</v>
      </c>
      <c r="D41">
        <f t="shared" ref="D41:J42" si="3">D37+D39</f>
        <v>3211</v>
      </c>
      <c r="E41">
        <f t="shared" si="3"/>
        <v>6019</v>
      </c>
      <c r="F41">
        <f t="shared" si="3"/>
        <v>15293</v>
      </c>
      <c r="G41">
        <f t="shared" si="3"/>
        <v>25676</v>
      </c>
      <c r="H41">
        <f t="shared" si="3"/>
        <v>36451</v>
      </c>
      <c r="I41">
        <f t="shared" si="3"/>
        <v>66244</v>
      </c>
      <c r="J41">
        <f t="shared" si="3"/>
        <v>128904</v>
      </c>
    </row>
    <row r="42" spans="1:10" x14ac:dyDescent="0.2">
      <c r="A42" s="6"/>
      <c r="B42" t="s">
        <v>53</v>
      </c>
      <c r="C42">
        <f>C38+C40</f>
        <v>13363</v>
      </c>
      <c r="D42">
        <f t="shared" si="3"/>
        <v>36886</v>
      </c>
      <c r="E42">
        <f t="shared" si="3"/>
        <v>99124</v>
      </c>
      <c r="F42">
        <f t="shared" si="3"/>
        <v>198614</v>
      </c>
      <c r="G42">
        <f t="shared" si="3"/>
        <v>476655</v>
      </c>
      <c r="H42">
        <f t="shared" si="3"/>
        <v>655917</v>
      </c>
      <c r="I42">
        <f t="shared" si="3"/>
        <v>1075742</v>
      </c>
      <c r="J42">
        <f t="shared" si="3"/>
        <v>2221944</v>
      </c>
    </row>
    <row r="43" spans="1:10" x14ac:dyDescent="0.2">
      <c r="A43" s="6"/>
      <c r="B43" t="s">
        <v>50</v>
      </c>
      <c r="C43">
        <f>C42/C41</f>
        <v>5.7327327327327327</v>
      </c>
      <c r="D43">
        <f t="shared" ref="D43:J43" si="4">D42/D41</f>
        <v>11.487387106820306</v>
      </c>
      <c r="E43">
        <f t="shared" si="4"/>
        <v>16.468516364844657</v>
      </c>
      <c r="F43">
        <f t="shared" si="4"/>
        <v>12.987249068201137</v>
      </c>
      <c r="G43">
        <f t="shared" si="4"/>
        <v>18.564223399283378</v>
      </c>
      <c r="H43">
        <f t="shared" si="4"/>
        <v>17.994485747990453</v>
      </c>
      <c r="I43">
        <f t="shared" si="4"/>
        <v>16.239085803997344</v>
      </c>
      <c r="J43">
        <f t="shared" si="4"/>
        <v>17.237199776577917</v>
      </c>
    </row>
    <row r="44" spans="1:10" x14ac:dyDescent="0.2">
      <c r="A44" s="6" t="s">
        <v>61</v>
      </c>
      <c r="B44" t="s">
        <v>56</v>
      </c>
      <c r="C44">
        <v>346</v>
      </c>
      <c r="D44">
        <v>721</v>
      </c>
      <c r="E44">
        <v>1690</v>
      </c>
      <c r="F44">
        <v>4298</v>
      </c>
      <c r="G44">
        <v>7442</v>
      </c>
      <c r="H44">
        <v>10318</v>
      </c>
      <c r="I44">
        <v>16800</v>
      </c>
      <c r="J44">
        <v>34865</v>
      </c>
    </row>
    <row r="45" spans="1:10" x14ac:dyDescent="0.2">
      <c r="A45" s="6"/>
      <c r="B45" t="s">
        <v>51</v>
      </c>
      <c r="C45">
        <v>2543</v>
      </c>
      <c r="D45">
        <v>6218</v>
      </c>
      <c r="E45">
        <v>17367</v>
      </c>
      <c r="F45">
        <v>42742</v>
      </c>
      <c r="G45">
        <v>84343</v>
      </c>
      <c r="H45">
        <v>110550</v>
      </c>
      <c r="I45">
        <v>192615</v>
      </c>
      <c r="J45">
        <v>365640</v>
      </c>
    </row>
    <row r="46" spans="1:10" x14ac:dyDescent="0.2">
      <c r="A46" s="6"/>
      <c r="B46" t="s">
        <v>54</v>
      </c>
      <c r="C46">
        <v>1427</v>
      </c>
      <c r="D46">
        <v>1945</v>
      </c>
      <c r="E46">
        <v>3519</v>
      </c>
      <c r="F46">
        <v>9257</v>
      </c>
      <c r="G46">
        <v>15263</v>
      </c>
      <c r="H46">
        <v>21795</v>
      </c>
      <c r="I46">
        <v>39875</v>
      </c>
      <c r="J46">
        <v>78768</v>
      </c>
    </row>
    <row r="47" spans="1:10" x14ac:dyDescent="0.2">
      <c r="A47" s="6"/>
      <c r="B47" t="s">
        <v>55</v>
      </c>
      <c r="C47">
        <v>7352</v>
      </c>
      <c r="D47">
        <v>20423</v>
      </c>
      <c r="E47">
        <v>54851</v>
      </c>
      <c r="F47">
        <v>119427</v>
      </c>
      <c r="G47">
        <v>263860</v>
      </c>
      <c r="H47">
        <v>358521</v>
      </c>
      <c r="I47">
        <v>620221</v>
      </c>
      <c r="J47">
        <v>1214309</v>
      </c>
    </row>
    <row r="48" spans="1:10" x14ac:dyDescent="0.2">
      <c r="A48" s="6"/>
      <c r="B48" t="s">
        <v>52</v>
      </c>
      <c r="C48">
        <f>C44+C46</f>
        <v>1773</v>
      </c>
      <c r="D48">
        <f t="shared" ref="D48:J49" si="5">D44+D46</f>
        <v>2666</v>
      </c>
      <c r="E48">
        <f t="shared" si="5"/>
        <v>5209</v>
      </c>
      <c r="F48">
        <f t="shared" si="5"/>
        <v>13555</v>
      </c>
      <c r="G48">
        <f t="shared" si="5"/>
        <v>22705</v>
      </c>
      <c r="H48">
        <f t="shared" si="5"/>
        <v>32113</v>
      </c>
      <c r="I48">
        <f t="shared" si="5"/>
        <v>56675</v>
      </c>
      <c r="J48">
        <f t="shared" si="5"/>
        <v>113633</v>
      </c>
    </row>
    <row r="49" spans="1:10" x14ac:dyDescent="0.2">
      <c r="A49" s="6"/>
      <c r="B49" t="s">
        <v>53</v>
      </c>
      <c r="C49">
        <f>C45+C47</f>
        <v>9895</v>
      </c>
      <c r="D49">
        <f t="shared" si="5"/>
        <v>26641</v>
      </c>
      <c r="E49">
        <f t="shared" si="5"/>
        <v>72218</v>
      </c>
      <c r="F49">
        <f t="shared" si="5"/>
        <v>162169</v>
      </c>
      <c r="G49">
        <f t="shared" si="5"/>
        <v>348203</v>
      </c>
      <c r="H49">
        <f t="shared" si="5"/>
        <v>469071</v>
      </c>
      <c r="I49">
        <f t="shared" si="5"/>
        <v>812836</v>
      </c>
      <c r="J49">
        <f>J45+J47</f>
        <v>1579949</v>
      </c>
    </row>
    <row r="50" spans="1:10" x14ac:dyDescent="0.2">
      <c r="A50" s="6"/>
      <c r="B50" t="s">
        <v>50</v>
      </c>
      <c r="C50">
        <f>C49/C48</f>
        <v>5.5809362662154545</v>
      </c>
      <c r="D50">
        <f t="shared" ref="D50:J50" si="6">D49/D48</f>
        <v>9.9928732183045756</v>
      </c>
      <c r="E50">
        <f t="shared" si="6"/>
        <v>13.86408139758111</v>
      </c>
      <c r="F50">
        <f t="shared" si="6"/>
        <v>11.963777203983771</v>
      </c>
      <c r="G50">
        <f t="shared" si="6"/>
        <v>15.335961242017177</v>
      </c>
      <c r="H50">
        <f t="shared" si="6"/>
        <v>14.606888176128049</v>
      </c>
      <c r="I50">
        <f t="shared" si="6"/>
        <v>14.342055580061755</v>
      </c>
      <c r="J50">
        <f t="shared" si="6"/>
        <v>13.903962757297617</v>
      </c>
    </row>
    <row r="51" spans="1:10" x14ac:dyDescent="0.2">
      <c r="B51" t="s">
        <v>41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">
      <c r="B52" t="s">
        <v>42</v>
      </c>
      <c r="C52">
        <f>C41/C34</f>
        <v>1.1443298969072164</v>
      </c>
      <c r="D52">
        <f t="shared" ref="D52:J52" si="7">D41/D34</f>
        <v>1.1701895043731778</v>
      </c>
      <c r="E52">
        <f t="shared" si="7"/>
        <v>1.1421252371916508</v>
      </c>
      <c r="F52">
        <f t="shared" si="7"/>
        <v>1.0912658769801626</v>
      </c>
      <c r="G52">
        <f t="shared" si="7"/>
        <v>1.1088270858524789</v>
      </c>
      <c r="H52">
        <f t="shared" si="7"/>
        <v>1.1498012743675479</v>
      </c>
      <c r="I52">
        <f t="shared" si="7"/>
        <v>1.0137112076880701</v>
      </c>
      <c r="J52">
        <f t="shared" si="7"/>
        <v>1.0718775985365043</v>
      </c>
    </row>
    <row r="53" spans="1:10" x14ac:dyDescent="0.2">
      <c r="B53" t="s">
        <v>43</v>
      </c>
      <c r="C53">
        <f>C48/C34</f>
        <v>0.8703976435935199</v>
      </c>
      <c r="D53">
        <f t="shared" ref="D53:J53" si="8">D48/D34</f>
        <v>0.97157434402332365</v>
      </c>
      <c r="E53">
        <f t="shared" si="8"/>
        <v>0.98842504743833015</v>
      </c>
      <c r="F53">
        <f t="shared" si="8"/>
        <v>0.96724703867561013</v>
      </c>
      <c r="G53">
        <f t="shared" si="8"/>
        <v>0.9805234064605286</v>
      </c>
      <c r="H53">
        <f t="shared" si="8"/>
        <v>1.012964481736168</v>
      </c>
      <c r="I53">
        <f t="shared" si="8"/>
        <v>0.86727979433188462</v>
      </c>
      <c r="J53">
        <f t="shared" si="8"/>
        <v>0.9448943954764677</v>
      </c>
    </row>
  </sheetData>
  <mergeCells count="3">
    <mergeCell ref="A34:A36"/>
    <mergeCell ref="A37:A43"/>
    <mergeCell ref="A44:A5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"/>
  <sheetViews>
    <sheetView topLeftCell="A85" zoomScaleNormal="100" workbookViewId="0">
      <selection activeCell="T92" sqref="T92"/>
    </sheetView>
  </sheetViews>
  <sheetFormatPr defaultRowHeight="14.25" x14ac:dyDescent="0.2"/>
  <cols>
    <col min="1" max="1" width="17.25" customWidth="1"/>
  </cols>
  <sheetData>
    <row r="1" spans="1:11" x14ac:dyDescent="0.2">
      <c r="A1" s="6" t="s">
        <v>93</v>
      </c>
      <c r="B1" s="2" t="s">
        <v>12</v>
      </c>
      <c r="C1" t="s">
        <v>0</v>
      </c>
      <c r="D1">
        <v>10</v>
      </c>
      <c r="E1">
        <v>20</v>
      </c>
      <c r="F1">
        <v>50</v>
      </c>
      <c r="G1">
        <v>125</v>
      </c>
      <c r="H1">
        <v>216</v>
      </c>
      <c r="I1">
        <v>300</v>
      </c>
      <c r="J1">
        <v>500</v>
      </c>
      <c r="K1">
        <v>1000</v>
      </c>
    </row>
    <row r="2" spans="1:11" x14ac:dyDescent="0.2">
      <c r="A2" s="6"/>
      <c r="B2" s="6" t="s">
        <v>123</v>
      </c>
      <c r="C2" t="s">
        <v>5</v>
      </c>
      <c r="D2">
        <v>384</v>
      </c>
      <c r="E2">
        <v>490</v>
      </c>
      <c r="F2">
        <v>824</v>
      </c>
      <c r="G2">
        <v>2088</v>
      </c>
      <c r="H2">
        <v>3401</v>
      </c>
      <c r="I2">
        <v>4903</v>
      </c>
      <c r="J2">
        <v>7904</v>
      </c>
      <c r="K2">
        <v>17976</v>
      </c>
    </row>
    <row r="3" spans="1:11" x14ac:dyDescent="0.2">
      <c r="A3" s="6"/>
      <c r="B3" s="6"/>
      <c r="C3" t="s">
        <v>6</v>
      </c>
      <c r="D3">
        <v>1068</v>
      </c>
      <c r="E3">
        <v>3522</v>
      </c>
      <c r="F3">
        <v>9229</v>
      </c>
      <c r="G3">
        <v>21340</v>
      </c>
      <c r="H3">
        <v>43061</v>
      </c>
      <c r="I3">
        <v>63183</v>
      </c>
      <c r="J3">
        <v>100111</v>
      </c>
      <c r="K3">
        <v>200827</v>
      </c>
    </row>
    <row r="4" spans="1:11" x14ac:dyDescent="0.2">
      <c r="A4" s="6"/>
      <c r="B4" s="6"/>
      <c r="C4" t="s">
        <v>7</v>
      </c>
      <c r="D4">
        <f t="shared" ref="D4:K4" si="0">D3/D2</f>
        <v>2.78125</v>
      </c>
      <c r="E4">
        <f t="shared" si="0"/>
        <v>7.1877551020408159</v>
      </c>
      <c r="F4">
        <f t="shared" si="0"/>
        <v>11.200242718446601</v>
      </c>
      <c r="G4">
        <f t="shared" si="0"/>
        <v>10.220306513409962</v>
      </c>
      <c r="H4">
        <f t="shared" si="0"/>
        <v>12.661276095266098</v>
      </c>
      <c r="I4">
        <f t="shared" si="0"/>
        <v>12.886600040791352</v>
      </c>
      <c r="J4">
        <f t="shared" si="0"/>
        <v>12.665865384615385</v>
      </c>
      <c r="K4">
        <f t="shared" si="0"/>
        <v>11.171951490876724</v>
      </c>
    </row>
    <row r="5" spans="1:11" x14ac:dyDescent="0.2">
      <c r="A5" s="6"/>
      <c r="B5" s="6"/>
      <c r="C5" t="s">
        <v>91</v>
      </c>
      <c r="D5">
        <f t="shared" ref="D5:I5" si="1">D18*2/D2</f>
        <v>0.25833333333333336</v>
      </c>
      <c r="E5">
        <f t="shared" si="1"/>
        <v>0.48653061224489796</v>
      </c>
      <c r="F5">
        <f t="shared" si="1"/>
        <v>0.79611650485436891</v>
      </c>
      <c r="G5">
        <f t="shared" si="1"/>
        <v>0.82375478927203061</v>
      </c>
      <c r="H5">
        <f t="shared" si="1"/>
        <v>0.87644810349897095</v>
      </c>
      <c r="I5">
        <f t="shared" si="1"/>
        <v>0.84356516418519278</v>
      </c>
      <c r="J5">
        <f>J18*2/J2</f>
        <v>0.87550607287449389</v>
      </c>
      <c r="K5">
        <f>K18*2/K2</f>
        <v>0.77214063195371607</v>
      </c>
    </row>
    <row r="6" spans="1:11" x14ac:dyDescent="0.2">
      <c r="A6" s="6"/>
      <c r="B6" s="6" t="s">
        <v>106</v>
      </c>
      <c r="C6" t="s">
        <v>5</v>
      </c>
      <c r="D6">
        <v>504</v>
      </c>
      <c r="E6">
        <v>757</v>
      </c>
      <c r="F6">
        <v>1910</v>
      </c>
      <c r="G6">
        <v>5364</v>
      </c>
      <c r="H6">
        <v>9238</v>
      </c>
      <c r="I6">
        <v>13509</v>
      </c>
      <c r="J6">
        <v>21556</v>
      </c>
      <c r="K6">
        <f>K7/K8</f>
        <v>46668.295589988076</v>
      </c>
    </row>
    <row r="7" spans="1:11" x14ac:dyDescent="0.2">
      <c r="A7" s="6"/>
      <c r="B7" s="6"/>
      <c r="C7" t="s">
        <v>6</v>
      </c>
      <c r="D7">
        <v>2829</v>
      </c>
      <c r="E7">
        <v>7259</v>
      </c>
      <c r="F7">
        <v>19935</v>
      </c>
      <c r="G7">
        <v>49732</v>
      </c>
      <c r="H7">
        <v>90857</v>
      </c>
      <c r="I7">
        <v>129316</v>
      </c>
      <c r="J7">
        <v>199218</v>
      </c>
      <c r="K7">
        <v>391547</v>
      </c>
    </row>
    <row r="8" spans="1:11" x14ac:dyDescent="0.2">
      <c r="A8" s="6"/>
      <c r="B8" s="6"/>
      <c r="C8" t="s">
        <v>7</v>
      </c>
      <c r="D8">
        <f t="shared" ref="D8:J8" si="2">D7/D6</f>
        <v>5.6130952380952381</v>
      </c>
      <c r="E8">
        <f t="shared" si="2"/>
        <v>9.5891677675033034</v>
      </c>
      <c r="F8">
        <f t="shared" si="2"/>
        <v>10.43717277486911</v>
      </c>
      <c r="G8">
        <f t="shared" si="2"/>
        <v>9.2714392244593586</v>
      </c>
      <c r="H8">
        <f t="shared" si="2"/>
        <v>9.8351374756440784</v>
      </c>
      <c r="I8">
        <f t="shared" si="2"/>
        <v>9.5725812421348735</v>
      </c>
      <c r="J8">
        <f t="shared" si="2"/>
        <v>9.2418816106884396</v>
      </c>
      <c r="K8">
        <v>8.39</v>
      </c>
    </row>
    <row r="9" spans="1:11" x14ac:dyDescent="0.2">
      <c r="A9" s="6"/>
      <c r="B9" s="6"/>
      <c r="C9" t="s">
        <v>92</v>
      </c>
      <c r="D9">
        <f t="shared" ref="D9:K9" si="3">D18*2*3/D6</f>
        <v>0.59047619047619049</v>
      </c>
      <c r="E9">
        <f t="shared" si="3"/>
        <v>0.94478203434610308</v>
      </c>
      <c r="F9">
        <f t="shared" si="3"/>
        <v>1.0303664921465969</v>
      </c>
      <c r="G9">
        <f t="shared" si="3"/>
        <v>0.96196868008948544</v>
      </c>
      <c r="H9">
        <f t="shared" si="3"/>
        <v>0.96800173197661843</v>
      </c>
      <c r="I9">
        <f t="shared" si="3"/>
        <v>0.91849877859204976</v>
      </c>
      <c r="J9">
        <f t="shared" si="3"/>
        <v>0.96307292633141584</v>
      </c>
      <c r="K9">
        <f t="shared" si="3"/>
        <v>0.89225456969405981</v>
      </c>
    </row>
    <row r="10" spans="1:11" x14ac:dyDescent="0.2">
      <c r="A10" s="6"/>
      <c r="B10" s="6" t="s">
        <v>124</v>
      </c>
      <c r="C10" t="s">
        <v>5</v>
      </c>
      <c r="D10">
        <v>690</v>
      </c>
      <c r="E10">
        <v>1282</v>
      </c>
      <c r="F10">
        <v>3637</v>
      </c>
      <c r="G10">
        <v>11612</v>
      </c>
      <c r="H10">
        <v>20677</v>
      </c>
      <c r="I10">
        <v>28509</v>
      </c>
      <c r="J10">
        <f>J11/J12</f>
        <v>45628.978622327792</v>
      </c>
      <c r="K10">
        <f>K11/K12</f>
        <v>95465.133171912836</v>
      </c>
    </row>
    <row r="11" spans="1:11" x14ac:dyDescent="0.2">
      <c r="A11" s="6"/>
      <c r="B11" s="6"/>
      <c r="C11" t="s">
        <v>6</v>
      </c>
      <c r="D11">
        <v>5589</v>
      </c>
      <c r="E11">
        <v>13976</v>
      </c>
      <c r="F11">
        <v>38397</v>
      </c>
      <c r="G11">
        <v>96175</v>
      </c>
      <c r="H11">
        <v>176790</v>
      </c>
      <c r="I11">
        <v>244545</v>
      </c>
      <c r="J11">
        <v>384196</v>
      </c>
      <c r="K11">
        <v>788542</v>
      </c>
    </row>
    <row r="12" spans="1:11" x14ac:dyDescent="0.2">
      <c r="A12" s="6"/>
      <c r="B12" s="6"/>
      <c r="C12" t="s">
        <v>7</v>
      </c>
      <c r="D12">
        <f t="shared" ref="D12:I12" si="4">D11/D10</f>
        <v>8.1</v>
      </c>
      <c r="E12">
        <f t="shared" si="4"/>
        <v>10.901716068642745</v>
      </c>
      <c r="F12">
        <f t="shared" si="4"/>
        <v>10.557327467693154</v>
      </c>
      <c r="G12">
        <f t="shared" si="4"/>
        <v>8.2823802962452628</v>
      </c>
      <c r="H12">
        <f t="shared" si="4"/>
        <v>8.5500797988102715</v>
      </c>
      <c r="I12">
        <f t="shared" si="4"/>
        <v>8.5778175313059037</v>
      </c>
      <c r="J12">
        <v>8.42</v>
      </c>
      <c r="K12">
        <v>8.26</v>
      </c>
    </row>
    <row r="13" spans="1:11" x14ac:dyDescent="0.2">
      <c r="A13" s="6"/>
      <c r="B13" s="6"/>
      <c r="C13" t="s">
        <v>91</v>
      </c>
      <c r="D13">
        <f t="shared" ref="D13:K13" si="5">D18*2*6/D10</f>
        <v>0.86260869565217402</v>
      </c>
      <c r="E13">
        <f t="shared" si="5"/>
        <v>1.1157566302652107</v>
      </c>
      <c r="F13">
        <f t="shared" si="5"/>
        <v>1.0822106131427001</v>
      </c>
      <c r="G13">
        <f t="shared" si="5"/>
        <v>0.8887357905614881</v>
      </c>
      <c r="H13">
        <f t="shared" si="5"/>
        <v>0.86496106785317028</v>
      </c>
      <c r="I13">
        <f t="shared" si="5"/>
        <v>0.87046195938124804</v>
      </c>
      <c r="J13">
        <f t="shared" si="5"/>
        <v>0.90994804735083135</v>
      </c>
      <c r="K13">
        <f t="shared" si="5"/>
        <v>0.8723603815649642</v>
      </c>
    </row>
    <row r="14" spans="1:11" x14ac:dyDescent="0.2">
      <c r="A14" s="6"/>
      <c r="B14" s="6" t="s">
        <v>125</v>
      </c>
      <c r="C14" t="s">
        <v>5</v>
      </c>
      <c r="D14">
        <v>828</v>
      </c>
      <c r="E14">
        <v>1987</v>
      </c>
      <c r="F14">
        <v>5635</v>
      </c>
      <c r="G14">
        <v>17483</v>
      </c>
      <c r="H14">
        <v>33498</v>
      </c>
      <c r="I14">
        <f>I15/I16</f>
        <v>47032.027108269111</v>
      </c>
      <c r="J14">
        <f>J15/J16</f>
        <v>80481.703910614524</v>
      </c>
      <c r="K14">
        <f>K15/K16</f>
        <v>165765.54149085793</v>
      </c>
    </row>
    <row r="15" spans="1:11" x14ac:dyDescent="0.2">
      <c r="A15" s="6"/>
      <c r="B15" s="6"/>
      <c r="C15" t="s">
        <v>6</v>
      </c>
      <c r="D15">
        <v>7639</v>
      </c>
      <c r="E15">
        <v>19212</v>
      </c>
      <c r="F15">
        <v>52577</v>
      </c>
      <c r="G15">
        <v>138215</v>
      </c>
      <c r="H15">
        <v>241818</v>
      </c>
      <c r="I15">
        <v>344218</v>
      </c>
      <c r="J15">
        <v>576249</v>
      </c>
      <c r="K15">
        <v>1178593</v>
      </c>
    </row>
    <row r="16" spans="1:11" x14ac:dyDescent="0.2">
      <c r="A16" s="6"/>
      <c r="B16" s="6"/>
      <c r="C16" t="s">
        <v>7</v>
      </c>
      <c r="D16">
        <f t="shared" ref="D16:H16" si="6">D15/D14</f>
        <v>9.2258454106280201</v>
      </c>
      <c r="E16">
        <f t="shared" si="6"/>
        <v>9.6688475088072465</v>
      </c>
      <c r="F16">
        <f t="shared" si="6"/>
        <v>9.3304347826086964</v>
      </c>
      <c r="G16">
        <f t="shared" si="6"/>
        <v>7.9056798032374305</v>
      </c>
      <c r="H16">
        <f t="shared" si="6"/>
        <v>7.2188787390291962</v>
      </c>
      <c r="I16">
        <v>7.3188000000000004</v>
      </c>
      <c r="J16">
        <v>7.16</v>
      </c>
      <c r="K16">
        <v>7.11</v>
      </c>
    </row>
    <row r="17" spans="1:25" x14ac:dyDescent="0.2">
      <c r="A17" s="6"/>
      <c r="B17" s="6"/>
      <c r="C17" t="s">
        <v>91</v>
      </c>
      <c r="D17">
        <f t="shared" ref="D17:K17" si="7">D18*2*9/D14</f>
        <v>1.0782608695652174</v>
      </c>
      <c r="E17">
        <f t="shared" si="7"/>
        <v>1.0798188223452441</v>
      </c>
      <c r="F17">
        <f t="shared" si="7"/>
        <v>1.0477373558118899</v>
      </c>
      <c r="G17">
        <f t="shared" si="7"/>
        <v>0.88543156208888629</v>
      </c>
      <c r="H17">
        <f t="shared" si="7"/>
        <v>0.80085975282106392</v>
      </c>
      <c r="I17">
        <f t="shared" si="7"/>
        <v>0.79146067666420705</v>
      </c>
      <c r="J17">
        <f t="shared" si="7"/>
        <v>0.77384047521123678</v>
      </c>
      <c r="K17">
        <f t="shared" si="7"/>
        <v>0.75359449784616073</v>
      </c>
    </row>
    <row r="18" spans="1:25" x14ac:dyDescent="0.2">
      <c r="A18" s="2"/>
      <c r="B18" s="2"/>
      <c r="C18" t="s">
        <v>87</v>
      </c>
      <c r="D18">
        <f>10+19.8*2</f>
        <v>49.6</v>
      </c>
      <c r="E18">
        <f>20+49.6*2</f>
        <v>119.2</v>
      </c>
      <c r="F18">
        <f>50+139*2</f>
        <v>328</v>
      </c>
      <c r="G18">
        <f>125+367.5*2</f>
        <v>860</v>
      </c>
      <c r="H18">
        <f>216+637.2*2</f>
        <v>1490.4</v>
      </c>
      <c r="I18">
        <f>300+884*2</f>
        <v>2068</v>
      </c>
      <c r="J18">
        <f>500+1480*2</f>
        <v>3460</v>
      </c>
      <c r="K18">
        <f>1000+2970*2</f>
        <v>6940</v>
      </c>
    </row>
    <row r="19" spans="1:25" x14ac:dyDescent="0.2">
      <c r="A19" s="2"/>
      <c r="B19" s="2"/>
      <c r="D19">
        <f>D18*1000</f>
        <v>49600</v>
      </c>
      <c r="E19">
        <f t="shared" ref="E19:K19" si="8">E18*1000</f>
        <v>119200</v>
      </c>
      <c r="F19">
        <f t="shared" si="8"/>
        <v>328000</v>
      </c>
      <c r="G19">
        <f t="shared" si="8"/>
        <v>860000</v>
      </c>
      <c r="H19">
        <f t="shared" si="8"/>
        <v>1490400</v>
      </c>
      <c r="I19">
        <f t="shared" si="8"/>
        <v>2068000</v>
      </c>
      <c r="J19">
        <f t="shared" si="8"/>
        <v>3460000</v>
      </c>
      <c r="K19">
        <f t="shared" si="8"/>
        <v>6940000</v>
      </c>
    </row>
    <row r="20" spans="1:25" x14ac:dyDescent="0.2">
      <c r="A20" s="6" t="s">
        <v>84</v>
      </c>
      <c r="B20" s="2" t="s">
        <v>12</v>
      </c>
      <c r="C20" t="s">
        <v>0</v>
      </c>
      <c r="D20">
        <v>10</v>
      </c>
      <c r="E20">
        <v>20</v>
      </c>
      <c r="F20">
        <v>50</v>
      </c>
      <c r="G20">
        <v>125</v>
      </c>
      <c r="H20">
        <v>216</v>
      </c>
      <c r="I20">
        <v>300</v>
      </c>
      <c r="J20">
        <v>500</v>
      </c>
      <c r="K20">
        <v>1000</v>
      </c>
    </row>
    <row r="21" spans="1:25" x14ac:dyDescent="0.2">
      <c r="A21" s="6"/>
      <c r="B21" s="6" t="s">
        <v>8</v>
      </c>
      <c r="C21" t="s">
        <v>5</v>
      </c>
      <c r="D21">
        <v>186</v>
      </c>
      <c r="E21">
        <v>319</v>
      </c>
      <c r="F21">
        <v>706</v>
      </c>
      <c r="G21">
        <v>1433</v>
      </c>
      <c r="H21">
        <v>2236</v>
      </c>
      <c r="I21">
        <v>2963</v>
      </c>
      <c r="J21">
        <v>4736</v>
      </c>
      <c r="K21">
        <v>9176</v>
      </c>
    </row>
    <row r="22" spans="1:25" x14ac:dyDescent="0.2">
      <c r="A22" s="6"/>
      <c r="B22" s="6"/>
      <c r="C22" t="s">
        <v>6</v>
      </c>
      <c r="D22">
        <v>1062</v>
      </c>
      <c r="E22">
        <v>3398</v>
      </c>
      <c r="F22">
        <v>9933</v>
      </c>
      <c r="G22">
        <v>22586</v>
      </c>
      <c r="H22">
        <v>39959</v>
      </c>
      <c r="I22">
        <v>62554</v>
      </c>
      <c r="J22">
        <v>103033</v>
      </c>
      <c r="K22">
        <v>191373</v>
      </c>
      <c r="Y22" t="s">
        <v>128</v>
      </c>
    </row>
    <row r="23" spans="1:25" x14ac:dyDescent="0.2">
      <c r="A23" s="6"/>
      <c r="B23" s="6"/>
      <c r="C23" t="s">
        <v>7</v>
      </c>
      <c r="D23">
        <f>D22/D21</f>
        <v>5.709677419354839</v>
      </c>
      <c r="E23">
        <f t="shared" ref="E23:K23" si="9">E22/E21</f>
        <v>10.652037617554859</v>
      </c>
      <c r="F23">
        <f t="shared" si="9"/>
        <v>14.069405099150142</v>
      </c>
      <c r="G23">
        <f t="shared" si="9"/>
        <v>15.761339846475925</v>
      </c>
      <c r="H23">
        <f t="shared" si="9"/>
        <v>17.870751341681576</v>
      </c>
      <c r="I23">
        <f t="shared" si="9"/>
        <v>21.111711103611206</v>
      </c>
      <c r="J23">
        <f t="shared" si="9"/>
        <v>21.755278716216218</v>
      </c>
      <c r="K23">
        <f t="shared" si="9"/>
        <v>20.855819529206627</v>
      </c>
    </row>
    <row r="24" spans="1:25" x14ac:dyDescent="0.2">
      <c r="A24" s="6"/>
      <c r="B24" s="6"/>
      <c r="C24" t="s">
        <v>91</v>
      </c>
      <c r="D24">
        <f>D37*2/D21</f>
        <v>0.53333333333333333</v>
      </c>
      <c r="E24">
        <f t="shared" ref="E24:K24" si="10">E37*2/E21</f>
        <v>0.74733542319749213</v>
      </c>
      <c r="F24">
        <f t="shared" si="10"/>
        <v>0.92917847025495748</v>
      </c>
      <c r="G24">
        <f t="shared" si="10"/>
        <v>1.2002791346824844</v>
      </c>
      <c r="H24">
        <f t="shared" si="10"/>
        <v>1.3330948121645796</v>
      </c>
      <c r="I24">
        <f t="shared" si="10"/>
        <v>1.3958825514681066</v>
      </c>
      <c r="J24">
        <f t="shared" si="10"/>
        <v>1.4611486486486487</v>
      </c>
      <c r="K24">
        <f t="shared" si="10"/>
        <v>1.5126416739319966</v>
      </c>
    </row>
    <row r="25" spans="1:25" x14ac:dyDescent="0.2">
      <c r="A25" s="6"/>
      <c r="B25" s="6" t="s">
        <v>3</v>
      </c>
      <c r="C25" t="s">
        <v>5</v>
      </c>
      <c r="D25">
        <v>283</v>
      </c>
      <c r="E25">
        <v>467</v>
      </c>
      <c r="F25">
        <v>1077</v>
      </c>
      <c r="G25">
        <v>2434</v>
      </c>
      <c r="H25">
        <v>4140</v>
      </c>
      <c r="I25">
        <v>5895</v>
      </c>
      <c r="J25">
        <v>9750</v>
      </c>
      <c r="K25">
        <v>18999</v>
      </c>
    </row>
    <row r="26" spans="1:25" x14ac:dyDescent="0.2">
      <c r="A26" s="6"/>
      <c r="B26" s="6"/>
      <c r="C26" t="s">
        <v>6</v>
      </c>
      <c r="D26">
        <v>2727</v>
      </c>
      <c r="E26">
        <v>6805</v>
      </c>
      <c r="F26">
        <v>18079</v>
      </c>
      <c r="G26">
        <v>47804</v>
      </c>
      <c r="H26">
        <v>82699</v>
      </c>
      <c r="I26">
        <v>119380</v>
      </c>
      <c r="J26">
        <v>197019</v>
      </c>
      <c r="K26">
        <v>382395</v>
      </c>
    </row>
    <row r="27" spans="1:25" x14ac:dyDescent="0.2">
      <c r="A27" s="6"/>
      <c r="B27" s="6"/>
      <c r="C27" t="s">
        <v>7</v>
      </c>
      <c r="D27">
        <f>D26/D25</f>
        <v>9.6360424028268543</v>
      </c>
      <c r="E27">
        <f t="shared" ref="E27:K27" si="11">E26/E25</f>
        <v>14.571734475374733</v>
      </c>
      <c r="F27">
        <f t="shared" si="11"/>
        <v>16.78644382544104</v>
      </c>
      <c r="G27">
        <f t="shared" si="11"/>
        <v>19.640098603122432</v>
      </c>
      <c r="H27">
        <f t="shared" si="11"/>
        <v>19.9756038647343</v>
      </c>
      <c r="I27">
        <f t="shared" si="11"/>
        <v>20.251060220525869</v>
      </c>
      <c r="J27">
        <f t="shared" si="11"/>
        <v>20.207076923076922</v>
      </c>
      <c r="K27">
        <f t="shared" si="11"/>
        <v>20.127111953260698</v>
      </c>
    </row>
    <row r="28" spans="1:25" x14ac:dyDescent="0.2">
      <c r="A28" s="6"/>
      <c r="B28" s="6"/>
      <c r="C28" t="s">
        <v>88</v>
      </c>
      <c r="D28">
        <f>D37*2*3/D25</f>
        <v>1.0515901060070671</v>
      </c>
      <c r="E28">
        <f t="shared" ref="E28:K28" si="12">E37*2*3/E25</f>
        <v>1.5314775160599572</v>
      </c>
      <c r="F28">
        <f t="shared" si="12"/>
        <v>1.8272980501392757</v>
      </c>
      <c r="G28">
        <f t="shared" si="12"/>
        <v>2.1199671322925226</v>
      </c>
      <c r="H28">
        <f t="shared" si="12"/>
        <v>2.16</v>
      </c>
      <c r="I28">
        <f t="shared" si="12"/>
        <v>2.1048346055979645</v>
      </c>
      <c r="J28">
        <f t="shared" si="12"/>
        <v>2.129230769230769</v>
      </c>
      <c r="K28">
        <f t="shared" si="12"/>
        <v>2.1916942996999844</v>
      </c>
    </row>
    <row r="29" spans="1:25" x14ac:dyDescent="0.2">
      <c r="A29" s="6"/>
      <c r="B29" s="6" t="s">
        <v>2</v>
      </c>
      <c r="C29" t="s">
        <v>5</v>
      </c>
      <c r="D29">
        <v>436</v>
      </c>
      <c r="E29">
        <v>807</v>
      </c>
      <c r="F29">
        <v>1965</v>
      </c>
      <c r="G29">
        <v>4556</v>
      </c>
      <c r="H29">
        <v>7776</v>
      </c>
      <c r="I29">
        <v>11276</v>
      </c>
      <c r="J29">
        <v>18731</v>
      </c>
      <c r="K29">
        <v>38105</v>
      </c>
    </row>
    <row r="30" spans="1:25" x14ac:dyDescent="0.2">
      <c r="A30" s="6"/>
      <c r="B30" s="6"/>
      <c r="C30" t="s">
        <v>6</v>
      </c>
      <c r="D30">
        <v>4887</v>
      </c>
      <c r="E30">
        <v>12128</v>
      </c>
      <c r="F30">
        <v>33355</v>
      </c>
      <c r="G30">
        <v>86274</v>
      </c>
      <c r="H30">
        <v>151233</v>
      </c>
      <c r="I30">
        <v>210246</v>
      </c>
      <c r="J30">
        <v>357785</v>
      </c>
      <c r="K30">
        <v>704614</v>
      </c>
    </row>
    <row r="31" spans="1:25" x14ac:dyDescent="0.2">
      <c r="A31" s="6"/>
      <c r="B31" s="6"/>
      <c r="C31" t="s">
        <v>7</v>
      </c>
      <c r="D31">
        <f>D30/D29</f>
        <v>11.208715596330276</v>
      </c>
      <c r="E31">
        <f t="shared" ref="E31:K31" si="13">E30/E29</f>
        <v>15.028500619578686</v>
      </c>
      <c r="F31">
        <f t="shared" si="13"/>
        <v>16.974554707379134</v>
      </c>
      <c r="G31">
        <f t="shared" si="13"/>
        <v>18.936347673397716</v>
      </c>
      <c r="H31">
        <f t="shared" si="13"/>
        <v>19.448688271604937</v>
      </c>
      <c r="I31">
        <f t="shared" si="13"/>
        <v>18.645441645973751</v>
      </c>
      <c r="J31">
        <f t="shared" si="13"/>
        <v>19.101222572206503</v>
      </c>
      <c r="K31">
        <f t="shared" si="13"/>
        <v>18.491379084109695</v>
      </c>
    </row>
    <row r="32" spans="1:25" x14ac:dyDescent="0.2">
      <c r="A32" s="6"/>
      <c r="B32" s="6"/>
      <c r="C32" t="s">
        <v>90</v>
      </c>
      <c r="D32">
        <f>D37*2*6/D29</f>
        <v>1.3651376146788992</v>
      </c>
      <c r="E32">
        <f t="shared" ref="E32:K32" si="14">E37*2*6/E29</f>
        <v>1.7724907063197026</v>
      </c>
      <c r="F32">
        <f t="shared" si="14"/>
        <v>2.003053435114504</v>
      </c>
      <c r="G32">
        <f t="shared" si="14"/>
        <v>2.2651448639157157</v>
      </c>
      <c r="H32">
        <f t="shared" si="14"/>
        <v>2.3000000000000003</v>
      </c>
      <c r="I32">
        <f t="shared" si="14"/>
        <v>2.2007804185881517</v>
      </c>
      <c r="J32">
        <f t="shared" si="14"/>
        <v>2.2166462014841706</v>
      </c>
      <c r="K32">
        <f t="shared" si="14"/>
        <v>2.1855399553864321</v>
      </c>
    </row>
    <row r="33" spans="1:11" x14ac:dyDescent="0.2">
      <c r="A33" s="6"/>
      <c r="B33" s="6" t="s">
        <v>1</v>
      </c>
      <c r="C33" t="s">
        <v>5</v>
      </c>
      <c r="D33">
        <v>564</v>
      </c>
      <c r="E33">
        <v>1096</v>
      </c>
      <c r="F33">
        <v>2790</v>
      </c>
      <c r="G33">
        <v>7305</v>
      </c>
      <c r="H33">
        <v>12796</v>
      </c>
      <c r="I33">
        <v>16826</v>
      </c>
      <c r="J33">
        <v>28853</v>
      </c>
      <c r="K33">
        <v>56755</v>
      </c>
    </row>
    <row r="34" spans="1:11" x14ac:dyDescent="0.2">
      <c r="A34" s="6"/>
      <c r="B34" s="6"/>
      <c r="C34" t="s">
        <v>6</v>
      </c>
      <c r="D34">
        <v>6999</v>
      </c>
      <c r="E34">
        <v>17368</v>
      </c>
      <c r="F34">
        <v>47111</v>
      </c>
      <c r="G34">
        <v>122978</v>
      </c>
      <c r="H34">
        <v>217905</v>
      </c>
      <c r="I34">
        <v>301722</v>
      </c>
      <c r="J34">
        <v>509880</v>
      </c>
      <c r="K34">
        <v>1005999</v>
      </c>
    </row>
    <row r="35" spans="1:11" x14ac:dyDescent="0.2">
      <c r="A35" s="6"/>
      <c r="B35" s="6"/>
      <c r="C35" t="s">
        <v>7</v>
      </c>
      <c r="D35">
        <f>D34/D33</f>
        <v>12.409574468085106</v>
      </c>
      <c r="E35">
        <f t="shared" ref="E35:K35" si="15">E34/E33</f>
        <v>15.846715328467154</v>
      </c>
      <c r="F35">
        <f t="shared" si="15"/>
        <v>16.885663082437276</v>
      </c>
      <c r="G35">
        <f t="shared" si="15"/>
        <v>16.834770704996579</v>
      </c>
      <c r="H35">
        <f t="shared" si="15"/>
        <v>17.029149734291966</v>
      </c>
      <c r="I35">
        <f t="shared" si="15"/>
        <v>17.931891120884345</v>
      </c>
      <c r="J35">
        <f t="shared" si="15"/>
        <v>17.671645929366097</v>
      </c>
      <c r="K35">
        <f t="shared" si="15"/>
        <v>17.725292925733417</v>
      </c>
    </row>
    <row r="36" spans="1:11" x14ac:dyDescent="0.2">
      <c r="A36" s="6"/>
      <c r="B36" s="6"/>
      <c r="C36" t="s">
        <v>92</v>
      </c>
      <c r="D36">
        <f>D37*2*9/D33</f>
        <v>1.5829787234042554</v>
      </c>
      <c r="E36">
        <f t="shared" ref="E36:K36" si="16">E37*2*9/E33</f>
        <v>1.9576642335766423</v>
      </c>
      <c r="F36">
        <f t="shared" si="16"/>
        <v>2.1161290322580646</v>
      </c>
      <c r="G36">
        <f t="shared" si="16"/>
        <v>2.1190965092402463</v>
      </c>
      <c r="H36">
        <f t="shared" si="16"/>
        <v>2.0965301656767741</v>
      </c>
      <c r="I36">
        <f t="shared" si="16"/>
        <v>2.2122905027932962</v>
      </c>
      <c r="J36">
        <f t="shared" si="16"/>
        <v>2.1585277094236299</v>
      </c>
      <c r="K36">
        <f t="shared" si="16"/>
        <v>2.2010395559862568</v>
      </c>
    </row>
    <row r="37" spans="1:11" x14ac:dyDescent="0.2">
      <c r="A37" s="2"/>
      <c r="B37" s="2"/>
      <c r="C37" t="s">
        <v>87</v>
      </c>
      <c r="D37">
        <f>10+19.8*2</f>
        <v>49.6</v>
      </c>
      <c r="E37">
        <f>20+49.6*2</f>
        <v>119.2</v>
      </c>
      <c r="F37">
        <f>50+139*2</f>
        <v>328</v>
      </c>
      <c r="G37">
        <f>125+367.5*2</f>
        <v>860</v>
      </c>
      <c r="H37">
        <f>216+637.2*2</f>
        <v>1490.4</v>
      </c>
      <c r="I37">
        <f>300+884*2</f>
        <v>2068</v>
      </c>
      <c r="J37">
        <f>500+1480*2</f>
        <v>3460</v>
      </c>
      <c r="K37">
        <f>1000+2970*2</f>
        <v>6940</v>
      </c>
    </row>
    <row r="38" spans="1:11" x14ac:dyDescent="0.2">
      <c r="A38" s="2"/>
      <c r="B38" s="2"/>
    </row>
    <row r="39" spans="1:11" x14ac:dyDescent="0.2">
      <c r="A39" s="6" t="s">
        <v>85</v>
      </c>
      <c r="B39" s="2" t="s">
        <v>12</v>
      </c>
      <c r="C39" t="s">
        <v>0</v>
      </c>
      <c r="D39">
        <v>10</v>
      </c>
      <c r="E39">
        <v>20</v>
      </c>
      <c r="F39">
        <v>50</v>
      </c>
      <c r="G39">
        <v>125</v>
      </c>
      <c r="H39">
        <v>216</v>
      </c>
      <c r="I39">
        <v>300</v>
      </c>
      <c r="J39">
        <v>500</v>
      </c>
      <c r="K39">
        <v>1000</v>
      </c>
    </row>
    <row r="40" spans="1:11" x14ac:dyDescent="0.2">
      <c r="A40" s="6"/>
      <c r="B40" s="6" t="s">
        <v>8</v>
      </c>
      <c r="C40" t="s">
        <v>5</v>
      </c>
      <c r="D40">
        <v>210</v>
      </c>
      <c r="E40">
        <v>341</v>
      </c>
      <c r="F40">
        <v>601</v>
      </c>
      <c r="G40">
        <v>1248</v>
      </c>
      <c r="H40">
        <v>1949</v>
      </c>
      <c r="I40">
        <v>2622</v>
      </c>
      <c r="J40">
        <v>4177</v>
      </c>
      <c r="K40">
        <v>8089</v>
      </c>
    </row>
    <row r="41" spans="1:11" x14ac:dyDescent="0.2">
      <c r="A41" s="6"/>
      <c r="B41" s="6"/>
      <c r="C41" t="s">
        <v>6</v>
      </c>
      <c r="D41">
        <v>1480</v>
      </c>
      <c r="E41">
        <v>3354</v>
      </c>
      <c r="F41">
        <v>9587</v>
      </c>
      <c r="G41">
        <v>22423</v>
      </c>
      <c r="H41">
        <v>38677</v>
      </c>
      <c r="I41">
        <v>60343</v>
      </c>
      <c r="J41">
        <v>101237</v>
      </c>
      <c r="K41">
        <v>184887</v>
      </c>
    </row>
    <row r="42" spans="1:11" x14ac:dyDescent="0.2">
      <c r="A42" s="6"/>
      <c r="B42" s="6"/>
      <c r="C42" t="s">
        <v>7</v>
      </c>
      <c r="D42">
        <f>D41/D40</f>
        <v>7.0476190476190474</v>
      </c>
      <c r="E42">
        <f t="shared" ref="E42:K42" si="17">E41/E40</f>
        <v>9.8357771260997069</v>
      </c>
      <c r="F42">
        <f t="shared" si="17"/>
        <v>15.951747088186355</v>
      </c>
      <c r="G42">
        <f t="shared" si="17"/>
        <v>17.967147435897434</v>
      </c>
      <c r="H42">
        <f t="shared" si="17"/>
        <v>19.844535659312466</v>
      </c>
      <c r="I42">
        <f t="shared" si="17"/>
        <v>23.014111365369946</v>
      </c>
      <c r="J42">
        <f t="shared" si="17"/>
        <v>24.236772803447451</v>
      </c>
      <c r="K42">
        <f t="shared" si="17"/>
        <v>22.856595376437138</v>
      </c>
    </row>
    <row r="43" spans="1:11" x14ac:dyDescent="0.2">
      <c r="A43" s="6"/>
      <c r="B43" s="6"/>
      <c r="C43" t="s">
        <v>88</v>
      </c>
      <c r="D43">
        <f>D56*2/D40</f>
        <v>0.61142857142857143</v>
      </c>
      <c r="E43">
        <f t="shared" ref="E43:K43" si="18">E56*2/E40</f>
        <v>0.7824046920821115</v>
      </c>
      <c r="F43">
        <f t="shared" si="18"/>
        <v>1.0915141430948418</v>
      </c>
      <c r="G43">
        <f t="shared" si="18"/>
        <v>1.3782051282051282</v>
      </c>
      <c r="H43">
        <f t="shared" si="18"/>
        <v>1.5293996921498205</v>
      </c>
      <c r="I43">
        <f t="shared" si="18"/>
        <v>1.5774218154080855</v>
      </c>
      <c r="J43">
        <f t="shared" si="18"/>
        <v>1.6566914053148192</v>
      </c>
      <c r="K43">
        <f t="shared" si="18"/>
        <v>1.7159104957349487</v>
      </c>
    </row>
    <row r="44" spans="1:11" x14ac:dyDescent="0.2">
      <c r="A44" s="6"/>
      <c r="B44" s="6" t="s">
        <v>3</v>
      </c>
      <c r="C44" t="s">
        <v>5</v>
      </c>
      <c r="D44">
        <v>323</v>
      </c>
      <c r="E44">
        <v>496</v>
      </c>
      <c r="F44">
        <v>1001</v>
      </c>
      <c r="G44">
        <v>2354</v>
      </c>
      <c r="H44">
        <v>3813</v>
      </c>
      <c r="I44">
        <v>5025</v>
      </c>
      <c r="J44">
        <v>8516</v>
      </c>
      <c r="K44">
        <v>16815</v>
      </c>
    </row>
    <row r="45" spans="1:11" x14ac:dyDescent="0.2">
      <c r="A45" s="6"/>
      <c r="B45" s="6"/>
      <c r="C45" t="s">
        <v>6</v>
      </c>
      <c r="D45">
        <v>3343</v>
      </c>
      <c r="E45">
        <v>6927</v>
      </c>
      <c r="F45">
        <v>17001</v>
      </c>
      <c r="G45">
        <v>45396</v>
      </c>
      <c r="H45">
        <v>78075</v>
      </c>
      <c r="I45">
        <v>115279</v>
      </c>
      <c r="J45">
        <v>190242</v>
      </c>
      <c r="K45">
        <v>368742</v>
      </c>
    </row>
    <row r="46" spans="1:11" x14ac:dyDescent="0.2">
      <c r="A46" s="6"/>
      <c r="B46" s="6"/>
      <c r="C46" t="s">
        <v>7</v>
      </c>
      <c r="D46">
        <f>D45/D44</f>
        <v>10.34984520123839</v>
      </c>
      <c r="E46">
        <f t="shared" ref="E46:K46" si="19">E45/E44</f>
        <v>13.965725806451612</v>
      </c>
      <c r="F46">
        <f t="shared" si="19"/>
        <v>16.984015984015983</v>
      </c>
      <c r="G46">
        <f t="shared" si="19"/>
        <v>19.28462192013594</v>
      </c>
      <c r="H46">
        <f t="shared" si="19"/>
        <v>20.476003147128246</v>
      </c>
      <c r="I46">
        <f t="shared" si="19"/>
        <v>22.941094527363184</v>
      </c>
      <c r="J46">
        <f t="shared" si="19"/>
        <v>22.339361202442461</v>
      </c>
      <c r="K46">
        <f t="shared" si="19"/>
        <v>21.929348795718109</v>
      </c>
    </row>
    <row r="47" spans="1:11" x14ac:dyDescent="0.2">
      <c r="A47" s="6"/>
      <c r="B47" s="6"/>
      <c r="C47" t="s">
        <v>88</v>
      </c>
      <c r="D47">
        <f>D56*2*3/D44</f>
        <v>1.1925696594427246</v>
      </c>
      <c r="E47">
        <f t="shared" ref="E47:K47" si="20">E56*2*3/E44</f>
        <v>1.6137096774193551</v>
      </c>
      <c r="F47">
        <f t="shared" si="20"/>
        <v>1.9660339660339661</v>
      </c>
      <c r="G47">
        <f t="shared" si="20"/>
        <v>2.192013593882753</v>
      </c>
      <c r="H47">
        <f t="shared" si="20"/>
        <v>2.345239968528718</v>
      </c>
      <c r="I47">
        <f t="shared" si="20"/>
        <v>2.4692537313432834</v>
      </c>
      <c r="J47">
        <f t="shared" si="20"/>
        <v>2.4377642085486144</v>
      </c>
      <c r="K47">
        <f t="shared" si="20"/>
        <v>2.4763603925066904</v>
      </c>
    </row>
    <row r="48" spans="1:11" x14ac:dyDescent="0.2">
      <c r="A48" s="6"/>
      <c r="B48" s="6" t="s">
        <v>2</v>
      </c>
      <c r="C48" t="s">
        <v>5</v>
      </c>
      <c r="D48">
        <v>470</v>
      </c>
      <c r="E48">
        <v>762</v>
      </c>
      <c r="F48">
        <v>1625</v>
      </c>
      <c r="G48">
        <v>4037</v>
      </c>
      <c r="H48">
        <v>7033</v>
      </c>
      <c r="I48">
        <v>9483</v>
      </c>
      <c r="J48">
        <v>16136</v>
      </c>
      <c r="K48">
        <v>34279</v>
      </c>
    </row>
    <row r="49" spans="1:11" x14ac:dyDescent="0.2">
      <c r="A49" s="6"/>
      <c r="B49" s="6"/>
      <c r="C49" t="s">
        <v>6</v>
      </c>
      <c r="D49">
        <v>6280</v>
      </c>
      <c r="E49">
        <v>12616</v>
      </c>
      <c r="F49">
        <v>31653</v>
      </c>
      <c r="G49">
        <v>84614</v>
      </c>
      <c r="H49">
        <v>145116</v>
      </c>
      <c r="I49">
        <v>205598</v>
      </c>
      <c r="J49">
        <v>346225</v>
      </c>
      <c r="K49">
        <v>682617</v>
      </c>
    </row>
    <row r="50" spans="1:11" x14ac:dyDescent="0.2">
      <c r="A50" s="6"/>
      <c r="B50" s="6"/>
      <c r="C50" t="s">
        <v>7</v>
      </c>
      <c r="D50">
        <f>D49/D48</f>
        <v>13.361702127659575</v>
      </c>
      <c r="E50">
        <f t="shared" ref="E50:K50" si="21">E49/E48</f>
        <v>16.556430446194227</v>
      </c>
      <c r="F50">
        <f t="shared" si="21"/>
        <v>19.478769230769231</v>
      </c>
      <c r="G50">
        <f t="shared" si="21"/>
        <v>20.959623482784245</v>
      </c>
      <c r="H50">
        <f t="shared" si="21"/>
        <v>20.633584530072515</v>
      </c>
      <c r="I50">
        <f t="shared" si="21"/>
        <v>21.680691764209637</v>
      </c>
      <c r="J50">
        <f t="shared" si="21"/>
        <v>21.456680713931583</v>
      </c>
      <c r="K50">
        <f t="shared" si="21"/>
        <v>19.913562239271858</v>
      </c>
    </row>
    <row r="51" spans="1:11" x14ac:dyDescent="0.2">
      <c r="A51" s="6"/>
      <c r="B51" s="6"/>
      <c r="C51" t="s">
        <v>89</v>
      </c>
      <c r="D51">
        <f>D56*2*6/D48</f>
        <v>1.639148936170213</v>
      </c>
      <c r="E51">
        <f t="shared" ref="E51:K51" si="22">E56*2*6/E48</f>
        <v>2.1007874015748036</v>
      </c>
      <c r="F51">
        <f t="shared" si="22"/>
        <v>2.4221538461538463</v>
      </c>
      <c r="G51">
        <f t="shared" si="22"/>
        <v>2.5563537280158535</v>
      </c>
      <c r="H51">
        <f t="shared" si="22"/>
        <v>2.542983079766814</v>
      </c>
      <c r="I51">
        <f t="shared" si="22"/>
        <v>2.6168933881683012</v>
      </c>
      <c r="J51">
        <f t="shared" si="22"/>
        <v>2.5731284085275159</v>
      </c>
      <c r="K51">
        <f t="shared" si="22"/>
        <v>2.4294757723387495</v>
      </c>
    </row>
    <row r="52" spans="1:11" x14ac:dyDescent="0.2">
      <c r="A52" s="6"/>
      <c r="B52" s="6" t="s">
        <v>1</v>
      </c>
      <c r="C52" t="s">
        <v>5</v>
      </c>
      <c r="D52">
        <v>613</v>
      </c>
      <c r="E52">
        <v>1096</v>
      </c>
      <c r="F52">
        <v>2393</v>
      </c>
      <c r="G52">
        <v>6390</v>
      </c>
      <c r="H52">
        <v>11008</v>
      </c>
      <c r="I52">
        <v>14525</v>
      </c>
      <c r="J52">
        <v>25588</v>
      </c>
      <c r="K52">
        <v>54301</v>
      </c>
    </row>
    <row r="53" spans="1:11" x14ac:dyDescent="0.2">
      <c r="A53" s="6"/>
      <c r="B53" s="6"/>
      <c r="C53" t="s">
        <v>6</v>
      </c>
      <c r="D53">
        <v>8785</v>
      </c>
      <c r="E53">
        <v>18080</v>
      </c>
      <c r="F53">
        <v>45526</v>
      </c>
      <c r="G53">
        <v>120266</v>
      </c>
      <c r="H53">
        <v>210782</v>
      </c>
      <c r="I53">
        <v>197451</v>
      </c>
      <c r="J53">
        <v>497499</v>
      </c>
      <c r="K53">
        <v>981949</v>
      </c>
    </row>
    <row r="54" spans="1:11" x14ac:dyDescent="0.2">
      <c r="A54" s="6"/>
      <c r="B54" s="6"/>
      <c r="C54" t="s">
        <v>7</v>
      </c>
      <c r="D54">
        <f>D53/D52</f>
        <v>14.33115823817292</v>
      </c>
      <c r="E54">
        <f t="shared" ref="E54:K54" si="23">E53/E52</f>
        <v>16.496350364963504</v>
      </c>
      <c r="F54">
        <f t="shared" si="23"/>
        <v>19.024655244463016</v>
      </c>
      <c r="G54">
        <f t="shared" si="23"/>
        <v>18.820970266040689</v>
      </c>
      <c r="H54">
        <f t="shared" si="23"/>
        <v>19.148074127906977</v>
      </c>
      <c r="I54">
        <f t="shared" si="23"/>
        <v>13.593872633390706</v>
      </c>
      <c r="J54">
        <f t="shared" si="23"/>
        <v>19.442668438330468</v>
      </c>
      <c r="K54">
        <f t="shared" si="23"/>
        <v>18.083442293880406</v>
      </c>
    </row>
    <row r="55" spans="1:11" x14ac:dyDescent="0.2">
      <c r="A55" s="6"/>
      <c r="B55" s="6"/>
      <c r="C55" t="s">
        <v>90</v>
      </c>
      <c r="D55">
        <f>D56*2*9/D52</f>
        <v>1.8851549755301797</v>
      </c>
      <c r="E55">
        <f t="shared" ref="E55:K55" si="24">E56*2*9/E52</f>
        <v>2.1908759124087593</v>
      </c>
      <c r="F55">
        <f t="shared" si="24"/>
        <v>2.4671959882992058</v>
      </c>
      <c r="G55">
        <f t="shared" si="24"/>
        <v>2.4225352112676055</v>
      </c>
      <c r="H55">
        <f t="shared" si="24"/>
        <v>2.437063953488372</v>
      </c>
      <c r="I55">
        <f t="shared" si="24"/>
        <v>2.5627538726333907</v>
      </c>
      <c r="J55">
        <f t="shared" si="24"/>
        <v>2.4339534156635922</v>
      </c>
      <c r="K55">
        <f t="shared" si="24"/>
        <v>2.3005101195189774</v>
      </c>
    </row>
    <row r="56" spans="1:11" x14ac:dyDescent="0.2">
      <c r="C56" t="s">
        <v>86</v>
      </c>
      <c r="D56">
        <f>10+27.1*2</f>
        <v>64.2</v>
      </c>
      <c r="E56">
        <f>(20+56.7*2)</f>
        <v>133.4</v>
      </c>
      <c r="F56">
        <f>50+139*2</f>
        <v>328</v>
      </c>
      <c r="G56">
        <f>125+367.5*2</f>
        <v>860</v>
      </c>
      <c r="H56">
        <f>216+637.2*2</f>
        <v>1490.4</v>
      </c>
      <c r="I56">
        <f>300+884*2</f>
        <v>2068</v>
      </c>
      <c r="J56">
        <f>500+1480*2</f>
        <v>3460</v>
      </c>
      <c r="K56">
        <f>1000+2970*2</f>
        <v>6940</v>
      </c>
    </row>
    <row r="92" spans="1:11" x14ac:dyDescent="0.2">
      <c r="A92" s="6" t="s">
        <v>101</v>
      </c>
      <c r="B92" s="2" t="s">
        <v>12</v>
      </c>
      <c r="C92" t="s">
        <v>0</v>
      </c>
      <c r="D92">
        <v>10</v>
      </c>
      <c r="E92">
        <v>20</v>
      </c>
      <c r="F92">
        <v>50</v>
      </c>
      <c r="G92">
        <v>125</v>
      </c>
      <c r="H92">
        <v>216</v>
      </c>
      <c r="I92">
        <v>300</v>
      </c>
      <c r="J92">
        <v>500</v>
      </c>
      <c r="K92">
        <v>1000</v>
      </c>
    </row>
    <row r="93" spans="1:11" x14ac:dyDescent="0.2">
      <c r="A93" s="6"/>
      <c r="B93" s="6" t="s">
        <v>105</v>
      </c>
      <c r="C93" t="s">
        <v>5</v>
      </c>
      <c r="D93">
        <v>286</v>
      </c>
      <c r="E93">
        <v>364</v>
      </c>
      <c r="F93">
        <v>623</v>
      </c>
      <c r="G93">
        <v>1673</v>
      </c>
      <c r="H93">
        <v>3164</v>
      </c>
      <c r="I93">
        <v>4251</v>
      </c>
      <c r="J93">
        <v>7913</v>
      </c>
      <c r="K93">
        <v>16756</v>
      </c>
    </row>
    <row r="94" spans="1:11" x14ac:dyDescent="0.2">
      <c r="A94" s="6"/>
      <c r="B94" s="6"/>
      <c r="C94" t="s">
        <v>6</v>
      </c>
      <c r="D94">
        <v>1074</v>
      </c>
      <c r="E94">
        <v>3262</v>
      </c>
      <c r="F94">
        <v>8644</v>
      </c>
      <c r="G94">
        <v>20583</v>
      </c>
      <c r="H94">
        <v>38718</v>
      </c>
      <c r="I94">
        <v>59810</v>
      </c>
      <c r="J94">
        <v>100088</v>
      </c>
      <c r="K94">
        <v>180716</v>
      </c>
    </row>
    <row r="95" spans="1:11" x14ac:dyDescent="0.2">
      <c r="A95" s="6"/>
      <c r="B95" s="6"/>
      <c r="C95" t="s">
        <v>7</v>
      </c>
      <c r="D95">
        <f>D94/D93</f>
        <v>3.7552447552447554</v>
      </c>
      <c r="E95">
        <f t="shared" ref="E95:K95" si="25">E94/E93</f>
        <v>8.9615384615384617</v>
      </c>
      <c r="F95">
        <f t="shared" si="25"/>
        <v>13.874799357945426</v>
      </c>
      <c r="G95">
        <f t="shared" si="25"/>
        <v>12.303048416019127</v>
      </c>
      <c r="H95">
        <f t="shared" si="25"/>
        <v>12.237041719342605</v>
      </c>
      <c r="I95">
        <f t="shared" si="25"/>
        <v>14.069630675135262</v>
      </c>
      <c r="J95">
        <f t="shared" si="25"/>
        <v>12.64855301402755</v>
      </c>
      <c r="K95">
        <f t="shared" si="25"/>
        <v>10.785151587491049</v>
      </c>
    </row>
    <row r="96" spans="1:11" x14ac:dyDescent="0.2">
      <c r="A96" s="6"/>
      <c r="B96" s="6"/>
      <c r="C96" t="s">
        <v>91</v>
      </c>
      <c r="D96">
        <f>D109*2/D93</f>
        <v>0.34685314685314689</v>
      </c>
      <c r="E96">
        <f t="shared" ref="E96:K96" si="26">E109*2/E93</f>
        <v>0.65494505494505495</v>
      </c>
      <c r="F96">
        <f t="shared" si="26"/>
        <v>1.0529695024077046</v>
      </c>
      <c r="G96">
        <f t="shared" si="26"/>
        <v>1.0280932456664673</v>
      </c>
      <c r="H96">
        <f t="shared" si="26"/>
        <v>0.94209860935524659</v>
      </c>
      <c r="I96">
        <f t="shared" si="26"/>
        <v>0.97294754175488118</v>
      </c>
      <c r="J96">
        <f t="shared" si="26"/>
        <v>0.8745102995071401</v>
      </c>
      <c r="K96">
        <f t="shared" si="26"/>
        <v>0.82835999045118169</v>
      </c>
    </row>
    <row r="97" spans="1:11" x14ac:dyDescent="0.2">
      <c r="A97" s="6"/>
      <c r="B97" s="6" t="s">
        <v>126</v>
      </c>
      <c r="C97" t="s">
        <v>5</v>
      </c>
      <c r="D97">
        <v>359</v>
      </c>
      <c r="E97">
        <v>533</v>
      </c>
      <c r="F97">
        <v>1453</v>
      </c>
      <c r="G97">
        <v>4109</v>
      </c>
      <c r="H97">
        <v>7589</v>
      </c>
      <c r="I97">
        <v>10613</v>
      </c>
      <c r="J97">
        <v>17622</v>
      </c>
      <c r="K97">
        <v>34547</v>
      </c>
    </row>
    <row r="98" spans="1:11" x14ac:dyDescent="0.2">
      <c r="A98" s="6"/>
      <c r="B98" s="6"/>
      <c r="C98" t="s">
        <v>6</v>
      </c>
      <c r="D98">
        <v>2646</v>
      </c>
      <c r="E98">
        <v>5962</v>
      </c>
      <c r="F98">
        <v>16853</v>
      </c>
      <c r="G98">
        <v>42410</v>
      </c>
      <c r="H98">
        <v>77039</v>
      </c>
      <c r="I98">
        <v>112970</v>
      </c>
      <c r="J98">
        <v>172622</v>
      </c>
      <c r="K98">
        <v>335478</v>
      </c>
    </row>
    <row r="99" spans="1:11" x14ac:dyDescent="0.2">
      <c r="A99" s="6"/>
      <c r="B99" s="6"/>
      <c r="C99" t="s">
        <v>7</v>
      </c>
      <c r="D99">
        <f>D98/D97</f>
        <v>7.3704735376044566</v>
      </c>
      <c r="E99">
        <f t="shared" ref="E99:K99" si="27">E98/E97</f>
        <v>11.185741088180112</v>
      </c>
      <c r="F99">
        <f t="shared" si="27"/>
        <v>11.598761183757743</v>
      </c>
      <c r="G99">
        <f t="shared" si="27"/>
        <v>10.321246045266488</v>
      </c>
      <c r="H99">
        <f t="shared" si="27"/>
        <v>10.151403346949532</v>
      </c>
      <c r="I99">
        <f t="shared" si="27"/>
        <v>10.644492603410912</v>
      </c>
      <c r="J99">
        <f t="shared" si="27"/>
        <v>9.7958234025649755</v>
      </c>
      <c r="K99">
        <f t="shared" si="27"/>
        <v>9.7107708339363761</v>
      </c>
    </row>
    <row r="100" spans="1:11" x14ac:dyDescent="0.2">
      <c r="A100" s="6"/>
      <c r="B100" s="6"/>
      <c r="C100" t="s">
        <v>92</v>
      </c>
      <c r="D100">
        <f>D109*2*3/D97</f>
        <v>0.82896935933147642</v>
      </c>
      <c r="E100">
        <f t="shared" ref="E100:K100" si="28">E109*2*3/E97</f>
        <v>1.3418386491557224</v>
      </c>
      <c r="F100">
        <f t="shared" si="28"/>
        <v>1.3544390915347557</v>
      </c>
      <c r="G100">
        <f t="shared" si="28"/>
        <v>1.2557799951326356</v>
      </c>
      <c r="H100">
        <f t="shared" si="28"/>
        <v>1.1783370668072213</v>
      </c>
      <c r="I100">
        <f t="shared" si="28"/>
        <v>1.1691321963629511</v>
      </c>
      <c r="J100">
        <f t="shared" si="28"/>
        <v>1.1780728634661219</v>
      </c>
      <c r="K100">
        <f t="shared" si="28"/>
        <v>1.2053144990881988</v>
      </c>
    </row>
    <row r="101" spans="1:11" x14ac:dyDescent="0.2">
      <c r="A101" s="6"/>
      <c r="B101" s="6" t="s">
        <v>127</v>
      </c>
      <c r="C101" t="s">
        <v>5</v>
      </c>
      <c r="D101">
        <v>482</v>
      </c>
      <c r="E101">
        <v>979</v>
      </c>
      <c r="F101">
        <v>3102</v>
      </c>
      <c r="G101">
        <v>10137</v>
      </c>
      <c r="H101">
        <v>17113</v>
      </c>
      <c r="I101">
        <v>25668</v>
      </c>
      <c r="J101">
        <f>J102/J103</f>
        <v>41074.355828220854</v>
      </c>
      <c r="K101">
        <f>K102/K103</f>
        <v>80816.48079306072</v>
      </c>
    </row>
    <row r="102" spans="1:11" x14ac:dyDescent="0.2">
      <c r="A102" s="6"/>
      <c r="B102" s="6"/>
      <c r="C102" t="s">
        <v>6</v>
      </c>
      <c r="D102">
        <v>4998</v>
      </c>
      <c r="E102">
        <v>12164</v>
      </c>
      <c r="F102">
        <v>32672</v>
      </c>
      <c r="G102">
        <v>93177</v>
      </c>
      <c r="H102">
        <v>146907</v>
      </c>
      <c r="I102">
        <v>212438</v>
      </c>
      <c r="J102">
        <v>334756</v>
      </c>
      <c r="K102">
        <v>652189</v>
      </c>
    </row>
    <row r="103" spans="1:11" x14ac:dyDescent="0.2">
      <c r="A103" s="6"/>
      <c r="B103" s="6"/>
      <c r="C103" t="s">
        <v>7</v>
      </c>
      <c r="D103">
        <f t="shared" ref="D103:I103" si="29">D102/D101</f>
        <v>10.369294605809129</v>
      </c>
      <c r="E103">
        <f t="shared" si="29"/>
        <v>12.424923391215525</v>
      </c>
      <c r="F103">
        <f t="shared" si="29"/>
        <v>10.532559638942617</v>
      </c>
      <c r="G103">
        <f t="shared" si="29"/>
        <v>9.1917727138206562</v>
      </c>
      <c r="H103">
        <f t="shared" si="29"/>
        <v>8.5845263834511769</v>
      </c>
      <c r="I103">
        <f t="shared" si="29"/>
        <v>8.2763752532335975</v>
      </c>
      <c r="J103">
        <v>8.15</v>
      </c>
      <c r="K103">
        <v>8.07</v>
      </c>
    </row>
    <row r="104" spans="1:11" x14ac:dyDescent="0.2">
      <c r="A104" s="6"/>
      <c r="B104" s="6"/>
      <c r="C104" t="s">
        <v>91</v>
      </c>
      <c r="D104">
        <f t="shared" ref="D104:K104" si="30">D109*2*6/D101</f>
        <v>1.2348547717842324</v>
      </c>
      <c r="E104">
        <f t="shared" si="30"/>
        <v>1.4610827374872319</v>
      </c>
      <c r="F104">
        <f t="shared" si="30"/>
        <v>1.2688588007736943</v>
      </c>
      <c r="G104">
        <f t="shared" si="30"/>
        <v>1.0180526783071915</v>
      </c>
      <c r="H104">
        <f t="shared" si="30"/>
        <v>1.045100216209899</v>
      </c>
      <c r="I104">
        <f t="shared" si="30"/>
        <v>0.96680691912108463</v>
      </c>
      <c r="J104">
        <f t="shared" si="30"/>
        <v>1.0108496935081075</v>
      </c>
      <c r="K104">
        <f t="shared" si="30"/>
        <v>1.0304828814960081</v>
      </c>
    </row>
    <row r="105" spans="1:11" x14ac:dyDescent="0.2">
      <c r="A105" s="6"/>
      <c r="B105" s="6" t="s">
        <v>108</v>
      </c>
      <c r="C105" t="s">
        <v>5</v>
      </c>
      <c r="D105">
        <v>698</v>
      </c>
      <c r="E105">
        <v>1493</v>
      </c>
      <c r="F105">
        <v>5015</v>
      </c>
      <c r="G105">
        <v>15617</v>
      </c>
      <c r="H105">
        <v>28747</v>
      </c>
      <c r="I105">
        <v>41806</v>
      </c>
      <c r="J105">
        <f>J106/J107</f>
        <v>69295.577746077033</v>
      </c>
      <c r="K105">
        <f>K106/K107</f>
        <v>129561.07091172214</v>
      </c>
    </row>
    <row r="106" spans="1:11" x14ac:dyDescent="0.2">
      <c r="A106" s="6"/>
      <c r="B106" s="6"/>
      <c r="C106" t="s">
        <v>6</v>
      </c>
      <c r="D106">
        <v>7009</v>
      </c>
      <c r="E106">
        <v>16297</v>
      </c>
      <c r="F106">
        <v>45368</v>
      </c>
      <c r="G106">
        <v>116712</v>
      </c>
      <c r="H106">
        <v>206898</v>
      </c>
      <c r="I106">
        <v>292341</v>
      </c>
      <c r="J106">
        <v>485762</v>
      </c>
      <c r="K106">
        <v>895267</v>
      </c>
    </row>
    <row r="107" spans="1:11" x14ac:dyDescent="0.2">
      <c r="A107" s="6"/>
      <c r="B107" s="6"/>
      <c r="C107" t="s">
        <v>7</v>
      </c>
      <c r="D107">
        <f t="shared" ref="D107:I107" si="31">D106/D105</f>
        <v>10.041547277936962</v>
      </c>
      <c r="E107">
        <f t="shared" si="31"/>
        <v>10.915606162089752</v>
      </c>
      <c r="F107">
        <f t="shared" si="31"/>
        <v>9.0464606181455629</v>
      </c>
      <c r="G107">
        <f t="shared" si="31"/>
        <v>7.4733943779214957</v>
      </c>
      <c r="H107">
        <f t="shared" si="31"/>
        <v>7.1972031864194523</v>
      </c>
      <c r="I107">
        <f t="shared" si="31"/>
        <v>6.9928000765440368</v>
      </c>
      <c r="J107">
        <v>7.01</v>
      </c>
      <c r="K107">
        <v>6.91</v>
      </c>
    </row>
    <row r="108" spans="1:11" x14ac:dyDescent="0.2">
      <c r="A108" s="6"/>
      <c r="B108" s="6"/>
      <c r="C108" t="s">
        <v>91</v>
      </c>
      <c r="D108">
        <f t="shared" ref="D108:K108" si="32">D109*2*9/D105</f>
        <v>1.279083094555874</v>
      </c>
      <c r="E108">
        <f t="shared" si="32"/>
        <v>1.4371064969859344</v>
      </c>
      <c r="F108">
        <f t="shared" si="32"/>
        <v>1.1772681954137587</v>
      </c>
      <c r="G108">
        <f t="shared" si="32"/>
        <v>0.99122750848434393</v>
      </c>
      <c r="H108">
        <f t="shared" si="32"/>
        <v>0.93321737920478665</v>
      </c>
      <c r="I108">
        <f t="shared" si="32"/>
        <v>0.89039850739128357</v>
      </c>
      <c r="J108">
        <f t="shared" si="32"/>
        <v>0.89875865135601385</v>
      </c>
      <c r="K108">
        <f t="shared" si="32"/>
        <v>0.96417850764073731</v>
      </c>
    </row>
    <row r="109" spans="1:11" x14ac:dyDescent="0.2">
      <c r="A109" s="2"/>
      <c r="B109" s="2"/>
      <c r="C109" t="s">
        <v>87</v>
      </c>
      <c r="D109">
        <f>10+19.8*2</f>
        <v>49.6</v>
      </c>
      <c r="E109">
        <f>20+49.6*2</f>
        <v>119.2</v>
      </c>
      <c r="F109">
        <f>50+139*2</f>
        <v>328</v>
      </c>
      <c r="G109">
        <f>125+367.5*2</f>
        <v>860</v>
      </c>
      <c r="H109">
        <f>216+637.2*2</f>
        <v>1490.4</v>
      </c>
      <c r="I109">
        <f>300+884*2</f>
        <v>2068</v>
      </c>
      <c r="J109">
        <f>500+1480*2</f>
        <v>3460</v>
      </c>
      <c r="K109">
        <f>1000+2970*2</f>
        <v>6940</v>
      </c>
    </row>
  </sheetData>
  <mergeCells count="20">
    <mergeCell ref="A92:A108"/>
    <mergeCell ref="B93:B96"/>
    <mergeCell ref="B97:B100"/>
    <mergeCell ref="B101:B104"/>
    <mergeCell ref="B105:B108"/>
    <mergeCell ref="B14:B17"/>
    <mergeCell ref="A1:A17"/>
    <mergeCell ref="B10:B13"/>
    <mergeCell ref="B6:B9"/>
    <mergeCell ref="B2:B5"/>
    <mergeCell ref="B44:B47"/>
    <mergeCell ref="B48:B51"/>
    <mergeCell ref="B52:B55"/>
    <mergeCell ref="A39:A55"/>
    <mergeCell ref="B21:B24"/>
    <mergeCell ref="B33:B36"/>
    <mergeCell ref="A20:A36"/>
    <mergeCell ref="B29:B32"/>
    <mergeCell ref="B25:B28"/>
    <mergeCell ref="B40:B43"/>
  </mergeCells>
  <phoneticPr fontId="1" type="noConversion"/>
  <pageMargins left="0.7" right="0.7" top="0.75" bottom="0.75" header="0.3" footer="0.3"/>
  <pageSetup paperSize="9" orientation="portrait" horizontalDpi="2400" verticalDpi="24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19" zoomScale="115" zoomScaleNormal="115" workbookViewId="0">
      <selection activeCell="Z93" sqref="Z93"/>
    </sheetView>
  </sheetViews>
  <sheetFormatPr defaultRowHeight="14.25" x14ac:dyDescent="0.2"/>
  <cols>
    <col min="3" max="3" width="13" bestFit="1" customWidth="1"/>
  </cols>
  <sheetData>
    <row r="1" spans="1:15" x14ac:dyDescent="0.2">
      <c r="A1" s="5" t="s">
        <v>102</v>
      </c>
      <c r="B1" t="s">
        <v>104</v>
      </c>
      <c r="C1">
        <v>10</v>
      </c>
      <c r="D1">
        <v>13</v>
      </c>
      <c r="E1">
        <v>17</v>
      </c>
      <c r="F1">
        <v>23</v>
      </c>
      <c r="G1">
        <v>30</v>
      </c>
      <c r="H1">
        <v>40</v>
      </c>
      <c r="I1">
        <v>54</v>
      </c>
      <c r="J1">
        <v>71</v>
      </c>
      <c r="K1">
        <v>95</v>
      </c>
      <c r="L1">
        <v>127</v>
      </c>
    </row>
    <row r="2" spans="1:15" x14ac:dyDescent="0.2">
      <c r="A2" s="6" t="s">
        <v>105</v>
      </c>
      <c r="B2" t="s">
        <v>94</v>
      </c>
      <c r="C2">
        <v>166</v>
      </c>
      <c r="D2">
        <v>207</v>
      </c>
      <c r="E2">
        <v>273</v>
      </c>
      <c r="F2">
        <v>406</v>
      </c>
      <c r="G2">
        <v>603</v>
      </c>
      <c r="H2">
        <v>862</v>
      </c>
      <c r="I2">
        <v>1382</v>
      </c>
      <c r="J2">
        <v>2333</v>
      </c>
      <c r="K2">
        <v>4869</v>
      </c>
      <c r="L2">
        <v>8318</v>
      </c>
      <c r="O2" t="s">
        <v>98</v>
      </c>
    </row>
    <row r="3" spans="1:15" x14ac:dyDescent="0.2">
      <c r="A3" s="6"/>
      <c r="B3" t="s">
        <v>95</v>
      </c>
      <c r="C3">
        <v>619</v>
      </c>
      <c r="D3">
        <v>1270</v>
      </c>
      <c r="E3">
        <v>2646</v>
      </c>
      <c r="F3">
        <v>4873</v>
      </c>
      <c r="G3">
        <v>7569</v>
      </c>
      <c r="H3">
        <v>13790</v>
      </c>
      <c r="I3">
        <v>24896</v>
      </c>
      <c r="J3">
        <v>49156</v>
      </c>
      <c r="K3">
        <v>88192</v>
      </c>
      <c r="L3">
        <v>140023</v>
      </c>
      <c r="O3" t="s">
        <v>99</v>
      </c>
    </row>
    <row r="4" spans="1:15" x14ac:dyDescent="0.2">
      <c r="A4" s="6"/>
      <c r="B4" t="s">
        <v>96</v>
      </c>
      <c r="C4">
        <f>C3/C2</f>
        <v>3.7289156626506026</v>
      </c>
      <c r="D4">
        <f t="shared" ref="D4:L4" si="0">D3/D2</f>
        <v>6.1352657004830915</v>
      </c>
      <c r="E4">
        <f t="shared" si="0"/>
        <v>9.6923076923076916</v>
      </c>
      <c r="F4">
        <f t="shared" si="0"/>
        <v>12.002463054187192</v>
      </c>
      <c r="G4">
        <f t="shared" si="0"/>
        <v>12.552238805970148</v>
      </c>
      <c r="H4">
        <f t="shared" si="0"/>
        <v>15.997679814385151</v>
      </c>
      <c r="I4">
        <f t="shared" si="0"/>
        <v>18.014471780028945</v>
      </c>
      <c r="J4">
        <f t="shared" si="0"/>
        <v>21.06986712387484</v>
      </c>
      <c r="K4">
        <f t="shared" si="0"/>
        <v>18.112959539946601</v>
      </c>
      <c r="L4">
        <f t="shared" si="0"/>
        <v>16.83373407069007</v>
      </c>
      <c r="O4" t="s">
        <v>100</v>
      </c>
    </row>
    <row r="5" spans="1:15" x14ac:dyDescent="0.2">
      <c r="A5" s="6"/>
      <c r="B5" t="s">
        <v>88</v>
      </c>
      <c r="C5">
        <f t="shared" ref="C5:L5" si="1">C18*2/C2/1000</f>
        <v>0.38893975903614453</v>
      </c>
      <c r="D5">
        <f t="shared" si="1"/>
        <v>0.54172946859903381</v>
      </c>
      <c r="E5">
        <f t="shared" si="1"/>
        <v>0.7162857142857143</v>
      </c>
      <c r="F5">
        <f t="shared" si="1"/>
        <v>0.89737931034482754</v>
      </c>
      <c r="G5">
        <f t="shared" si="1"/>
        <v>1.037525704809287</v>
      </c>
      <c r="H5">
        <f t="shared" si="1"/>
        <v>1.3031948955916473</v>
      </c>
      <c r="I5">
        <f t="shared" si="1"/>
        <v>1.4918639652677279</v>
      </c>
      <c r="J5">
        <f t="shared" si="1"/>
        <v>1.5413064723531933</v>
      </c>
      <c r="K5">
        <f t="shared" si="1"/>
        <v>1.3251452043540768</v>
      </c>
      <c r="L5">
        <f t="shared" si="1"/>
        <v>1.3894073094493871</v>
      </c>
    </row>
    <row r="6" spans="1:15" x14ac:dyDescent="0.2">
      <c r="A6" s="6" t="s">
        <v>106</v>
      </c>
      <c r="B6" t="s">
        <v>94</v>
      </c>
      <c r="C6">
        <v>214</v>
      </c>
      <c r="D6">
        <v>281</v>
      </c>
      <c r="E6">
        <v>400</v>
      </c>
      <c r="F6">
        <v>599</v>
      </c>
      <c r="G6">
        <v>897</v>
      </c>
      <c r="H6">
        <v>1478</v>
      </c>
      <c r="I6">
        <v>2381</v>
      </c>
      <c r="J6">
        <v>3909</v>
      </c>
      <c r="K6">
        <v>6792</v>
      </c>
      <c r="L6">
        <v>11859</v>
      </c>
    </row>
    <row r="7" spans="1:15" x14ac:dyDescent="0.2">
      <c r="A7" s="6"/>
      <c r="B7" t="s">
        <v>95</v>
      </c>
      <c r="C7">
        <v>1637</v>
      </c>
      <c r="D7">
        <v>2415</v>
      </c>
      <c r="E7">
        <v>4542</v>
      </c>
      <c r="F7">
        <v>9256</v>
      </c>
      <c r="G7">
        <v>14939</v>
      </c>
      <c r="H7">
        <v>27278</v>
      </c>
      <c r="I7">
        <v>49974</v>
      </c>
      <c r="J7">
        <v>85555</v>
      </c>
      <c r="K7">
        <v>165195</v>
      </c>
      <c r="L7">
        <v>271264</v>
      </c>
    </row>
    <row r="8" spans="1:15" x14ac:dyDescent="0.2">
      <c r="A8" s="6"/>
      <c r="B8" t="s">
        <v>96</v>
      </c>
      <c r="C8">
        <f>C7/C6</f>
        <v>7.6495327102803738</v>
      </c>
      <c r="D8">
        <f t="shared" ref="D8:L8" si="2">D7/D6</f>
        <v>8.5943060498220643</v>
      </c>
      <c r="E8">
        <f t="shared" si="2"/>
        <v>11.355</v>
      </c>
      <c r="F8">
        <f t="shared" si="2"/>
        <v>15.452420701168615</v>
      </c>
      <c r="G8">
        <f t="shared" si="2"/>
        <v>16.654403567447044</v>
      </c>
      <c r="H8">
        <f t="shared" si="2"/>
        <v>18.456021650879567</v>
      </c>
      <c r="I8">
        <f t="shared" si="2"/>
        <v>20.988660226795464</v>
      </c>
      <c r="J8">
        <f t="shared" si="2"/>
        <v>21.886671783064724</v>
      </c>
      <c r="K8">
        <f t="shared" si="2"/>
        <v>24.321996466431095</v>
      </c>
      <c r="L8">
        <f t="shared" si="2"/>
        <v>22.874104055991229</v>
      </c>
    </row>
    <row r="9" spans="1:15" x14ac:dyDescent="0.2">
      <c r="A9" s="6"/>
      <c r="B9" t="s">
        <v>92</v>
      </c>
      <c r="C9">
        <f>C18*2*3/C6/1000</f>
        <v>0.90510280373831775</v>
      </c>
      <c r="D9">
        <f t="shared" ref="D9:L9" si="3">D18*2*3/D6/1000</f>
        <v>1.1972028469750891</v>
      </c>
      <c r="E9">
        <f t="shared" si="3"/>
        <v>1.4665950000000001</v>
      </c>
      <c r="F9">
        <f t="shared" si="3"/>
        <v>1.824721202003339</v>
      </c>
      <c r="G9">
        <f t="shared" si="3"/>
        <v>2.092401337792642</v>
      </c>
      <c r="H9">
        <f t="shared" si="3"/>
        <v>2.280150202976996</v>
      </c>
      <c r="I9">
        <f t="shared" si="3"/>
        <v>2.5977606047879043</v>
      </c>
      <c r="J9">
        <f t="shared" si="3"/>
        <v>2.7596838066001532</v>
      </c>
      <c r="K9">
        <f t="shared" si="3"/>
        <v>2.8498816254416961</v>
      </c>
      <c r="L9">
        <f t="shared" si="3"/>
        <v>2.9236250948646596</v>
      </c>
    </row>
    <row r="10" spans="1:15" x14ac:dyDescent="0.2">
      <c r="A10" s="6" t="s">
        <v>107</v>
      </c>
      <c r="B10" t="s">
        <v>94</v>
      </c>
      <c r="C10">
        <v>311</v>
      </c>
      <c r="D10">
        <v>400</v>
      </c>
      <c r="E10">
        <v>532</v>
      </c>
      <c r="F10">
        <v>852</v>
      </c>
      <c r="G10">
        <v>1266</v>
      </c>
      <c r="H10">
        <v>2097</v>
      </c>
      <c r="I10">
        <v>3703</v>
      </c>
      <c r="J10">
        <v>6189</v>
      </c>
      <c r="K10">
        <v>11076</v>
      </c>
      <c r="L10">
        <v>20490</v>
      </c>
    </row>
    <row r="11" spans="1:15" x14ac:dyDescent="0.2">
      <c r="A11" s="6"/>
      <c r="B11" t="s">
        <v>95</v>
      </c>
      <c r="C11">
        <v>2844</v>
      </c>
      <c r="D11">
        <v>4975</v>
      </c>
      <c r="E11">
        <v>8684</v>
      </c>
      <c r="F11">
        <v>16472</v>
      </c>
      <c r="G11">
        <v>28078</v>
      </c>
      <c r="H11">
        <v>50823</v>
      </c>
      <c r="I11">
        <v>98786</v>
      </c>
      <c r="J11">
        <v>161630</v>
      </c>
      <c r="K11">
        <v>289487</v>
      </c>
      <c r="L11">
        <v>506476</v>
      </c>
    </row>
    <row r="12" spans="1:15" x14ac:dyDescent="0.2">
      <c r="A12" s="6"/>
      <c r="B12" t="s">
        <v>96</v>
      </c>
      <c r="C12">
        <f>C11/C10</f>
        <v>9.144694533762058</v>
      </c>
      <c r="D12">
        <f t="shared" ref="D12:L12" si="4">D11/D10</f>
        <v>12.4375</v>
      </c>
      <c r="E12">
        <f t="shared" si="4"/>
        <v>16.323308270676691</v>
      </c>
      <c r="F12">
        <f t="shared" si="4"/>
        <v>19.333333333333332</v>
      </c>
      <c r="G12">
        <f t="shared" si="4"/>
        <v>22.178515007898895</v>
      </c>
      <c r="H12">
        <f t="shared" si="4"/>
        <v>24.236051502145923</v>
      </c>
      <c r="I12">
        <f t="shared" si="4"/>
        <v>26.677288684850122</v>
      </c>
      <c r="J12">
        <f t="shared" si="4"/>
        <v>26.115689125868478</v>
      </c>
      <c r="K12">
        <f t="shared" si="4"/>
        <v>26.136421090646444</v>
      </c>
      <c r="L12">
        <f t="shared" si="4"/>
        <v>24.71820400195217</v>
      </c>
    </row>
    <row r="13" spans="1:15" x14ac:dyDescent="0.2">
      <c r="A13" s="6"/>
      <c r="B13" t="s">
        <v>92</v>
      </c>
      <c r="C13">
        <f>C18*2*6/C10/1000</f>
        <v>1.2456077170418007</v>
      </c>
      <c r="D13">
        <f t="shared" ref="D13:L13" si="5">D18*2*6/D10/1000</f>
        <v>1.68207</v>
      </c>
      <c r="E13">
        <f t="shared" si="5"/>
        <v>2.2054060150375938</v>
      </c>
      <c r="F13">
        <f t="shared" si="5"/>
        <v>2.5657464788732396</v>
      </c>
      <c r="G13">
        <f t="shared" si="5"/>
        <v>2.9650616113744075</v>
      </c>
      <c r="H13">
        <f t="shared" si="5"/>
        <v>3.2141745350500712</v>
      </c>
      <c r="I13">
        <f t="shared" si="5"/>
        <v>3.3406794490953278</v>
      </c>
      <c r="J13">
        <f t="shared" si="5"/>
        <v>3.4860571982549686</v>
      </c>
      <c r="K13">
        <f t="shared" si="5"/>
        <v>3.4951960996749731</v>
      </c>
      <c r="L13">
        <f t="shared" si="5"/>
        <v>3.3842137628111271</v>
      </c>
    </row>
    <row r="14" spans="1:15" x14ac:dyDescent="0.2">
      <c r="A14" s="6" t="s">
        <v>108</v>
      </c>
      <c r="B14" t="s">
        <v>94</v>
      </c>
      <c r="C14">
        <v>384</v>
      </c>
      <c r="D14">
        <v>506</v>
      </c>
      <c r="E14">
        <v>707</v>
      </c>
      <c r="F14">
        <v>1169</v>
      </c>
      <c r="G14">
        <v>1948</v>
      </c>
      <c r="H14">
        <v>3189</v>
      </c>
      <c r="I14">
        <v>5900</v>
      </c>
      <c r="J14">
        <v>10188</v>
      </c>
      <c r="K14">
        <v>17435</v>
      </c>
      <c r="L14">
        <v>33110</v>
      </c>
    </row>
    <row r="15" spans="1:15" x14ac:dyDescent="0.2">
      <c r="A15" s="6"/>
      <c r="B15" t="s">
        <v>95</v>
      </c>
      <c r="C15">
        <v>4133</v>
      </c>
      <c r="D15">
        <v>6799</v>
      </c>
      <c r="E15">
        <v>12565</v>
      </c>
      <c r="F15">
        <v>23878</v>
      </c>
      <c r="G15">
        <v>39902</v>
      </c>
      <c r="H15">
        <v>72138</v>
      </c>
      <c r="I15">
        <v>132246</v>
      </c>
      <c r="J15">
        <v>227393</v>
      </c>
      <c r="K15">
        <v>419029</v>
      </c>
      <c r="L15">
        <v>726228</v>
      </c>
    </row>
    <row r="16" spans="1:15" x14ac:dyDescent="0.2">
      <c r="A16" s="6"/>
      <c r="B16" t="s">
        <v>96</v>
      </c>
      <c r="C16">
        <f>C15/C14</f>
        <v>10.763020833333334</v>
      </c>
      <c r="D16">
        <f t="shared" ref="D16:L16" si="6">D15/D14</f>
        <v>13.436758893280633</v>
      </c>
      <c r="E16">
        <f t="shared" si="6"/>
        <v>17.772277227722771</v>
      </c>
      <c r="F16">
        <f t="shared" si="6"/>
        <v>20.42600513259196</v>
      </c>
      <c r="G16">
        <f t="shared" si="6"/>
        <v>20.483572895277206</v>
      </c>
      <c r="H16">
        <f t="shared" si="6"/>
        <v>22.620884289746002</v>
      </c>
      <c r="I16">
        <f t="shared" si="6"/>
        <v>22.414576271186441</v>
      </c>
      <c r="J16">
        <f t="shared" si="6"/>
        <v>22.319689831173932</v>
      </c>
      <c r="K16">
        <f t="shared" si="6"/>
        <v>24.033782621164324</v>
      </c>
      <c r="L16">
        <f t="shared" si="6"/>
        <v>21.933796436122016</v>
      </c>
    </row>
    <row r="17" spans="1:12" x14ac:dyDescent="0.2">
      <c r="A17" s="6"/>
      <c r="B17" t="s">
        <v>88</v>
      </c>
      <c r="C17">
        <f>C18*2*9/C14/1000</f>
        <v>1.5132187500000001</v>
      </c>
      <c r="D17">
        <f t="shared" ref="D17:L17" si="7">D18*2*9/D14/1000</f>
        <v>1.9945494071146246</v>
      </c>
      <c r="E17">
        <f t="shared" si="7"/>
        <v>2.4892701555869872</v>
      </c>
      <c r="F17">
        <f t="shared" si="7"/>
        <v>2.8049820359281439</v>
      </c>
      <c r="G17">
        <f t="shared" si="7"/>
        <v>2.8904784394250513</v>
      </c>
      <c r="H17">
        <f t="shared" si="7"/>
        <v>3.1703311382878647</v>
      </c>
      <c r="I17">
        <f t="shared" si="7"/>
        <v>3.145051525423729</v>
      </c>
      <c r="J17">
        <f t="shared" si="7"/>
        <v>3.1765618374558304</v>
      </c>
      <c r="K17">
        <f t="shared" si="7"/>
        <v>3.3306101519931173</v>
      </c>
      <c r="L17">
        <f t="shared" si="7"/>
        <v>3.1414620960434911</v>
      </c>
    </row>
    <row r="18" spans="1:12" x14ac:dyDescent="0.2">
      <c r="B18" t="s">
        <v>97</v>
      </c>
      <c r="C18">
        <v>32282</v>
      </c>
      <c r="D18">
        <v>56069</v>
      </c>
      <c r="E18">
        <v>97773</v>
      </c>
      <c r="F18">
        <v>182168</v>
      </c>
      <c r="G18">
        <v>312814</v>
      </c>
      <c r="H18">
        <v>561677</v>
      </c>
      <c r="I18">
        <v>1030878</v>
      </c>
      <c r="J18">
        <v>1797934</v>
      </c>
      <c r="K18">
        <v>3226066</v>
      </c>
      <c r="L18">
        <v>5778545</v>
      </c>
    </row>
    <row r="20" spans="1:12" x14ac:dyDescent="0.2">
      <c r="A20" s="6" t="s">
        <v>113</v>
      </c>
      <c r="B20" t="s">
        <v>114</v>
      </c>
      <c r="C20">
        <v>6.2699999999999995E-4</v>
      </c>
      <c r="D20">
        <v>1.031E-3</v>
      </c>
      <c r="E20">
        <v>1.722E-3</v>
      </c>
      <c r="F20">
        <v>3.0969999999999999E-3</v>
      </c>
      <c r="G20">
        <v>5.5339999999999999E-3</v>
      </c>
      <c r="H20">
        <v>1.0470999999999999E-2</v>
      </c>
      <c r="I20">
        <v>2.0074000000000002E-2</v>
      </c>
      <c r="J20">
        <v>3.2746999999999998E-2</v>
      </c>
      <c r="K20">
        <v>5.2220999999999997E-2</v>
      </c>
      <c r="L20">
        <v>9.3452999999999994E-2</v>
      </c>
    </row>
    <row r="21" spans="1:12" x14ac:dyDescent="0.2">
      <c r="A21" s="6"/>
      <c r="B21" t="s">
        <v>115</v>
      </c>
      <c r="C21">
        <f>C20*1000*1000/C2</f>
        <v>3.7771084337349397</v>
      </c>
      <c r="D21">
        <f t="shared" ref="D21:L21" si="8">D20*1000*1000/D2</f>
        <v>4.9806763285024154</v>
      </c>
      <c r="E21">
        <f t="shared" si="8"/>
        <v>6.3076923076923075</v>
      </c>
      <c r="F21">
        <f t="shared" si="8"/>
        <v>7.6280788177339902</v>
      </c>
      <c r="G21">
        <f t="shared" si="8"/>
        <v>9.1774461028192373</v>
      </c>
      <c r="H21">
        <f t="shared" si="8"/>
        <v>12.147331786542923</v>
      </c>
      <c r="I21">
        <f t="shared" si="8"/>
        <v>14.525325615050651</v>
      </c>
      <c r="J21">
        <f t="shared" si="8"/>
        <v>14.03643377625375</v>
      </c>
      <c r="K21">
        <f t="shared" si="8"/>
        <v>10.725200246457177</v>
      </c>
      <c r="L21">
        <f t="shared" si="8"/>
        <v>11.235032459725893</v>
      </c>
    </row>
    <row r="22" spans="1:12" x14ac:dyDescent="0.2">
      <c r="A22" s="6" t="s">
        <v>116</v>
      </c>
      <c r="B22" t="s">
        <v>114</v>
      </c>
      <c r="C22">
        <v>1.3879999999999999E-3</v>
      </c>
      <c r="D22">
        <v>2.2399999999999998E-3</v>
      </c>
      <c r="E22">
        <v>4.2560000000000002E-3</v>
      </c>
      <c r="F22">
        <v>7.2700000000000004E-3</v>
      </c>
      <c r="G22">
        <v>1.2876E-2</v>
      </c>
      <c r="H22">
        <v>1.9421000000000001E-2</v>
      </c>
      <c r="I22">
        <v>3.5485999999999997E-2</v>
      </c>
      <c r="J22">
        <v>6.1684999999999997E-2</v>
      </c>
      <c r="K22">
        <v>0.11069</v>
      </c>
      <c r="L22">
        <v>0.197993</v>
      </c>
    </row>
    <row r="23" spans="1:12" x14ac:dyDescent="0.2">
      <c r="A23" s="6"/>
      <c r="B23" t="s">
        <v>115</v>
      </c>
      <c r="C23">
        <f>C22*1000*1000/C6</f>
        <v>6.4859813084112146</v>
      </c>
      <c r="D23">
        <f t="shared" ref="D23:L23" si="9">D22*1000*1000/D6</f>
        <v>7.9715302491103186</v>
      </c>
      <c r="E23">
        <f t="shared" si="9"/>
        <v>10.64</v>
      </c>
      <c r="F23">
        <f t="shared" si="9"/>
        <v>12.136894824707849</v>
      </c>
      <c r="G23">
        <f t="shared" si="9"/>
        <v>14.354515050167224</v>
      </c>
      <c r="H23">
        <f t="shared" si="9"/>
        <v>13.140054127198917</v>
      </c>
      <c r="I23">
        <f t="shared" si="9"/>
        <v>14.903821923561528</v>
      </c>
      <c r="J23">
        <f t="shared" si="9"/>
        <v>15.780250703504731</v>
      </c>
      <c r="K23">
        <f t="shared" si="9"/>
        <v>16.297114252061249</v>
      </c>
      <c r="L23">
        <f t="shared" si="9"/>
        <v>16.695589847373302</v>
      </c>
    </row>
    <row r="24" spans="1:12" x14ac:dyDescent="0.2">
      <c r="A24" s="6" t="s">
        <v>117</v>
      </c>
      <c r="B24" t="s">
        <v>114</v>
      </c>
      <c r="C24">
        <v>2.516E-3</v>
      </c>
      <c r="D24">
        <v>4.3990000000000001E-3</v>
      </c>
      <c r="E24">
        <v>6.4980000000000003E-3</v>
      </c>
      <c r="F24">
        <v>1.1943E-2</v>
      </c>
      <c r="G24">
        <v>2.0362000000000002E-2</v>
      </c>
      <c r="H24">
        <v>3.6137000000000002E-2</v>
      </c>
      <c r="I24">
        <v>6.6281000000000007E-2</v>
      </c>
      <c r="J24">
        <v>0.115302</v>
      </c>
      <c r="K24">
        <v>0.20697099999999999</v>
      </c>
      <c r="L24">
        <v>0.37052299999999999</v>
      </c>
    </row>
    <row r="25" spans="1:12" x14ac:dyDescent="0.2">
      <c r="A25" s="6"/>
      <c r="B25" t="s">
        <v>115</v>
      </c>
      <c r="C25">
        <f>C24*1000*1000/C10</f>
        <v>8.090032154340836</v>
      </c>
      <c r="D25">
        <f t="shared" ref="D25:L25" si="10">D24*1000*1000/D10</f>
        <v>10.9975</v>
      </c>
      <c r="E25">
        <f t="shared" si="10"/>
        <v>12.214285714285714</v>
      </c>
      <c r="F25">
        <f t="shared" si="10"/>
        <v>14.017605633802816</v>
      </c>
      <c r="G25">
        <f t="shared" si="10"/>
        <v>16.083728278041079</v>
      </c>
      <c r="H25">
        <f t="shared" si="10"/>
        <v>17.232713400095374</v>
      </c>
      <c r="I25">
        <f t="shared" si="10"/>
        <v>17.899270861463677</v>
      </c>
      <c r="J25">
        <f t="shared" si="10"/>
        <v>18.630150266602037</v>
      </c>
      <c r="K25">
        <f t="shared" si="10"/>
        <v>18.68643914770675</v>
      </c>
      <c r="L25">
        <f t="shared" si="10"/>
        <v>18.083113714006831</v>
      </c>
    </row>
    <row r="26" spans="1:12" x14ac:dyDescent="0.2">
      <c r="A26" s="6" t="s">
        <v>118</v>
      </c>
      <c r="B26" t="s">
        <v>114</v>
      </c>
      <c r="C26">
        <v>4.0530000000000002E-3</v>
      </c>
      <c r="D26">
        <v>5.8609999999999999E-3</v>
      </c>
      <c r="E26">
        <v>9.7380000000000001E-3</v>
      </c>
      <c r="F26">
        <v>1.8402999999999999E-2</v>
      </c>
      <c r="G26">
        <v>3.1177E-2</v>
      </c>
      <c r="H26">
        <v>5.5753999999999998E-2</v>
      </c>
      <c r="I26">
        <v>0.102697</v>
      </c>
      <c r="J26">
        <v>0.17804700000000001</v>
      </c>
      <c r="K26">
        <v>0.31987500000000002</v>
      </c>
      <c r="L26">
        <v>0.57168699999999995</v>
      </c>
    </row>
    <row r="27" spans="1:12" x14ac:dyDescent="0.2">
      <c r="A27" s="6"/>
      <c r="B27" t="s">
        <v>115</v>
      </c>
      <c r="C27">
        <f>C26*1000*1000/C14</f>
        <v>10.5546875</v>
      </c>
      <c r="D27">
        <f t="shared" ref="D27:L27" si="11">D26*1000*1000/D14</f>
        <v>11.58300395256917</v>
      </c>
      <c r="E27">
        <f t="shared" si="11"/>
        <v>13.773691654879773</v>
      </c>
      <c r="F27">
        <f t="shared" si="11"/>
        <v>15.742514970059879</v>
      </c>
      <c r="G27">
        <f t="shared" si="11"/>
        <v>16.004620123203285</v>
      </c>
      <c r="H27">
        <f t="shared" si="11"/>
        <v>17.483223581059892</v>
      </c>
      <c r="I27">
        <f t="shared" si="11"/>
        <v>17.406271186440677</v>
      </c>
      <c r="J27">
        <f t="shared" si="11"/>
        <v>17.476148409893995</v>
      </c>
      <c r="K27">
        <f t="shared" si="11"/>
        <v>18.346716375107544</v>
      </c>
      <c r="L27">
        <f t="shared" si="11"/>
        <v>17.266294170945329</v>
      </c>
    </row>
    <row r="28" spans="1:12" x14ac:dyDescent="0.2">
      <c r="A28" s="3"/>
    </row>
    <row r="29" spans="1:12" x14ac:dyDescent="0.2">
      <c r="A29" s="3"/>
    </row>
    <row r="30" spans="1:12" x14ac:dyDescent="0.2">
      <c r="A30" s="5" t="s">
        <v>103</v>
      </c>
      <c r="B30" t="s">
        <v>104</v>
      </c>
      <c r="C30">
        <v>10</v>
      </c>
      <c r="D30">
        <v>13</v>
      </c>
      <c r="E30">
        <v>17</v>
      </c>
      <c r="F30">
        <v>23</v>
      </c>
      <c r="G30">
        <v>30</v>
      </c>
      <c r="H30">
        <v>40</v>
      </c>
      <c r="I30">
        <v>54</v>
      </c>
      <c r="J30">
        <v>71</v>
      </c>
      <c r="K30">
        <v>95</v>
      </c>
      <c r="L30">
        <v>127</v>
      </c>
    </row>
    <row r="31" spans="1:12" x14ac:dyDescent="0.2">
      <c r="A31" s="6" t="s">
        <v>109</v>
      </c>
      <c r="B31" t="s">
        <v>94</v>
      </c>
      <c r="C31">
        <v>207</v>
      </c>
      <c r="D31">
        <v>226</v>
      </c>
      <c r="E31">
        <v>289</v>
      </c>
      <c r="F31">
        <v>392</v>
      </c>
      <c r="G31">
        <v>585</v>
      </c>
      <c r="H31">
        <v>932</v>
      </c>
      <c r="I31">
        <v>1567</v>
      </c>
      <c r="J31">
        <v>2625</v>
      </c>
      <c r="K31">
        <v>4701</v>
      </c>
      <c r="L31">
        <v>8140</v>
      </c>
    </row>
    <row r="32" spans="1:12" x14ac:dyDescent="0.2">
      <c r="A32" s="6"/>
      <c r="B32" t="s">
        <v>95</v>
      </c>
      <c r="C32">
        <v>478</v>
      </c>
      <c r="D32">
        <v>1459</v>
      </c>
      <c r="E32">
        <v>2671</v>
      </c>
      <c r="F32">
        <v>4343</v>
      </c>
      <c r="G32">
        <v>7986</v>
      </c>
      <c r="H32">
        <v>14149</v>
      </c>
      <c r="I32">
        <v>26212</v>
      </c>
      <c r="J32">
        <v>48152</v>
      </c>
      <c r="K32">
        <v>77759</v>
      </c>
      <c r="L32">
        <v>138364</v>
      </c>
    </row>
    <row r="33" spans="1:12" x14ac:dyDescent="0.2">
      <c r="A33" s="6"/>
      <c r="B33" t="s">
        <v>96</v>
      </c>
      <c r="C33">
        <f>C32/C31</f>
        <v>2.3091787439613527</v>
      </c>
      <c r="D33">
        <f t="shared" ref="D33:L33" si="12">D32/D31</f>
        <v>6.4557522123893802</v>
      </c>
      <c r="E33">
        <f t="shared" si="12"/>
        <v>9.2422145328719729</v>
      </c>
      <c r="F33">
        <f t="shared" si="12"/>
        <v>11.079081632653061</v>
      </c>
      <c r="G33">
        <f t="shared" si="12"/>
        <v>13.651282051282051</v>
      </c>
      <c r="H33">
        <f t="shared" si="12"/>
        <v>15.181330472103005</v>
      </c>
      <c r="I33">
        <f t="shared" si="12"/>
        <v>16.7275047862157</v>
      </c>
      <c r="J33">
        <f t="shared" si="12"/>
        <v>18.343619047619047</v>
      </c>
      <c r="K33">
        <f t="shared" si="12"/>
        <v>16.540948734311847</v>
      </c>
      <c r="L33">
        <f t="shared" si="12"/>
        <v>16.998034398034399</v>
      </c>
    </row>
    <row r="34" spans="1:12" x14ac:dyDescent="0.2">
      <c r="A34" s="6"/>
      <c r="B34" t="s">
        <v>88</v>
      </c>
      <c r="C34">
        <f>C18*2/C31/1000</f>
        <v>0.31190338164251208</v>
      </c>
      <c r="D34">
        <f t="shared" ref="D34:L34" si="13">D18*2/D31/1000</f>
        <v>0.49618584070796456</v>
      </c>
      <c r="E34">
        <f t="shared" si="13"/>
        <v>0.67662975778546719</v>
      </c>
      <c r="F34">
        <f t="shared" si="13"/>
        <v>0.92942857142857149</v>
      </c>
      <c r="G34">
        <f t="shared" si="13"/>
        <v>1.0694495726495727</v>
      </c>
      <c r="H34">
        <f t="shared" si="13"/>
        <v>1.2053154506437769</v>
      </c>
      <c r="I34">
        <f t="shared" si="13"/>
        <v>1.3157345245692407</v>
      </c>
      <c r="J34">
        <f t="shared" si="13"/>
        <v>1.3698544761904761</v>
      </c>
      <c r="K34">
        <f t="shared" si="13"/>
        <v>1.3725020208466283</v>
      </c>
      <c r="L34">
        <f t="shared" si="13"/>
        <v>1.4197899262899263</v>
      </c>
    </row>
    <row r="35" spans="1:12" x14ac:dyDescent="0.2">
      <c r="A35" s="6" t="s">
        <v>110</v>
      </c>
      <c r="B35" t="s">
        <v>94</v>
      </c>
      <c r="C35">
        <v>318</v>
      </c>
      <c r="D35">
        <v>344</v>
      </c>
      <c r="E35">
        <v>553</v>
      </c>
      <c r="F35">
        <v>754</v>
      </c>
      <c r="G35">
        <v>1150</v>
      </c>
      <c r="H35">
        <v>1897</v>
      </c>
      <c r="I35">
        <v>3307</v>
      </c>
      <c r="J35">
        <v>5595</v>
      </c>
      <c r="K35">
        <v>10104</v>
      </c>
      <c r="L35">
        <v>17812</v>
      </c>
    </row>
    <row r="36" spans="1:12" x14ac:dyDescent="0.2">
      <c r="A36" s="6"/>
      <c r="B36" t="s">
        <v>95</v>
      </c>
      <c r="C36">
        <v>1472</v>
      </c>
      <c r="D36">
        <v>2857</v>
      </c>
      <c r="E36">
        <v>4522</v>
      </c>
      <c r="F36">
        <v>8950</v>
      </c>
      <c r="G36">
        <v>15477</v>
      </c>
      <c r="H36">
        <v>27621</v>
      </c>
      <c r="I36">
        <v>50671</v>
      </c>
      <c r="J36">
        <v>92292</v>
      </c>
      <c r="K36">
        <v>161077</v>
      </c>
      <c r="L36">
        <v>286978</v>
      </c>
    </row>
    <row r="37" spans="1:12" x14ac:dyDescent="0.2">
      <c r="A37" s="6"/>
      <c r="B37" t="s">
        <v>96</v>
      </c>
      <c r="C37">
        <f>C36/C35</f>
        <v>4.6289308176100628</v>
      </c>
      <c r="D37">
        <f t="shared" ref="D37:L37" si="14">D36/D35</f>
        <v>8.3052325581395348</v>
      </c>
      <c r="E37">
        <f t="shared" si="14"/>
        <v>8.1772151898734169</v>
      </c>
      <c r="F37">
        <f t="shared" si="14"/>
        <v>11.87002652519894</v>
      </c>
      <c r="G37">
        <f t="shared" si="14"/>
        <v>13.458260869565217</v>
      </c>
      <c r="H37">
        <f t="shared" si="14"/>
        <v>14.560358460727464</v>
      </c>
      <c r="I37">
        <f t="shared" si="14"/>
        <v>15.322346537647414</v>
      </c>
      <c r="J37">
        <f t="shared" si="14"/>
        <v>16.495442359249331</v>
      </c>
      <c r="K37">
        <f t="shared" si="14"/>
        <v>15.941904196357878</v>
      </c>
      <c r="L37">
        <f t="shared" si="14"/>
        <v>16.111497866606783</v>
      </c>
    </row>
    <row r="38" spans="1:12" x14ac:dyDescent="0.2">
      <c r="A38" s="6"/>
      <c r="B38" t="s">
        <v>92</v>
      </c>
      <c r="C38">
        <f>C18*2*3/C35/1000</f>
        <v>0.60909433962264159</v>
      </c>
      <c r="D38">
        <f t="shared" ref="D38:L38" si="15">D18*2*3/D35/1000</f>
        <v>0.97794767441860464</v>
      </c>
      <c r="E38">
        <f t="shared" si="15"/>
        <v>1.0608282097649187</v>
      </c>
      <c r="F38">
        <f t="shared" si="15"/>
        <v>1.4496127320954906</v>
      </c>
      <c r="G38">
        <f t="shared" si="15"/>
        <v>1.6320730434782609</v>
      </c>
      <c r="H38">
        <f t="shared" si="15"/>
        <v>1.7765218766473378</v>
      </c>
      <c r="I38">
        <f t="shared" si="15"/>
        <v>1.8703562140913215</v>
      </c>
      <c r="J38">
        <f t="shared" si="15"/>
        <v>1.9280793565683645</v>
      </c>
      <c r="K38">
        <f t="shared" si="15"/>
        <v>1.9157161520190022</v>
      </c>
      <c r="L38">
        <f t="shared" si="15"/>
        <v>1.9465119020884798</v>
      </c>
    </row>
    <row r="39" spans="1:12" x14ac:dyDescent="0.2">
      <c r="A39" s="6" t="s">
        <v>111</v>
      </c>
      <c r="B39" t="s">
        <v>94</v>
      </c>
      <c r="C39">
        <v>425</v>
      </c>
      <c r="D39">
        <v>627</v>
      </c>
      <c r="E39">
        <v>825</v>
      </c>
      <c r="F39">
        <v>1304</v>
      </c>
      <c r="G39">
        <v>2157</v>
      </c>
      <c r="H39">
        <v>3665</v>
      </c>
      <c r="I39">
        <v>6685</v>
      </c>
      <c r="J39">
        <v>11090</v>
      </c>
      <c r="K39">
        <v>20038</v>
      </c>
      <c r="L39">
        <v>35595</v>
      </c>
    </row>
    <row r="40" spans="1:12" x14ac:dyDescent="0.2">
      <c r="A40" s="6"/>
      <c r="B40" t="s">
        <v>95</v>
      </c>
      <c r="C40">
        <v>2861</v>
      </c>
      <c r="D40">
        <v>5406</v>
      </c>
      <c r="E40">
        <v>8040</v>
      </c>
      <c r="F40">
        <v>17228</v>
      </c>
      <c r="G40">
        <v>30205</v>
      </c>
      <c r="H40">
        <v>54535</v>
      </c>
      <c r="I40">
        <v>95279</v>
      </c>
      <c r="J40">
        <v>169978</v>
      </c>
      <c r="K40">
        <v>307474</v>
      </c>
      <c r="L40">
        <v>550385</v>
      </c>
    </row>
    <row r="41" spans="1:12" x14ac:dyDescent="0.2">
      <c r="A41" s="6"/>
      <c r="B41" t="s">
        <v>96</v>
      </c>
      <c r="C41">
        <f>C40/C39</f>
        <v>6.7317647058823527</v>
      </c>
      <c r="D41">
        <f t="shared" ref="D41:L41" si="16">D40/D39</f>
        <v>8.6220095693779903</v>
      </c>
      <c r="E41">
        <f t="shared" si="16"/>
        <v>9.745454545454546</v>
      </c>
      <c r="F41">
        <f t="shared" si="16"/>
        <v>13.211656441717791</v>
      </c>
      <c r="G41">
        <f t="shared" si="16"/>
        <v>14.003245248029671</v>
      </c>
      <c r="H41">
        <f t="shared" si="16"/>
        <v>14.879945429740792</v>
      </c>
      <c r="I41">
        <f t="shared" si="16"/>
        <v>14.252655198204936</v>
      </c>
      <c r="J41">
        <f t="shared" si="16"/>
        <v>15.327141568981064</v>
      </c>
      <c r="K41">
        <f t="shared" si="16"/>
        <v>15.344545363808763</v>
      </c>
      <c r="L41">
        <f t="shared" si="16"/>
        <v>15.462424497822727</v>
      </c>
    </row>
    <row r="42" spans="1:12" x14ac:dyDescent="0.2">
      <c r="A42" s="6"/>
      <c r="B42" t="s">
        <v>92</v>
      </c>
      <c r="C42">
        <f>C18*2*6/C39/1000</f>
        <v>0.91149176470588233</v>
      </c>
      <c r="D42">
        <f t="shared" ref="D42:L42" si="17">D18*2*6/D39/1000</f>
        <v>1.0730909090909091</v>
      </c>
      <c r="E42">
        <f t="shared" si="17"/>
        <v>1.4221527272727275</v>
      </c>
      <c r="F42">
        <f t="shared" si="17"/>
        <v>1.6763926380368097</v>
      </c>
      <c r="G42">
        <f t="shared" si="17"/>
        <v>1.7402726008344924</v>
      </c>
      <c r="H42">
        <f t="shared" si="17"/>
        <v>1.8390515688949522</v>
      </c>
      <c r="I42">
        <f t="shared" si="17"/>
        <v>1.8504915482423336</v>
      </c>
      <c r="J42">
        <f t="shared" si="17"/>
        <v>1.9454651036970243</v>
      </c>
      <c r="K42">
        <f t="shared" si="17"/>
        <v>1.9319688591675814</v>
      </c>
      <c r="L42">
        <f t="shared" si="17"/>
        <v>1.9480977665402446</v>
      </c>
    </row>
    <row r="43" spans="1:12" x14ac:dyDescent="0.2">
      <c r="A43" s="6" t="s">
        <v>112</v>
      </c>
      <c r="B43" t="s">
        <v>94</v>
      </c>
      <c r="C43">
        <v>698</v>
      </c>
      <c r="D43">
        <v>861</v>
      </c>
      <c r="E43">
        <v>1206</v>
      </c>
      <c r="F43">
        <v>1997</v>
      </c>
      <c r="G43">
        <v>3334</v>
      </c>
      <c r="H43">
        <v>5910</v>
      </c>
      <c r="I43">
        <v>10253</v>
      </c>
      <c r="J43">
        <v>18384</v>
      </c>
      <c r="K43">
        <v>34312</v>
      </c>
      <c r="L43">
        <v>57158</v>
      </c>
    </row>
    <row r="44" spans="1:12" x14ac:dyDescent="0.2">
      <c r="A44" s="6"/>
      <c r="B44" t="s">
        <v>95</v>
      </c>
      <c r="C44">
        <v>4144</v>
      </c>
      <c r="D44">
        <v>7304</v>
      </c>
      <c r="E44">
        <v>13068</v>
      </c>
      <c r="F44">
        <v>23848</v>
      </c>
      <c r="G44">
        <v>40840</v>
      </c>
      <c r="H44">
        <v>74019</v>
      </c>
      <c r="I44">
        <v>135536</v>
      </c>
      <c r="J44">
        <v>238301</v>
      </c>
      <c r="K44">
        <v>425659</v>
      </c>
      <c r="L44">
        <v>762112</v>
      </c>
    </row>
    <row r="45" spans="1:12" x14ac:dyDescent="0.2">
      <c r="A45" s="6"/>
      <c r="B45" t="s">
        <v>96</v>
      </c>
      <c r="C45">
        <f>C44/C43</f>
        <v>5.9369627507163321</v>
      </c>
      <c r="D45">
        <f t="shared" ref="D45:L45" si="18">D44/D43</f>
        <v>8.4831591173054584</v>
      </c>
      <c r="E45">
        <f t="shared" si="18"/>
        <v>10.835820895522389</v>
      </c>
      <c r="F45">
        <f t="shared" si="18"/>
        <v>11.941912869303955</v>
      </c>
      <c r="G45">
        <f t="shared" si="18"/>
        <v>12.249550089982003</v>
      </c>
      <c r="H45">
        <f t="shared" si="18"/>
        <v>12.524365482233502</v>
      </c>
      <c r="I45">
        <f t="shared" si="18"/>
        <v>13.219155369160246</v>
      </c>
      <c r="J45">
        <f t="shared" si="18"/>
        <v>12.962412967798086</v>
      </c>
      <c r="K45">
        <f t="shared" si="18"/>
        <v>12.405543250174865</v>
      </c>
      <c r="L45">
        <f t="shared" si="18"/>
        <v>13.333426641939885</v>
      </c>
    </row>
    <row r="46" spans="1:12" x14ac:dyDescent="0.2">
      <c r="A46" s="6"/>
      <c r="B46" t="s">
        <v>88</v>
      </c>
      <c r="C46">
        <f>C18*2*9/C43/1000</f>
        <v>0.832487106017192</v>
      </c>
      <c r="D46">
        <f t="shared" ref="D46:L46" si="19">D18*2*9/D43/1000</f>
        <v>1.1721742160278745</v>
      </c>
      <c r="E46">
        <f t="shared" si="19"/>
        <v>1.4592985074626865</v>
      </c>
      <c r="F46">
        <f t="shared" si="19"/>
        <v>1.6419749624436655</v>
      </c>
      <c r="G46">
        <f t="shared" si="19"/>
        <v>1.6888578284343132</v>
      </c>
      <c r="H46">
        <f t="shared" si="19"/>
        <v>1.7106913705583757</v>
      </c>
      <c r="I46">
        <f t="shared" si="19"/>
        <v>1.8097926460548133</v>
      </c>
      <c r="J46">
        <f t="shared" si="19"/>
        <v>1.7603792428198433</v>
      </c>
      <c r="K46">
        <f t="shared" si="19"/>
        <v>1.6923871531825601</v>
      </c>
      <c r="L46">
        <f t="shared" si="19"/>
        <v>1.8197594387487315</v>
      </c>
    </row>
    <row r="48" spans="1:12" x14ac:dyDescent="0.2">
      <c r="A48" s="6" t="s">
        <v>113</v>
      </c>
      <c r="B48" t="s">
        <v>114</v>
      </c>
      <c r="C48">
        <v>5.31E-4</v>
      </c>
      <c r="D48">
        <v>8.5899999999999995E-4</v>
      </c>
      <c r="E48">
        <v>1.4189999999999999E-3</v>
      </c>
      <c r="F48">
        <v>2.5249999999999999E-3</v>
      </c>
      <c r="G48">
        <v>4.5529999999999998E-3</v>
      </c>
      <c r="H48">
        <v>8.2509999999999997E-3</v>
      </c>
      <c r="I48">
        <v>1.3446E-2</v>
      </c>
      <c r="J48">
        <v>2.3365E-2</v>
      </c>
      <c r="K48">
        <v>4.1953999999999998E-2</v>
      </c>
      <c r="L48">
        <v>7.5027999999999997E-2</v>
      </c>
    </row>
    <row r="49" spans="1:12" x14ac:dyDescent="0.2">
      <c r="A49" s="6"/>
      <c r="B49" t="s">
        <v>115</v>
      </c>
      <c r="C49">
        <f>C48*1000*1000/C31</f>
        <v>2.5652173913043477</v>
      </c>
      <c r="D49">
        <f t="shared" ref="D49:L49" si="20">D48*1000*1000/D31</f>
        <v>3.8008849557522124</v>
      </c>
      <c r="E49">
        <f t="shared" si="20"/>
        <v>4.9100346020761236</v>
      </c>
      <c r="F49">
        <f t="shared" si="20"/>
        <v>6.4413265306122449</v>
      </c>
      <c r="G49">
        <f t="shared" si="20"/>
        <v>7.7829059829059828</v>
      </c>
      <c r="H49">
        <f t="shared" si="20"/>
        <v>8.8530042918454939</v>
      </c>
      <c r="I49">
        <f t="shared" si="20"/>
        <v>8.5807275047862159</v>
      </c>
      <c r="J49">
        <f t="shared" si="20"/>
        <v>8.9009523809523827</v>
      </c>
      <c r="K49">
        <f t="shared" si="20"/>
        <v>8.9244841523080201</v>
      </c>
      <c r="L49">
        <f t="shared" si="20"/>
        <v>9.2171990171990146</v>
      </c>
    </row>
    <row r="50" spans="1:12" x14ac:dyDescent="0.2">
      <c r="A50" s="6" t="s">
        <v>116</v>
      </c>
      <c r="B50" t="s">
        <v>114</v>
      </c>
      <c r="C50">
        <v>1.338E-3</v>
      </c>
      <c r="D50">
        <v>2.1299999999999999E-3</v>
      </c>
      <c r="E50">
        <v>3.7729999999999999E-3</v>
      </c>
      <c r="F50">
        <v>5.9069999999999999E-3</v>
      </c>
      <c r="G50">
        <v>1.0207000000000001E-2</v>
      </c>
      <c r="H50">
        <v>1.8221000000000001E-2</v>
      </c>
      <c r="I50">
        <v>3.3253999999999999E-2</v>
      </c>
      <c r="J50">
        <v>5.7841999999999998E-2</v>
      </c>
      <c r="K50">
        <v>0.103807</v>
      </c>
      <c r="L50">
        <v>0.18581500000000001</v>
      </c>
    </row>
    <row r="51" spans="1:12" x14ac:dyDescent="0.2">
      <c r="A51" s="6"/>
      <c r="B51" t="s">
        <v>115</v>
      </c>
      <c r="C51">
        <f>C50*1000*1000/C35</f>
        <v>4.2075471698113205</v>
      </c>
      <c r="D51">
        <f t="shared" ref="D51:L51" si="21">D50*1000*1000/D35</f>
        <v>6.191860465116279</v>
      </c>
      <c r="E51">
        <f t="shared" si="21"/>
        <v>6.8227848101265813</v>
      </c>
      <c r="F51">
        <f t="shared" si="21"/>
        <v>7.8342175066312993</v>
      </c>
      <c r="G51">
        <f t="shared" si="21"/>
        <v>8.8756521739130427</v>
      </c>
      <c r="H51">
        <f t="shared" si="21"/>
        <v>9.6051660516605164</v>
      </c>
      <c r="I51">
        <f t="shared" si="21"/>
        <v>10.05563955246447</v>
      </c>
      <c r="J51">
        <f t="shared" si="21"/>
        <v>10.338159070598749</v>
      </c>
      <c r="K51">
        <f t="shared" si="21"/>
        <v>10.273851939825812</v>
      </c>
      <c r="L51">
        <f t="shared" si="21"/>
        <v>10.432012126656186</v>
      </c>
    </row>
    <row r="52" spans="1:12" x14ac:dyDescent="0.2">
      <c r="A52" s="6" t="s">
        <v>117</v>
      </c>
      <c r="B52" t="s">
        <v>114</v>
      </c>
      <c r="C52">
        <v>2.1789999999999999E-3</v>
      </c>
      <c r="D52">
        <v>3.8440000000000002E-3</v>
      </c>
      <c r="E52">
        <v>6.5120000000000004E-3</v>
      </c>
      <c r="F52">
        <v>1.1658E-2</v>
      </c>
      <c r="G52">
        <v>2.0088999999999999E-2</v>
      </c>
      <c r="H52">
        <v>3.6162E-2</v>
      </c>
      <c r="I52">
        <v>6.6128000000000006E-2</v>
      </c>
      <c r="J52">
        <v>0.115008</v>
      </c>
      <c r="K52">
        <v>0.206485</v>
      </c>
      <c r="L52">
        <v>0.36911899999999997</v>
      </c>
    </row>
    <row r="53" spans="1:12" x14ac:dyDescent="0.2">
      <c r="A53" s="6"/>
      <c r="B53" t="s">
        <v>115</v>
      </c>
      <c r="C53">
        <f>C52*1000*1000/C39</f>
        <v>5.1270588235294117</v>
      </c>
      <c r="D53">
        <f t="shared" ref="D53:L53" si="22">D52*1000*1000/D39</f>
        <v>6.1307814992025529</v>
      </c>
      <c r="E53">
        <f t="shared" si="22"/>
        <v>7.8933333333333335</v>
      </c>
      <c r="F53">
        <f t="shared" si="22"/>
        <v>8.9401840490797539</v>
      </c>
      <c r="G53">
        <f t="shared" si="22"/>
        <v>9.3133982382939262</v>
      </c>
      <c r="H53">
        <f t="shared" si="22"/>
        <v>9.8668485675306954</v>
      </c>
      <c r="I53">
        <f t="shared" si="22"/>
        <v>9.8919970082273743</v>
      </c>
      <c r="J53">
        <f t="shared" si="22"/>
        <v>10.370423805229937</v>
      </c>
      <c r="K53">
        <f t="shared" si="22"/>
        <v>10.304671124862761</v>
      </c>
      <c r="L53">
        <f t="shared" si="22"/>
        <v>10.369967692091587</v>
      </c>
    </row>
    <row r="54" spans="1:12" x14ac:dyDescent="0.2">
      <c r="A54" s="6" t="s">
        <v>118</v>
      </c>
      <c r="B54" t="s">
        <v>114</v>
      </c>
      <c r="C54">
        <v>3.5929999999999998E-3</v>
      </c>
      <c r="D54">
        <v>6.0619999999999997E-3</v>
      </c>
      <c r="E54">
        <v>9.9970000000000007E-3</v>
      </c>
      <c r="F54">
        <v>1.8329000000000002E-2</v>
      </c>
      <c r="G54">
        <v>3.1453000000000002E-2</v>
      </c>
      <c r="H54">
        <v>5.7012E-2</v>
      </c>
      <c r="I54">
        <v>0.103712</v>
      </c>
      <c r="J54">
        <v>0.182916</v>
      </c>
      <c r="K54">
        <v>0.32927000000000001</v>
      </c>
      <c r="L54">
        <v>0.58479199999999998</v>
      </c>
    </row>
    <row r="55" spans="1:12" x14ac:dyDescent="0.2">
      <c r="A55" s="6"/>
      <c r="B55" t="s">
        <v>115</v>
      </c>
      <c r="C55">
        <f>C54*1000*1000/C43</f>
        <v>5.1475644699140402</v>
      </c>
      <c r="D55">
        <f t="shared" ref="D55:L55" si="23">D54*1000*1000/D43</f>
        <v>7.0406504065040636</v>
      </c>
      <c r="E55">
        <f t="shared" si="23"/>
        <v>8.2893864013267002</v>
      </c>
      <c r="F55">
        <f t="shared" si="23"/>
        <v>9.1782674011016532</v>
      </c>
      <c r="G55">
        <f t="shared" si="23"/>
        <v>9.4340131973605281</v>
      </c>
      <c r="H55">
        <f t="shared" si="23"/>
        <v>9.6467005076142129</v>
      </c>
      <c r="I55">
        <f t="shared" si="23"/>
        <v>10.115283331707793</v>
      </c>
      <c r="J55">
        <f t="shared" si="23"/>
        <v>9.9497389033942554</v>
      </c>
      <c r="K55">
        <f t="shared" si="23"/>
        <v>9.5963511307997198</v>
      </c>
      <c r="L55">
        <f t="shared" si="23"/>
        <v>10.23114874558242</v>
      </c>
    </row>
  </sheetData>
  <mergeCells count="16">
    <mergeCell ref="A2:A5"/>
    <mergeCell ref="A6:A9"/>
    <mergeCell ref="A10:A13"/>
    <mergeCell ref="A14:A17"/>
    <mergeCell ref="A31:A34"/>
    <mergeCell ref="A52:A53"/>
    <mergeCell ref="A54:A55"/>
    <mergeCell ref="A20:A21"/>
    <mergeCell ref="A22:A23"/>
    <mergeCell ref="A24:A25"/>
    <mergeCell ref="A26:A27"/>
    <mergeCell ref="A35:A38"/>
    <mergeCell ref="A39:A42"/>
    <mergeCell ref="A43:A46"/>
    <mergeCell ref="A48:A49"/>
    <mergeCell ref="A50:A51"/>
  </mergeCells>
  <phoneticPr fontId="1" type="noConversion"/>
  <pageMargins left="0.7" right="0.7" top="0.75" bottom="0.75" header="0.3" footer="0.3"/>
  <pageSetup paperSize="9" orientation="portrait" horizontalDpi="2400" verticalDpi="24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opLeftCell="A13" workbookViewId="0">
      <selection activeCell="AA15" sqref="AA15"/>
    </sheetView>
  </sheetViews>
  <sheetFormatPr defaultRowHeight="14.25" x14ac:dyDescent="0.2"/>
  <sheetData>
    <row r="1" spans="1:25" x14ac:dyDescent="0.2">
      <c r="A1" t="s">
        <v>97</v>
      </c>
      <c r="B1">
        <v>32282</v>
      </c>
      <c r="C1">
        <v>56069</v>
      </c>
      <c r="D1">
        <v>97773</v>
      </c>
      <c r="E1">
        <v>182168</v>
      </c>
      <c r="F1">
        <v>312814</v>
      </c>
      <c r="G1">
        <v>561677</v>
      </c>
      <c r="H1">
        <v>1030878</v>
      </c>
      <c r="I1">
        <v>1797934</v>
      </c>
      <c r="J1">
        <v>3226066</v>
      </c>
      <c r="K1">
        <v>5778545</v>
      </c>
      <c r="O1" t="s">
        <v>97</v>
      </c>
      <c r="P1">
        <v>32282</v>
      </c>
      <c r="Q1">
        <v>56069</v>
      </c>
      <c r="R1">
        <v>97773</v>
      </c>
      <c r="S1">
        <v>182168</v>
      </c>
      <c r="T1">
        <v>312814</v>
      </c>
      <c r="U1">
        <v>561677</v>
      </c>
      <c r="V1">
        <v>1030878</v>
      </c>
      <c r="W1">
        <v>1797934</v>
      </c>
      <c r="X1">
        <v>3226066</v>
      </c>
      <c r="Y1">
        <v>5778545</v>
      </c>
    </row>
    <row r="2" spans="1:25" x14ac:dyDescent="0.2">
      <c r="A2" s="6" t="s">
        <v>119</v>
      </c>
      <c r="B2">
        <v>0.18476600000000001</v>
      </c>
      <c r="C2">
        <v>8.6696999999999996E-2</v>
      </c>
      <c r="D2">
        <v>8.1436999999999996E-2</v>
      </c>
      <c r="E2">
        <v>7.52327E-2</v>
      </c>
      <c r="F2">
        <v>7.0727250000000005E-2</v>
      </c>
      <c r="G2">
        <v>6.6547599999999998E-2</v>
      </c>
      <c r="H2">
        <v>6.3899999999999998E-2</v>
      </c>
      <c r="I2">
        <v>6.9619E-2</v>
      </c>
      <c r="J2">
        <v>7.8380000000000005E-2</v>
      </c>
      <c r="K2">
        <v>6.7699999999999996E-2</v>
      </c>
      <c r="O2" s="6" t="s">
        <v>119</v>
      </c>
      <c r="P2">
        <v>7.2186799999999999E-3</v>
      </c>
      <c r="Q2">
        <v>6.9337999999999997E-2</v>
      </c>
      <c r="R2">
        <v>7.0184999999999997E-2</v>
      </c>
      <c r="S2">
        <v>6.8227999999999997E-2</v>
      </c>
      <c r="T2">
        <v>6.1133E-2</v>
      </c>
      <c r="U2">
        <v>0.19245000000000001</v>
      </c>
      <c r="V2">
        <v>0.190747</v>
      </c>
      <c r="W2">
        <v>0.12478</v>
      </c>
      <c r="X2">
        <v>0.14615</v>
      </c>
      <c r="Y2">
        <v>0.12615599999999999</v>
      </c>
    </row>
    <row r="3" spans="1:25" x14ac:dyDescent="0.2">
      <c r="A3" s="6"/>
      <c r="B3">
        <f>1/(B2/8+(1-B2)/28)</f>
        <v>19.152960329430918</v>
      </c>
      <c r="C3">
        <f t="shared" ref="C3:K3" si="0">1/(C2/8+(1-C2)/28)</f>
        <v>23.012264304074197</v>
      </c>
      <c r="D3">
        <f t="shared" si="0"/>
        <v>23.263687668376136</v>
      </c>
      <c r="E3">
        <f>1/(E2/8+(1-E2)/28)</f>
        <v>23.567401822307264</v>
      </c>
      <c r="F3">
        <f t="shared" si="0"/>
        <v>23.79297140754014</v>
      </c>
      <c r="G3">
        <f t="shared" si="0"/>
        <v>24.006124991319219</v>
      </c>
      <c r="H3">
        <f t="shared" si="0"/>
        <v>24.14313429618452</v>
      </c>
      <c r="I3">
        <f t="shared" si="0"/>
        <v>23.849120244283132</v>
      </c>
      <c r="J3">
        <f t="shared" si="0"/>
        <v>23.412350014632718</v>
      </c>
      <c r="K3">
        <f t="shared" si="0"/>
        <v>23.946974556339534</v>
      </c>
      <c r="O3" s="6"/>
      <c r="P3">
        <f t="shared" ref="P3:Y3" si="1">1/(P2/8+(1-P2)/28)</f>
        <v>27.503649881680282</v>
      </c>
      <c r="Q3">
        <f t="shared" si="1"/>
        <v>23.863399085520456</v>
      </c>
      <c r="R3">
        <f t="shared" si="1"/>
        <v>23.820411114773968</v>
      </c>
      <c r="S3">
        <f t="shared" si="1"/>
        <v>23.919970612607532</v>
      </c>
      <c r="T3">
        <f t="shared" si="1"/>
        <v>24.288003677897699</v>
      </c>
      <c r="U3">
        <f t="shared" si="1"/>
        <v>18.904548907080766</v>
      </c>
      <c r="V3">
        <f t="shared" si="1"/>
        <v>18.95904676621295</v>
      </c>
      <c r="W3">
        <f t="shared" si="1"/>
        <v>21.342276763596175</v>
      </c>
      <c r="X3">
        <f t="shared" si="1"/>
        <v>20.507186670328664</v>
      </c>
      <c r="Y3">
        <f t="shared" si="1"/>
        <v>21.28646257003626</v>
      </c>
    </row>
    <row r="4" spans="1:25" x14ac:dyDescent="0.2">
      <c r="A4" s="6"/>
      <c r="B4">
        <v>3.7771084337349397</v>
      </c>
      <c r="C4">
        <v>4.9806763285024154</v>
      </c>
      <c r="D4">
        <v>6.3076923076923075</v>
      </c>
      <c r="E4">
        <v>7.6280788177339902</v>
      </c>
      <c r="F4">
        <v>9.1774461028192373</v>
      </c>
      <c r="G4">
        <v>12.147331786542923</v>
      </c>
      <c r="H4">
        <v>14.525325615050651</v>
      </c>
      <c r="I4">
        <v>14.03643377625375</v>
      </c>
      <c r="J4">
        <v>10.725200246457177</v>
      </c>
      <c r="K4">
        <v>11.235032459725893</v>
      </c>
      <c r="O4" s="6"/>
      <c r="P4">
        <v>2.5652173913043477</v>
      </c>
      <c r="Q4">
        <v>3.8008849557522124</v>
      </c>
      <c r="R4">
        <v>4.9100346020761236</v>
      </c>
      <c r="S4">
        <v>6.4413265306122449</v>
      </c>
      <c r="T4">
        <v>7.7829059829059828</v>
      </c>
      <c r="U4">
        <v>8.8530042918454939</v>
      </c>
      <c r="V4">
        <v>8.5807275047862159</v>
      </c>
      <c r="W4">
        <v>8.9009523809523827</v>
      </c>
      <c r="X4">
        <v>8.9244841523080201</v>
      </c>
      <c r="Y4">
        <v>9.2171990171990146</v>
      </c>
    </row>
    <row r="5" spans="1:25" x14ac:dyDescent="0.2">
      <c r="A5" s="6"/>
      <c r="B5">
        <f>B4/B3</f>
        <v>0.19720755271084336</v>
      </c>
      <c r="C5">
        <f t="shared" ref="C5:K5" si="2">C4/C3</f>
        <v>0.21643573455831608</v>
      </c>
      <c r="D5">
        <f t="shared" si="2"/>
        <v>0.27113896978021973</v>
      </c>
      <c r="E5">
        <f t="shared" si="2"/>
        <v>0.32367075824683317</v>
      </c>
      <c r="F5">
        <f t="shared" si="2"/>
        <v>0.38572088982172476</v>
      </c>
      <c r="G5">
        <f t="shared" si="2"/>
        <v>0.50600968673350999</v>
      </c>
      <c r="H5">
        <f t="shared" si="2"/>
        <v>0.60163379935910688</v>
      </c>
      <c r="I5">
        <f t="shared" si="2"/>
        <v>0.58855142799736693</v>
      </c>
      <c r="J5">
        <f t="shared" si="2"/>
        <v>0.45810011552680219</v>
      </c>
      <c r="K5">
        <f t="shared" si="2"/>
        <v>0.46916291798337501</v>
      </c>
      <c r="O5" s="6"/>
      <c r="P5">
        <f t="shared" ref="P5:Y5" si="3">P4/P3</f>
        <v>9.3268253571428567E-2</v>
      </c>
      <c r="Q5">
        <f t="shared" si="3"/>
        <v>0.15927676280025285</v>
      </c>
      <c r="R5">
        <f t="shared" si="3"/>
        <v>0.20612719815867522</v>
      </c>
      <c r="S5">
        <f t="shared" si="3"/>
        <v>0.26928655703352772</v>
      </c>
      <c r="T5">
        <f t="shared" si="3"/>
        <v>0.3204423914835165</v>
      </c>
      <c r="U5">
        <f t="shared" si="3"/>
        <v>0.46830021363427349</v>
      </c>
      <c r="V5">
        <f t="shared" si="3"/>
        <v>0.45259277064910197</v>
      </c>
      <c r="W5">
        <f t="shared" si="3"/>
        <v>0.41705730272108849</v>
      </c>
      <c r="X5">
        <f t="shared" si="3"/>
        <v>0.43518812676634155</v>
      </c>
      <c r="Y5">
        <f t="shared" si="3"/>
        <v>0.43300755054405049</v>
      </c>
    </row>
    <row r="6" spans="1:25" x14ac:dyDescent="0.2">
      <c r="A6" s="6" t="s">
        <v>120</v>
      </c>
      <c r="B6">
        <v>5.3400000000000001E-3</v>
      </c>
      <c r="C6">
        <v>0.10738399999999999</v>
      </c>
      <c r="D6">
        <v>9.6027600000000005E-2</v>
      </c>
      <c r="E6">
        <v>5.5846300000000001E-2</v>
      </c>
      <c r="F6">
        <v>7.8645000000000007E-2</v>
      </c>
      <c r="G6">
        <v>1.0027899999999999E-3</v>
      </c>
      <c r="H6">
        <v>6.7929999999999998E-4</v>
      </c>
      <c r="I6">
        <v>5.1630000000000003E-4</v>
      </c>
      <c r="J6">
        <v>6.6549499999999998E-3</v>
      </c>
      <c r="K6">
        <v>1.805E-3</v>
      </c>
      <c r="O6" s="6" t="s">
        <v>120</v>
      </c>
      <c r="P6">
        <v>6.3030000000000003E-2</v>
      </c>
      <c r="Q6">
        <v>0.16620489999999999</v>
      </c>
      <c r="R6">
        <v>0.12715599999999999</v>
      </c>
      <c r="S6">
        <v>3.127E-3</v>
      </c>
      <c r="T6">
        <v>8.3765000000000006E-2</v>
      </c>
      <c r="U6">
        <v>8.3339999999999997E-2</v>
      </c>
      <c r="V6">
        <v>2.002E-2</v>
      </c>
      <c r="W6">
        <v>4.4958000000000003E-3</v>
      </c>
      <c r="X6">
        <v>8.7872999999999996E-3</v>
      </c>
      <c r="Y6">
        <v>1.42936E-2</v>
      </c>
    </row>
    <row r="7" spans="1:25" x14ac:dyDescent="0.2">
      <c r="A7" s="6"/>
      <c r="B7">
        <f>1/(B6/8+(1-B6)/28)</f>
        <v>27.63112448808408</v>
      </c>
      <c r="C7">
        <f t="shared" ref="C7:K7" si="4">1/(C6/8+(1-C6)/28)</f>
        <v>22.074011005471203</v>
      </c>
      <c r="D7">
        <f t="shared" si="4"/>
        <v>22.579388727562741</v>
      </c>
      <c r="E7">
        <f t="shared" si="4"/>
        <v>24.569685001282227</v>
      </c>
      <c r="F7">
        <f t="shared" si="4"/>
        <v>23.399387855299857</v>
      </c>
      <c r="G7">
        <f t="shared" si="4"/>
        <v>27.929980237793362</v>
      </c>
      <c r="H7">
        <f t="shared" si="4"/>
        <v>27.952529616578644</v>
      </c>
      <c r="I7">
        <f t="shared" si="4"/>
        <v>27.963905588861177</v>
      </c>
      <c r="J7">
        <f t="shared" si="4"/>
        <v>27.541777125791782</v>
      </c>
      <c r="K7">
        <f t="shared" si="4"/>
        <v>27.874217593111084</v>
      </c>
      <c r="O7" s="6"/>
      <c r="P7">
        <f t="shared" ref="P7:Y7" si="5">1/(P6/8+(1-P6)/28)</f>
        <v>24.188497505561198</v>
      </c>
      <c r="Q7">
        <f t="shared" si="5"/>
        <v>19.780824927512992</v>
      </c>
      <c r="R7">
        <f t="shared" si="5"/>
        <v>21.246082753492324</v>
      </c>
      <c r="S7">
        <f t="shared" si="5"/>
        <v>27.782807899247633</v>
      </c>
      <c r="T7">
        <f t="shared" si="5"/>
        <v>23.151736897047119</v>
      </c>
      <c r="U7">
        <f t="shared" si="5"/>
        <v>23.172094178011335</v>
      </c>
      <c r="V7">
        <f t="shared" si="5"/>
        <v>26.665396885862581</v>
      </c>
      <c r="W7">
        <f t="shared" si="5"/>
        <v>27.688791824290885</v>
      </c>
      <c r="X7">
        <f t="shared" si="5"/>
        <v>27.398111438393514</v>
      </c>
      <c r="Y7">
        <f t="shared" si="5"/>
        <v>27.03396818101945</v>
      </c>
    </row>
    <row r="8" spans="1:25" x14ac:dyDescent="0.2">
      <c r="A8" s="6"/>
      <c r="B8">
        <v>6.4859813084112146</v>
      </c>
      <c r="C8">
        <v>7.9715302491103186</v>
      </c>
      <c r="D8">
        <v>10.64</v>
      </c>
      <c r="E8">
        <v>12.136894824707849</v>
      </c>
      <c r="F8">
        <v>14.354515050167224</v>
      </c>
      <c r="G8">
        <v>13.140054127198917</v>
      </c>
      <c r="H8">
        <v>14.903821923561528</v>
      </c>
      <c r="I8">
        <v>15.780250703504731</v>
      </c>
      <c r="J8">
        <v>16.297114252061249</v>
      </c>
      <c r="K8">
        <v>16.695589847373302</v>
      </c>
      <c r="O8" s="6"/>
      <c r="P8">
        <v>4.2075471698113205</v>
      </c>
      <c r="Q8">
        <v>6.191860465116279</v>
      </c>
      <c r="R8">
        <v>6.8227848101265813</v>
      </c>
      <c r="S8">
        <v>7.8342175066312993</v>
      </c>
      <c r="T8">
        <v>8.8756521739130427</v>
      </c>
      <c r="U8">
        <v>9.6051660516605164</v>
      </c>
      <c r="V8">
        <v>10.05563955246447</v>
      </c>
      <c r="W8">
        <v>10.338159070598749</v>
      </c>
      <c r="X8">
        <v>10.273851939825812</v>
      </c>
      <c r="Y8">
        <v>10.432012126656186</v>
      </c>
    </row>
    <row r="9" spans="1:25" x14ac:dyDescent="0.2">
      <c r="A9" s="6"/>
      <c r="B9">
        <f>B8/B7</f>
        <v>0.23473461281708943</v>
      </c>
      <c r="C9">
        <f t="shared" ref="C9:K9" si="6">C8/C7</f>
        <v>0.3611274021352312</v>
      </c>
      <c r="D9">
        <f t="shared" si="6"/>
        <v>0.47122622000000003</v>
      </c>
      <c r="E9">
        <f t="shared" si="6"/>
        <v>0.49397844636894839</v>
      </c>
      <c r="F9">
        <f t="shared" si="6"/>
        <v>0.61345686215957962</v>
      </c>
      <c r="G9">
        <f t="shared" si="6"/>
        <v>0.47046413979980178</v>
      </c>
      <c r="H9">
        <f t="shared" si="6"/>
        <v>0.5331832978265435</v>
      </c>
      <c r="I9">
        <f t="shared" si="6"/>
        <v>0.5643078236464385</v>
      </c>
      <c r="J9">
        <f t="shared" si="6"/>
        <v>0.59172340904609411</v>
      </c>
      <c r="K9">
        <f t="shared" si="6"/>
        <v>0.59896173916284201</v>
      </c>
      <c r="O9" s="6"/>
      <c r="P9">
        <f t="shared" ref="P9:Y9" si="7">P8/P7</f>
        <v>0.1739482648247978</v>
      </c>
      <c r="Q9">
        <f t="shared" si="7"/>
        <v>0.31302336923795676</v>
      </c>
      <c r="R9">
        <f t="shared" si="7"/>
        <v>0.32113142405063289</v>
      </c>
      <c r="S9">
        <f t="shared" si="7"/>
        <v>0.28198076792819249</v>
      </c>
      <c r="T9">
        <f t="shared" si="7"/>
        <v>0.38336873874223604</v>
      </c>
      <c r="U9">
        <f t="shared" si="7"/>
        <v>0.41451437137585667</v>
      </c>
      <c r="V9">
        <f t="shared" si="7"/>
        <v>0.37710443971661839</v>
      </c>
      <c r="W9">
        <f t="shared" si="7"/>
        <v>0.37336981462402652</v>
      </c>
      <c r="X9">
        <f t="shared" si="7"/>
        <v>0.37498394598938894</v>
      </c>
      <c r="Y9">
        <f t="shared" si="7"/>
        <v>0.38588534457107565</v>
      </c>
    </row>
    <row r="10" spans="1:25" x14ac:dyDescent="0.2">
      <c r="A10" s="6" t="s">
        <v>121</v>
      </c>
      <c r="B10">
        <v>0.114123</v>
      </c>
      <c r="C10">
        <v>5.3044000000000001E-2</v>
      </c>
      <c r="D10">
        <v>7.1857000000000004E-2</v>
      </c>
      <c r="E10">
        <v>2.108867E-2</v>
      </c>
      <c r="F10">
        <v>1.0036699999999999E-3</v>
      </c>
      <c r="G10">
        <v>6.9432999999999995E-4</v>
      </c>
      <c r="H10">
        <v>5.3220000000000003E-4</v>
      </c>
      <c r="I10">
        <v>4.4947999999999999E-4</v>
      </c>
      <c r="J10">
        <v>1.7615700000000001E-2</v>
      </c>
      <c r="K10">
        <v>2.366E-2</v>
      </c>
      <c r="O10" s="6" t="s">
        <v>121</v>
      </c>
      <c r="P10">
        <v>8.7323999999999999E-2</v>
      </c>
      <c r="Q10">
        <v>0.13192899999999999</v>
      </c>
      <c r="R10">
        <v>9.7489999999999993E-2</v>
      </c>
      <c r="S10">
        <v>1.9668000000000001E-2</v>
      </c>
      <c r="T10">
        <v>2.283E-2</v>
      </c>
      <c r="U10">
        <v>5.4045000000000003E-2</v>
      </c>
      <c r="V10">
        <v>4.9450000000000001E-2</v>
      </c>
      <c r="W10">
        <v>4.7757000000000001E-2</v>
      </c>
      <c r="X10">
        <v>5.5474000000000002E-2</v>
      </c>
      <c r="Y10">
        <v>5.14919E-2</v>
      </c>
    </row>
    <row r="11" spans="1:25" x14ac:dyDescent="0.2">
      <c r="A11" s="6"/>
      <c r="B11">
        <f>1/(B10/8+(1-B10)/28)</f>
        <v>21.784670205378866</v>
      </c>
      <c r="C11">
        <f t="shared" ref="C11:K11" si="8">1/(C10/8+(1-C10)/28)</f>
        <v>24.721660589258438</v>
      </c>
      <c r="D11">
        <f t="shared" si="8"/>
        <v>23.736004764155243</v>
      </c>
      <c r="E11">
        <f t="shared" si="8"/>
        <v>26.597723467601256</v>
      </c>
      <c r="F11">
        <f t="shared" si="8"/>
        <v>27.929918945629598</v>
      </c>
      <c r="G11">
        <f t="shared" si="8"/>
        <v>27.951481120284381</v>
      </c>
      <c r="H11">
        <f t="shared" si="8"/>
        <v>27.96279550058647</v>
      </c>
      <c r="I11">
        <f t="shared" si="8"/>
        <v>27.968571715962771</v>
      </c>
      <c r="J11">
        <f t="shared" si="8"/>
        <v>26.818915093469904</v>
      </c>
      <c r="K11">
        <f t="shared" si="8"/>
        <v>26.436293254024452</v>
      </c>
      <c r="O11" s="6"/>
      <c r="P11">
        <f t="shared" ref="P11:Y11" si="9">1/(P10/8+(1-P10)/28)</f>
        <v>22.982656302583084</v>
      </c>
      <c r="Q11">
        <f t="shared" si="9"/>
        <v>21.055441609688511</v>
      </c>
      <c r="R11">
        <f t="shared" si="9"/>
        <v>22.513015336991696</v>
      </c>
      <c r="S11">
        <f t="shared" si="9"/>
        <v>26.687762707664152</v>
      </c>
      <c r="T11">
        <f t="shared" si="9"/>
        <v>26.488186741716525</v>
      </c>
      <c r="U11">
        <f t="shared" si="9"/>
        <v>24.667158541554251</v>
      </c>
      <c r="V11">
        <f t="shared" si="9"/>
        <v>24.919345867170989</v>
      </c>
      <c r="W11">
        <f t="shared" si="9"/>
        <v>25.01356762708344</v>
      </c>
      <c r="X11">
        <f t="shared" si="9"/>
        <v>24.589768021884893</v>
      </c>
      <c r="Y11">
        <f t="shared" si="9"/>
        <v>24.80664658657221</v>
      </c>
    </row>
    <row r="12" spans="1:25" x14ac:dyDescent="0.2">
      <c r="A12" s="6"/>
      <c r="B12">
        <v>8.090032154340836</v>
      </c>
      <c r="C12">
        <v>10.9975</v>
      </c>
      <c r="D12">
        <v>12.214285714285714</v>
      </c>
      <c r="E12">
        <v>14.017605633802816</v>
      </c>
      <c r="F12">
        <v>16.083728278041079</v>
      </c>
      <c r="G12">
        <v>17.232713400095374</v>
      </c>
      <c r="H12">
        <v>17.899270861463677</v>
      </c>
      <c r="I12">
        <v>18.630150266602037</v>
      </c>
      <c r="J12">
        <v>18.68643914770675</v>
      </c>
      <c r="K12">
        <v>18.083113714006831</v>
      </c>
      <c r="O12" s="6"/>
      <c r="P12">
        <v>5.1270588235294117</v>
      </c>
      <c r="Q12">
        <v>6.1307814992025529</v>
      </c>
      <c r="R12">
        <v>7.8933333333333335</v>
      </c>
      <c r="S12">
        <v>8.9401840490797539</v>
      </c>
      <c r="T12">
        <v>9.3133982382939262</v>
      </c>
      <c r="U12">
        <v>9.8668485675306954</v>
      </c>
      <c r="V12">
        <v>9.8919970082273743</v>
      </c>
      <c r="W12">
        <v>10.370423805229937</v>
      </c>
      <c r="X12">
        <v>10.304671124862761</v>
      </c>
      <c r="Y12">
        <v>10.369967692091587</v>
      </c>
    </row>
    <row r="13" spans="1:25" x14ac:dyDescent="0.2">
      <c r="A13" s="6"/>
      <c r="B13">
        <f>B12/B11</f>
        <v>0.37136353582912268</v>
      </c>
      <c r="C13">
        <f t="shared" ref="C13:K13" si="10">C12/C11</f>
        <v>0.44485280267857147</v>
      </c>
      <c r="D13">
        <f t="shared" si="10"/>
        <v>0.51458894770408159</v>
      </c>
      <c r="E13">
        <f t="shared" si="10"/>
        <v>0.52702276008236915</v>
      </c>
      <c r="F13">
        <f t="shared" si="10"/>
        <v>0.57586018453368337</v>
      </c>
      <c r="G13">
        <f t="shared" si="10"/>
        <v>0.61652237052975345</v>
      </c>
      <c r="H13">
        <f t="shared" si="10"/>
        <v>0.64011020861945911</v>
      </c>
      <c r="I13">
        <f t="shared" si="10"/>
        <v>0.66611017737345068</v>
      </c>
      <c r="J13">
        <f t="shared" si="10"/>
        <v>0.69676342546222836</v>
      </c>
      <c r="K13">
        <f t="shared" si="10"/>
        <v>0.68402606750679773</v>
      </c>
      <c r="O13" s="6"/>
      <c r="P13">
        <f t="shared" ref="P13:Y13" si="11">P12/P11</f>
        <v>0.22308382268907564</v>
      </c>
      <c r="Q13">
        <f t="shared" si="11"/>
        <v>0.29117325643654596</v>
      </c>
      <c r="R13">
        <f t="shared" si="11"/>
        <v>0.35061200000000003</v>
      </c>
      <c r="S13">
        <f t="shared" si="11"/>
        <v>0.33499188924189305</v>
      </c>
      <c r="T13">
        <f t="shared" si="11"/>
        <v>0.35160573009801976</v>
      </c>
      <c r="U13">
        <f t="shared" si="11"/>
        <v>0.3999993980218281</v>
      </c>
      <c r="V13">
        <f t="shared" si="11"/>
        <v>0.39696054065605296</v>
      </c>
      <c r="W13">
        <f t="shared" si="11"/>
        <v>0.41459195104985186</v>
      </c>
      <c r="X13">
        <f t="shared" si="11"/>
        <v>0.41906337285051259</v>
      </c>
      <c r="Y13">
        <f t="shared" si="11"/>
        <v>0.41803182287866469</v>
      </c>
    </row>
    <row r="14" spans="1:25" x14ac:dyDescent="0.2">
      <c r="A14" s="6" t="s">
        <v>122</v>
      </c>
      <c r="B14">
        <v>9.7794000000000006E-2</v>
      </c>
      <c r="C14">
        <v>7.4415999999999996E-2</v>
      </c>
      <c r="D14">
        <v>1.7229999999999999E-3</v>
      </c>
      <c r="E14">
        <v>7.5967000000000007E-2</v>
      </c>
      <c r="F14">
        <v>3.9649999999999998E-2</v>
      </c>
      <c r="G14">
        <v>2.6367999999999999E-2</v>
      </c>
      <c r="H14">
        <v>2.9597999999999999E-2</v>
      </c>
      <c r="I14">
        <v>6.3673499999999999E-3</v>
      </c>
      <c r="J14">
        <v>2.4927000000000001E-2</v>
      </c>
      <c r="K14">
        <v>3.6900000000000002E-2</v>
      </c>
      <c r="O14" s="6" t="s">
        <v>122</v>
      </c>
      <c r="P14">
        <v>0.10188800000000001</v>
      </c>
      <c r="Q14">
        <v>0.101845</v>
      </c>
      <c r="R14">
        <v>8.6565000000000003E-2</v>
      </c>
      <c r="S14">
        <v>8.1628500000000007E-2</v>
      </c>
      <c r="T14">
        <v>8.4755999999999998E-2</v>
      </c>
      <c r="U14">
        <v>0.10069640000000001</v>
      </c>
      <c r="V14">
        <v>8.9950000000000002E-2</v>
      </c>
      <c r="W14">
        <v>0.102089</v>
      </c>
      <c r="X14">
        <v>0.10116</v>
      </c>
      <c r="Y14">
        <v>0.101089</v>
      </c>
    </row>
    <row r="15" spans="1:25" x14ac:dyDescent="0.2">
      <c r="A15" s="6"/>
      <c r="B15">
        <f>1/(B14/8+(1-B14)/28)</f>
        <v>22.499266764967036</v>
      </c>
      <c r="C15">
        <f t="shared" ref="C15:K15" si="12">1/(C14/8+(1-C14)/28)</f>
        <v>23.607972749654312</v>
      </c>
      <c r="D15">
        <f t="shared" si="12"/>
        <v>27.879907299308236</v>
      </c>
      <c r="E15">
        <f t="shared" si="12"/>
        <v>23.531043118535528</v>
      </c>
      <c r="F15">
        <f t="shared" si="12"/>
        <v>25.474809507562831</v>
      </c>
      <c r="G15">
        <f t="shared" si="12"/>
        <v>26.268387871510054</v>
      </c>
      <c r="H15">
        <f t="shared" si="12"/>
        <v>26.070884873765706</v>
      </c>
      <c r="I15">
        <f t="shared" si="12"/>
        <v>27.56126937855613</v>
      </c>
      <c r="J15">
        <f t="shared" si="12"/>
        <v>26.357468459288306</v>
      </c>
      <c r="K15">
        <f t="shared" si="12"/>
        <v>25.63515678644999</v>
      </c>
      <c r="O15" s="6"/>
      <c r="P15">
        <f t="shared" ref="P15:Y15" si="13">1/(P14/8+(1-P14)/28)</f>
        <v>22.315735781688346</v>
      </c>
      <c r="Q15">
        <f t="shared" si="13"/>
        <v>22.317647879325289</v>
      </c>
      <c r="R15">
        <f t="shared" si="13"/>
        <v>23.018507290906662</v>
      </c>
      <c r="S15">
        <f t="shared" si="13"/>
        <v>23.254437808393817</v>
      </c>
      <c r="T15">
        <f t="shared" si="13"/>
        <v>23.104407165666853</v>
      </c>
      <c r="U15">
        <f t="shared" si="13"/>
        <v>22.36884467313925</v>
      </c>
      <c r="V15">
        <f t="shared" si="13"/>
        <v>22.859475456679252</v>
      </c>
      <c r="W15">
        <f t="shared" si="13"/>
        <v>22.306802180489914</v>
      </c>
      <c r="X15">
        <f t="shared" si="13"/>
        <v>22.348152286694866</v>
      </c>
      <c r="Y15">
        <f t="shared" si="13"/>
        <v>22.351318827593502</v>
      </c>
    </row>
    <row r="16" spans="1:25" x14ac:dyDescent="0.2">
      <c r="A16" s="6"/>
      <c r="B16">
        <v>10.5546875</v>
      </c>
      <c r="C16">
        <v>11.58300395256917</v>
      </c>
      <c r="D16">
        <v>13.773691654879773</v>
      </c>
      <c r="E16">
        <v>15.742514970059879</v>
      </c>
      <c r="F16">
        <v>16.004620123203285</v>
      </c>
      <c r="G16">
        <v>17.483223581059892</v>
      </c>
      <c r="H16">
        <v>17.406271186440677</v>
      </c>
      <c r="I16">
        <v>17.476148409893995</v>
      </c>
      <c r="J16">
        <v>18.346716375107544</v>
      </c>
      <c r="K16">
        <v>17.266294170945329</v>
      </c>
      <c r="O16" s="6"/>
      <c r="P16">
        <v>5.1475644699140402</v>
      </c>
      <c r="Q16">
        <v>7.0406504065040636</v>
      </c>
      <c r="R16">
        <v>8.2893864013267002</v>
      </c>
      <c r="S16">
        <v>9.1782674011016532</v>
      </c>
      <c r="T16">
        <v>9.4340131973605281</v>
      </c>
      <c r="U16">
        <v>9.6467005076142129</v>
      </c>
      <c r="V16">
        <v>10.115283331707793</v>
      </c>
      <c r="W16">
        <v>9.9497389033942554</v>
      </c>
      <c r="X16">
        <v>9.5963511307997198</v>
      </c>
      <c r="Y16">
        <v>10.23114874558242</v>
      </c>
    </row>
    <row r="17" spans="1:25" x14ac:dyDescent="0.2">
      <c r="A17" s="6"/>
      <c r="B17">
        <f>B16/B15</f>
        <v>0.46911250976562496</v>
      </c>
      <c r="C17">
        <f t="shared" ref="C17:K17" si="14">C16/C15</f>
        <v>0.49063950028232634</v>
      </c>
      <c r="D17">
        <f t="shared" si="14"/>
        <v>0.49403649398868443</v>
      </c>
      <c r="E17">
        <f t="shared" si="14"/>
        <v>0.66901050203165091</v>
      </c>
      <c r="F17">
        <f t="shared" si="14"/>
        <v>0.62825278903270754</v>
      </c>
      <c r="G17">
        <f t="shared" si="14"/>
        <v>0.665561345697263</v>
      </c>
      <c r="H17">
        <f t="shared" si="14"/>
        <v>0.66765172224576264</v>
      </c>
      <c r="I17">
        <f t="shared" si="14"/>
        <v>0.63408358192279779</v>
      </c>
      <c r="J17">
        <f t="shared" si="14"/>
        <v>0.69607278117190374</v>
      </c>
      <c r="K17">
        <f t="shared" si="14"/>
        <v>0.67353963600767985</v>
      </c>
      <c r="O17" s="6"/>
      <c r="P17">
        <f t="shared" ref="P17:Y17" si="15">P16/P15</f>
        <v>0.23066971756037657</v>
      </c>
      <c r="Q17">
        <f t="shared" si="15"/>
        <v>0.3154745717189314</v>
      </c>
      <c r="R17">
        <f t="shared" si="15"/>
        <v>0.36011832985370767</v>
      </c>
      <c r="S17">
        <f t="shared" si="15"/>
        <v>0.39468885365995421</v>
      </c>
      <c r="T17">
        <f t="shared" si="15"/>
        <v>0.40832093763390176</v>
      </c>
      <c r="U17">
        <f t="shared" si="15"/>
        <v>0.43125609071791154</v>
      </c>
      <c r="V17">
        <f t="shared" si="15"/>
        <v>0.44249848824734228</v>
      </c>
      <c r="W17">
        <f t="shared" si="15"/>
        <v>0.44604057645234985</v>
      </c>
      <c r="X17">
        <f t="shared" si="15"/>
        <v>0.42940244042067749</v>
      </c>
      <c r="Y17">
        <f t="shared" si="15"/>
        <v>0.45774250837278119</v>
      </c>
    </row>
  </sheetData>
  <mergeCells count="8">
    <mergeCell ref="A2:A5"/>
    <mergeCell ref="A6:A9"/>
    <mergeCell ref="A10:A13"/>
    <mergeCell ref="A14:A17"/>
    <mergeCell ref="O2:O5"/>
    <mergeCell ref="O6:O9"/>
    <mergeCell ref="O10:O13"/>
    <mergeCell ref="O14:O17"/>
  </mergeCells>
  <phoneticPr fontId="1" type="noConversion"/>
  <pageMargins left="0.7" right="0.7" top="0.75" bottom="0.75" header="0.3" footer="0.3"/>
  <pageSetup paperSize="9" orientation="portrait" horizontalDpi="2400" verticalDpi="24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L24" sqref="L24"/>
    </sheetView>
  </sheetViews>
  <sheetFormatPr defaultRowHeight="14.25" x14ac:dyDescent="0.2"/>
  <sheetData>
    <row r="1" spans="1:2" x14ac:dyDescent="0.2">
      <c r="B1" t="s">
        <v>129</v>
      </c>
    </row>
    <row r="2" spans="1:2" x14ac:dyDescent="0.2">
      <c r="A2">
        <v>32</v>
      </c>
      <c r="B2">
        <v>1733</v>
      </c>
    </row>
  </sheetData>
  <phoneticPr fontId="1" type="noConversion"/>
  <pageMargins left="0.7" right="0.7" top="0.75" bottom="0.75" header="0.3" footer="0.3"/>
  <pageSetup paperSize="9" orientation="portrait" horizontalDpi="2400" verticalDpi="2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mlbVSrss</vt:lpstr>
      <vt:lpstr>goodwin</vt:lpstr>
      <vt:lpstr>tao</vt:lpstr>
      <vt:lpstr>umbt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2019-07-08T01:39:15Z</dcterms:modified>
</cp:coreProperties>
</file>