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engt\Desktop\S1\stochastic modelling\w6\"/>
    </mc:Choice>
  </mc:AlternateContent>
  <xr:revisionPtr revIDLastSave="0" documentId="13_ncr:1_{650F6344-F19F-434D-888C-9118C2FC7F91}" xr6:coauthVersionLast="46" xr6:coauthVersionMax="47" xr10:uidLastSave="{00000000-0000-0000-0000-000000000000}"/>
  <bookViews>
    <workbookView xWindow="1152" yWindow="132" windowWidth="14844" windowHeight="12228" activeTab="3" xr2:uid="{465F158A-2C4E-E143-B439-E4797946715F}"/>
  </bookViews>
  <sheets>
    <sheet name="Carlisle Tire" sheetId="1" r:id="rId1"/>
    <sheet name="Art Gallery" sheetId="3" r:id="rId2"/>
    <sheet name="Local Energy" sheetId="2" r:id="rId3"/>
    <sheet name="Carlisle Tire (RA)" sheetId="6" r:id="rId4"/>
    <sheet name="Local Energy (RA)" sheetId="5" r:id="rId5"/>
  </sheets>
  <definedNames>
    <definedName name="solver_adj" localSheetId="2" hidden="1">'Local Energy'!$H$7:$I$7</definedName>
    <definedName name="solver_adj" localSheetId="4" hidden="1">'Local Energy (RA)'!$H$6</definedName>
    <definedName name="solver_cvg" localSheetId="2" hidden="1">0.0001</definedName>
    <definedName name="solver_cvg" localSheetId="4" hidden="1">0.0001</definedName>
    <definedName name="solver_drv" localSheetId="2" hidden="1">1</definedName>
    <definedName name="solver_drv" localSheetId="4" hidden="1">1</definedName>
    <definedName name="solver_eng" localSheetId="2" hidden="1">2</definedName>
    <definedName name="solver_eng" localSheetId="4" hidden="1">2</definedName>
    <definedName name="solver_est" localSheetId="4" hidden="1">1</definedName>
    <definedName name="solver_itr" localSheetId="2" hidden="1">2147483647</definedName>
    <definedName name="solver_itr" localSheetId="4" hidden="1">2147483647</definedName>
    <definedName name="solver_lhs1" localSheetId="2" hidden="1">'Local Energy'!$H$12</definedName>
    <definedName name="solver_lhs1" localSheetId="4" hidden="1">'Local Energy (RA)'!$C$14</definedName>
    <definedName name="solver_lhs2" localSheetId="2" hidden="1">'Local Energy'!$H$12</definedName>
    <definedName name="solver_lhs2" localSheetId="4" hidden="1">'Local Energy (RA)'!$H$13</definedName>
    <definedName name="solver_lin" localSheetId="2" hidden="1">1</definedName>
    <definedName name="solver_lin" localSheetId="4" hidden="1">1</definedName>
    <definedName name="solver_mip" localSheetId="2" hidden="1">2147483647</definedName>
    <definedName name="solver_mip" localSheetId="4" hidden="1">2147483647</definedName>
    <definedName name="solver_mni" localSheetId="2" hidden="1">30</definedName>
    <definedName name="solver_mni" localSheetId="4" hidden="1">30</definedName>
    <definedName name="solver_mrt" localSheetId="2" hidden="1">0.075</definedName>
    <definedName name="solver_mrt" localSheetId="4" hidden="1">0.075</definedName>
    <definedName name="solver_msl" localSheetId="2" hidden="1">2</definedName>
    <definedName name="solver_msl" localSheetId="4" hidden="1">2</definedName>
    <definedName name="solver_neg" localSheetId="2" hidden="1">1</definedName>
    <definedName name="solver_neg" localSheetId="4" hidden="1">1</definedName>
    <definedName name="solver_nod" localSheetId="2" hidden="1">2147483647</definedName>
    <definedName name="solver_nod" localSheetId="4" hidden="1">2147483647</definedName>
    <definedName name="solver_num" localSheetId="2" hidden="1">1</definedName>
    <definedName name="solver_num" localSheetId="4" hidden="1">1</definedName>
    <definedName name="solver_nwt" localSheetId="4" hidden="1">1</definedName>
    <definedName name="solver_opt" localSheetId="2" hidden="1">'Local Energy'!$H$12</definedName>
    <definedName name="solver_opt" localSheetId="4" hidden="1">'Local Energy (RA)'!$H$13</definedName>
    <definedName name="solver_pre" localSheetId="2" hidden="1">0.000001</definedName>
    <definedName name="solver_pre" localSheetId="4" hidden="1">0.000001</definedName>
    <definedName name="solver_rbv" localSheetId="2" hidden="1">1</definedName>
    <definedName name="solver_rbv" localSheetId="4" hidden="1">1</definedName>
    <definedName name="solver_rel1" localSheetId="2" hidden="1">1</definedName>
    <definedName name="solver_rel1" localSheetId="4" hidden="1">2</definedName>
    <definedName name="solver_rel2" localSheetId="2" hidden="1">3</definedName>
    <definedName name="solver_rel2" localSheetId="4" hidden="1">3</definedName>
    <definedName name="solver_rhs1" localSheetId="2" hidden="1">'Local Energy'!$C$12</definedName>
    <definedName name="solver_rhs1" localSheetId="4" hidden="1">'Local Energy (RA)'!$H$14</definedName>
    <definedName name="solver_rhs2" localSheetId="2" hidden="1">'Local Energy'!$C$12</definedName>
    <definedName name="solver_rhs2" localSheetId="4" hidden="1">'Local Energy (RA)'!$C$13</definedName>
    <definedName name="solver_rlx" localSheetId="2" hidden="1">1</definedName>
    <definedName name="solver_rlx" localSheetId="4" hidden="1">1</definedName>
    <definedName name="solver_rsd" localSheetId="2" hidden="1">0</definedName>
    <definedName name="solver_rsd" localSheetId="4" hidden="1">0</definedName>
    <definedName name="solver_scl" localSheetId="2" hidden="1">2</definedName>
    <definedName name="solver_scl" localSheetId="4" hidden="1">2</definedName>
    <definedName name="solver_sho" localSheetId="2" hidden="1">2</definedName>
    <definedName name="solver_sho" localSheetId="4" hidden="1">2</definedName>
    <definedName name="solver_ssz" localSheetId="2" hidden="1">100</definedName>
    <definedName name="solver_ssz" localSheetId="4" hidden="1">100</definedName>
    <definedName name="solver_tim" localSheetId="2" hidden="1">2147483647</definedName>
    <definedName name="solver_tim" localSheetId="4" hidden="1">2147483647</definedName>
    <definedName name="solver_tol" localSheetId="2" hidden="1">0.01</definedName>
    <definedName name="solver_tol" localSheetId="4" hidden="1">0.01</definedName>
    <definedName name="solver_typ" localSheetId="2" hidden="1">1</definedName>
    <definedName name="solver_typ" localSheetId="4" hidden="1">1</definedName>
    <definedName name="solver_val" localSheetId="2" hidden="1">0</definedName>
    <definedName name="solver_val" localSheetId="4" hidden="1">0</definedName>
    <definedName name="solver_ver" localSheetId="2" hidden="1">2</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6" l="1"/>
  <c r="G10" i="6"/>
  <c r="G9" i="6"/>
  <c r="B8" i="6"/>
  <c r="M11" i="2"/>
  <c r="H11" i="2"/>
  <c r="C11" i="2" l="1"/>
  <c r="H10" i="2" l="1"/>
  <c r="L9" i="6" l="1"/>
  <c r="B9" i="6"/>
  <c r="N8" i="6"/>
  <c r="M8" i="6"/>
  <c r="L8" i="6"/>
  <c r="I8" i="6"/>
  <c r="H8" i="6"/>
  <c r="G8" i="6"/>
  <c r="D8" i="6"/>
  <c r="C8" i="6"/>
  <c r="B10" i="6" l="1"/>
  <c r="B11" i="6" s="1"/>
  <c r="L10" i="6"/>
  <c r="L11" i="6" s="1"/>
  <c r="D12" i="5"/>
  <c r="C12" i="5"/>
  <c r="I11" i="5"/>
  <c r="I12" i="5" s="1"/>
  <c r="H11" i="5"/>
  <c r="H12" i="5" s="1"/>
  <c r="D11" i="5"/>
  <c r="C11" i="5"/>
  <c r="C10" i="5"/>
  <c r="H10" i="5" s="1"/>
  <c r="M6" i="5"/>
  <c r="M11" i="5" s="1"/>
  <c r="C14" i="5" l="1"/>
  <c r="C15" i="5" s="1"/>
  <c r="D10" i="5"/>
  <c r="N10" i="5" s="1"/>
  <c r="N11" i="5"/>
  <c r="M10" i="5"/>
  <c r="C13" i="5"/>
  <c r="M12" i="5" l="1"/>
  <c r="I10" i="5"/>
  <c r="H13" i="5" l="1"/>
  <c r="H14" i="5"/>
  <c r="H15" i="5" s="1"/>
  <c r="C10" i="2"/>
  <c r="D10" i="2" s="1"/>
  <c r="N10" i="2" l="1"/>
  <c r="I10" i="2"/>
  <c r="M10" i="2"/>
  <c r="M6" i="2"/>
  <c r="I11" i="2"/>
  <c r="D11" i="2"/>
  <c r="E21" i="3"/>
  <c r="D21" i="3"/>
  <c r="C19" i="3"/>
  <c r="B17" i="3"/>
  <c r="N11" i="2" l="1"/>
  <c r="H12" i="2"/>
  <c r="C12" i="2"/>
  <c r="B23" i="1"/>
  <c r="B15" i="1"/>
  <c r="B8" i="1"/>
  <c r="M12" i="2" l="1"/>
</calcChain>
</file>

<file path=xl/sharedStrings.xml><?xml version="1.0" encoding="utf-8"?>
<sst xmlns="http://schemas.openxmlformats.org/spreadsheetml/2006/main" count="152" uniqueCount="51">
  <si>
    <t xml:space="preserve">Expand </t>
  </si>
  <si>
    <t>Do Nothing</t>
  </si>
  <si>
    <t xml:space="preserve">Stable </t>
  </si>
  <si>
    <t>Contract</t>
  </si>
  <si>
    <t>Contruct New Plant</t>
  </si>
  <si>
    <t>Probabilities</t>
  </si>
  <si>
    <t>Expand Current Plant</t>
  </si>
  <si>
    <t>Payoff</t>
  </si>
  <si>
    <t>Expected Payoff</t>
  </si>
  <si>
    <t>CARLISLE TIRE</t>
  </si>
  <si>
    <t>Develop</t>
  </si>
  <si>
    <t>Find</t>
  </si>
  <si>
    <t>Not Find</t>
  </si>
  <si>
    <t>Incentive</t>
  </si>
  <si>
    <t>LOCAL ENERGY</t>
  </si>
  <si>
    <t>Amount of Bid</t>
  </si>
  <si>
    <t>Bidder 1</t>
  </si>
  <si>
    <t>Bidder 2</t>
  </si>
  <si>
    <t>Bidder 3</t>
  </si>
  <si>
    <t>Bidder 1 Monday</t>
  </si>
  <si>
    <t xml:space="preserve">Accept </t>
  </si>
  <si>
    <t>Reject</t>
  </si>
  <si>
    <t>Bidder 2 Tuesday</t>
  </si>
  <si>
    <t>Bidder 3 Wednesday</t>
  </si>
  <si>
    <t>Accept</t>
  </si>
  <si>
    <t>Art Gallery</t>
  </si>
  <si>
    <t>Fixed Cost</t>
  </si>
  <si>
    <t>Take Offer</t>
  </si>
  <si>
    <t>Decision Variables</t>
  </si>
  <si>
    <t>Inputs/parameters</t>
  </si>
  <si>
    <t>Calculated Values</t>
  </si>
  <si>
    <t>LANDOWNER</t>
  </si>
  <si>
    <t>ENERGY COMPANY</t>
  </si>
  <si>
    <t>Landowner Develops</t>
  </si>
  <si>
    <t>Landowner Takes Offer</t>
  </si>
  <si>
    <t>Prob. Find</t>
  </si>
  <si>
    <t>Revenue</t>
  </si>
  <si>
    <t>Revenue shared</t>
  </si>
  <si>
    <t>Utility</t>
  </si>
  <si>
    <t>Expected Utility</t>
  </si>
  <si>
    <t>R</t>
  </si>
  <si>
    <t>CE</t>
  </si>
  <si>
    <t>C.E.</t>
  </si>
  <si>
    <t xml:space="preserve">Risk Tolerance (r) </t>
  </si>
  <si>
    <t>CARLISLE TIRE (RA)</t>
  </si>
  <si>
    <t>EMV</t>
  </si>
  <si>
    <t>Decision</t>
  </si>
  <si>
    <t>Parameters</t>
  </si>
  <si>
    <t>Incetive</t>
  </si>
  <si>
    <t>Range</t>
  </si>
  <si>
    <t>Offer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</si>
</sst>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0.0000"/>
    <numFmt numFmtId="166" formatCode="_(&quot;$&quot;* #,##0.000_);_(&quot;$&quot;* \(#,##0.000\);_(&quot;$&quot;* &quot;-&quot;??_);_(@_)"/>
  </numFmts>
  <fonts count="13">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sz val="26"/>
      <color theme="1"/>
      <name val="Calibri"/>
      <family val="2"/>
      <scheme val="minor"/>
    </font>
    <font>
      <b/>
      <sz val="20"/>
      <color theme="1"/>
      <name val="Calibri"/>
      <family val="2"/>
      <scheme val="minor"/>
    </font>
    <font>
      <b/>
      <sz val="16"/>
      <color theme="1"/>
      <name val="Calibri"/>
      <family val="2"/>
      <scheme val="minor"/>
    </font>
    <font>
      <b/>
      <i/>
      <sz val="12"/>
      <color theme="1"/>
      <name val="Calibri"/>
      <family val="2"/>
      <scheme val="minor"/>
    </font>
    <font>
      <b/>
      <sz val="18"/>
      <color theme="1"/>
      <name val="Calibri"/>
      <family val="2"/>
      <scheme val="minor"/>
    </font>
    <font>
      <sz val="12"/>
      <color rgb="FF000000"/>
      <name val="Calibri"/>
      <family val="2"/>
      <scheme val="minor"/>
    </font>
    <font>
      <b/>
      <sz val="12"/>
      <color rgb="FF000000"/>
      <name val="Calibri"/>
      <family val="2"/>
      <scheme val="minor"/>
    </font>
    <font>
      <b/>
      <sz val="22"/>
      <color theme="1"/>
      <name val="Calibri"/>
      <family val="2"/>
      <scheme val="minor"/>
    </font>
    <font>
      <sz val="9"/>
      <name val="Calibri"/>
      <family val="3"/>
      <charset val="134"/>
      <scheme val="minor"/>
    </font>
  </fonts>
  <fills count="8">
    <fill>
      <patternFill patternType="none"/>
    </fill>
    <fill>
      <patternFill patternType="gray125"/>
    </fill>
    <fill>
      <patternFill patternType="solid">
        <fgColor rgb="FFFFE699"/>
        <bgColor rgb="FF000000"/>
      </patternFill>
    </fill>
    <fill>
      <patternFill patternType="solid">
        <fgColor rgb="FFF8CBAD"/>
        <bgColor rgb="FF000000"/>
      </patternFill>
    </fill>
    <fill>
      <patternFill patternType="solid">
        <fgColor rgb="FFB4C6E7"/>
        <bgColor rgb="FF000000"/>
      </patternFill>
    </fill>
    <fill>
      <patternFill patternType="solid">
        <fgColor theme="2" tint="-0.249977111117893"/>
        <bgColor indexed="64"/>
      </patternFill>
    </fill>
    <fill>
      <patternFill patternType="solid">
        <fgColor theme="5" tint="0.59999389629810485"/>
        <bgColor indexed="64"/>
      </patternFill>
    </fill>
    <fill>
      <patternFill patternType="solid">
        <fgColor theme="8" tint="0.59999389629810485"/>
        <bgColor indexed="64"/>
      </patternFill>
    </fill>
  </fills>
  <borders count="8">
    <border>
      <left/>
      <right/>
      <top/>
      <bottom/>
      <diagonal/>
    </border>
    <border>
      <left/>
      <right/>
      <top/>
      <bottom style="thin">
        <color theme="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0" fillId="0" borderId="0" xfId="0" applyAlignment="1">
      <alignment horizontal="center"/>
    </xf>
    <xf numFmtId="44" fontId="0" fillId="0" borderId="0" xfId="1" applyFont="1"/>
    <xf numFmtId="0" fontId="3" fillId="0" borderId="0" xfId="0" applyFont="1"/>
    <xf numFmtId="0" fontId="4" fillId="0" borderId="0" xfId="0" applyFont="1"/>
    <xf numFmtId="164" fontId="0" fillId="0" borderId="0" xfId="0" applyNumberFormat="1"/>
    <xf numFmtId="164" fontId="0" fillId="0" borderId="0" xfId="0" applyNumberFormat="1" applyAlignment="1">
      <alignment horizontal="center"/>
    </xf>
    <xf numFmtId="0" fontId="5" fillId="0" borderId="0" xfId="0" applyFont="1"/>
    <xf numFmtId="0" fontId="7" fillId="0" borderId="1" xfId="0" applyFont="1" applyBorder="1" applyAlignment="1">
      <alignment horizontal="center"/>
    </xf>
    <xf numFmtId="0" fontId="3" fillId="0" borderId="0" xfId="0" applyFont="1" applyAlignment="1">
      <alignment horizontal="center"/>
    </xf>
    <xf numFmtId="0" fontId="8" fillId="0" borderId="0" xfId="0" applyFont="1"/>
    <xf numFmtId="0" fontId="9" fillId="2" borderId="0" xfId="0" applyFont="1" applyFill="1"/>
    <xf numFmtId="0" fontId="9" fillId="0" borderId="0" xfId="0" applyFont="1"/>
    <xf numFmtId="0" fontId="9" fillId="3" borderId="0" xfId="0" applyFont="1" applyFill="1"/>
    <xf numFmtId="0" fontId="9" fillId="4" borderId="0" xfId="0" applyFont="1" applyFill="1"/>
    <xf numFmtId="0" fontId="9" fillId="3" borderId="0" xfId="0" applyFont="1" applyFill="1" applyAlignment="1">
      <alignment horizontal="center"/>
    </xf>
    <xf numFmtId="164" fontId="9" fillId="3" borderId="0" xfId="0" applyNumberFormat="1" applyFont="1" applyFill="1" applyAlignment="1">
      <alignment horizontal="center"/>
    </xf>
    <xf numFmtId="164" fontId="9" fillId="4" borderId="0" xfId="0" applyNumberFormat="1" applyFont="1" applyFill="1"/>
    <xf numFmtId="0" fontId="10" fillId="2" borderId="0" xfId="0" applyFont="1" applyFill="1" applyAlignment="1">
      <alignment horizontal="center"/>
    </xf>
    <xf numFmtId="0" fontId="3" fillId="0" borderId="0" xfId="0" applyFont="1" applyAlignment="1">
      <alignment horizontal="center"/>
    </xf>
    <xf numFmtId="164" fontId="9" fillId="3" borderId="0" xfId="0" applyNumberFormat="1" applyFont="1" applyFill="1"/>
    <xf numFmtId="164" fontId="9" fillId="0" borderId="0" xfId="0" applyNumberFormat="1" applyFont="1" applyFill="1"/>
    <xf numFmtId="164" fontId="0" fillId="6" borderId="0" xfId="0" applyNumberFormat="1" applyFill="1" applyAlignment="1">
      <alignment horizontal="center"/>
    </xf>
    <xf numFmtId="0" fontId="0" fillId="6" borderId="0" xfId="0" applyFill="1" applyAlignment="1">
      <alignment horizontal="center"/>
    </xf>
    <xf numFmtId="164" fontId="0" fillId="7" borderId="0" xfId="0" applyNumberFormat="1" applyFill="1" applyAlignment="1">
      <alignment horizontal="center"/>
    </xf>
    <xf numFmtId="0" fontId="3" fillId="0" borderId="0" xfId="0" applyFont="1" applyAlignment="1">
      <alignment horizontal="center"/>
    </xf>
    <xf numFmtId="0" fontId="3" fillId="0" borderId="0" xfId="0" applyFont="1" applyAlignment="1">
      <alignment horizontal="center"/>
    </xf>
    <xf numFmtId="164" fontId="9" fillId="3" borderId="0" xfId="0" applyNumberFormat="1" applyFont="1" applyFill="1" applyAlignment="1">
      <alignment horizontal="center"/>
    </xf>
    <xf numFmtId="164" fontId="2" fillId="0" borderId="5" xfId="0" applyNumberFormat="1" applyFont="1" applyBorder="1" applyAlignment="1"/>
    <xf numFmtId="2" fontId="9" fillId="4" borderId="0" xfId="0" applyNumberFormat="1" applyFont="1" applyFill="1" applyAlignment="1">
      <alignment horizontal="center"/>
    </xf>
    <xf numFmtId="2" fontId="0" fillId="0" borderId="0" xfId="0" applyNumberFormat="1" applyAlignment="1">
      <alignment horizontal="center"/>
    </xf>
    <xf numFmtId="2" fontId="9" fillId="0" borderId="0" xfId="0" applyNumberFormat="1" applyFont="1" applyFill="1" applyAlignment="1">
      <alignment horizontal="center"/>
    </xf>
    <xf numFmtId="165" fontId="0" fillId="0" borderId="0" xfId="0" applyNumberFormat="1" applyAlignment="1">
      <alignment horizontal="center"/>
    </xf>
    <xf numFmtId="2" fontId="0" fillId="6" borderId="0" xfId="0" applyNumberFormat="1" applyFill="1" applyAlignment="1">
      <alignment horizontal="center"/>
    </xf>
    <xf numFmtId="2" fontId="0" fillId="0" borderId="0" xfId="1" applyNumberFormat="1" applyFont="1" applyAlignment="1">
      <alignment horizontal="center"/>
    </xf>
    <xf numFmtId="44" fontId="0" fillId="0" borderId="0" xfId="0" applyNumberFormat="1"/>
    <xf numFmtId="0" fontId="0" fillId="6" borderId="0" xfId="0" applyFill="1"/>
    <xf numFmtId="166" fontId="0" fillId="0" borderId="0" xfId="0" applyNumberFormat="1"/>
    <xf numFmtId="0" fontId="10" fillId="2" borderId="0" xfId="0" applyFont="1" applyFill="1" applyAlignment="1">
      <alignment horizontal="center"/>
    </xf>
    <xf numFmtId="0" fontId="6" fillId="0" borderId="0" xfId="0" applyFont="1" applyAlignment="1">
      <alignment horizontal="center"/>
    </xf>
    <xf numFmtId="0" fontId="3" fillId="0" borderId="0" xfId="0" applyFont="1" applyAlignment="1">
      <alignment horizontal="center"/>
    </xf>
    <xf numFmtId="0" fontId="11" fillId="5" borderId="2" xfId="0" applyFont="1" applyFill="1" applyBorder="1" applyAlignment="1">
      <alignment horizontal="center"/>
    </xf>
    <xf numFmtId="0" fontId="11" fillId="5" borderId="3" xfId="0" applyFont="1" applyFill="1" applyBorder="1" applyAlignment="1">
      <alignment horizontal="center"/>
    </xf>
    <xf numFmtId="0" fontId="11" fillId="5" borderId="4" xfId="0" applyFont="1" applyFill="1" applyBorder="1" applyAlignment="1">
      <alignment horizontal="center"/>
    </xf>
    <xf numFmtId="0" fontId="10" fillId="2" borderId="6" xfId="0" applyFont="1" applyFill="1" applyBorder="1" applyAlignment="1">
      <alignment horizontal="center"/>
    </xf>
    <xf numFmtId="0" fontId="10" fillId="2" borderId="7" xfId="0" applyFont="1" applyFill="1" applyBorder="1" applyAlignment="1">
      <alignment horizontal="center"/>
    </xf>
    <xf numFmtId="164" fontId="9" fillId="3" borderId="0" xfId="0" applyNumberFormat="1" applyFont="1" applyFill="1" applyAlignment="1">
      <alignment horizontal="center"/>
    </xf>
    <xf numFmtId="164" fontId="2" fillId="0" borderId="6" xfId="0" applyNumberFormat="1" applyFont="1" applyBorder="1" applyAlignment="1">
      <alignment horizontal="center"/>
    </xf>
    <xf numFmtId="164" fontId="2" fillId="0" borderId="7" xfId="0" applyNumberFormat="1" applyFont="1" applyBorder="1" applyAlignment="1">
      <alignment horizontal="center"/>
    </xf>
  </cellXfs>
  <cellStyles count="2">
    <cellStyle name="Currency" xfId="1" builtinId="4"/>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546100</xdr:colOff>
      <xdr:row>13</xdr:row>
      <xdr:rowOff>63500</xdr:rowOff>
    </xdr:from>
    <xdr:to>
      <xdr:col>14</xdr:col>
      <xdr:colOff>377825</xdr:colOff>
      <xdr:row>19</xdr:row>
      <xdr:rowOff>92075</xdr:rowOff>
    </xdr:to>
    <xdr:pic>
      <xdr:nvPicPr>
        <xdr:cNvPr id="2" name="Picture 1">
          <a:extLst>
            <a:ext uri="{FF2B5EF4-FFF2-40B4-BE49-F238E27FC236}">
              <a16:creationId xmlns:a16="http://schemas.microsoft.com/office/drawing/2014/main" id="{28F1782A-16A9-4466-9DD0-92770A8A7248}"/>
            </a:ext>
          </a:extLst>
        </xdr:cNvPr>
        <xdr:cNvPicPr>
          <a:picLocks noChangeAspect="1"/>
        </xdr:cNvPicPr>
      </xdr:nvPicPr>
      <xdr:blipFill>
        <a:blip xmlns:r="http://schemas.openxmlformats.org/officeDocument/2006/relationships" r:embed="rId1"/>
        <a:stretch>
          <a:fillRect/>
        </a:stretch>
      </xdr:blipFill>
      <xdr:spPr>
        <a:xfrm>
          <a:off x="8534400" y="2851150"/>
          <a:ext cx="5394325" cy="1209675"/>
        </a:xfrm>
        <a:prstGeom prst="rect">
          <a:avLst/>
        </a:prstGeom>
      </xdr:spPr>
    </xdr:pic>
    <xdr:clientData/>
  </xdr:twoCellAnchor>
  <xdr:twoCellAnchor>
    <xdr:from>
      <xdr:col>8</xdr:col>
      <xdr:colOff>203200</xdr:colOff>
      <xdr:row>0</xdr:row>
      <xdr:rowOff>139700</xdr:rowOff>
    </xdr:from>
    <xdr:to>
      <xdr:col>16</xdr:col>
      <xdr:colOff>127000</xdr:colOff>
      <xdr:row>14</xdr:row>
      <xdr:rowOff>31750</xdr:rowOff>
    </xdr:to>
    <xdr:sp macro="" textlink="">
      <xdr:nvSpPr>
        <xdr:cNvPr id="3" name="TextBox 2">
          <a:extLst>
            <a:ext uri="{FF2B5EF4-FFF2-40B4-BE49-F238E27FC236}">
              <a16:creationId xmlns:a16="http://schemas.microsoft.com/office/drawing/2014/main" id="{166DA7BC-F5CE-CA46-9AF5-FE83BBE52FDE}"/>
            </a:ext>
          </a:extLst>
        </xdr:cNvPr>
        <xdr:cNvSpPr txBox="1"/>
      </xdr:nvSpPr>
      <xdr:spPr>
        <a:xfrm>
          <a:off x="8191500" y="139700"/>
          <a:ext cx="7112000" cy="28765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dirty="0"/>
            <a:t>Carlisle Tire and Rubber, Inc., is considering expanding production to meet potential increases in the demand for one of its tire products. Carlisle’s alternatives are to construct a new plant, expand the existing plant, or do nothing in the short run. The market for this particular tire product may expand, remain stable, or contract. Carlisle’s marketing department estimates the probabilities of these market outcomes to be 0.35, 0.35, and 0.30, respectively.</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762000</xdr:colOff>
      <xdr:row>1</xdr:row>
      <xdr:rowOff>292100</xdr:rowOff>
    </xdr:from>
    <xdr:to>
      <xdr:col>17</xdr:col>
      <xdr:colOff>812800</xdr:colOff>
      <xdr:row>22</xdr:row>
      <xdr:rowOff>127000</xdr:rowOff>
    </xdr:to>
    <xdr:sp macro="" textlink="">
      <xdr:nvSpPr>
        <xdr:cNvPr id="2" name="TextBox 1">
          <a:extLst>
            <a:ext uri="{FF2B5EF4-FFF2-40B4-BE49-F238E27FC236}">
              <a16:creationId xmlns:a16="http://schemas.microsoft.com/office/drawing/2014/main" id="{3B5D9762-6A45-7841-86AB-1AFC57ADF516}"/>
            </a:ext>
          </a:extLst>
        </xdr:cNvPr>
        <xdr:cNvSpPr txBox="1"/>
      </xdr:nvSpPr>
      <xdr:spPr>
        <a:xfrm>
          <a:off x="8813800" y="495300"/>
          <a:ext cx="6654800" cy="42672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dirty="0"/>
            <a:t>The Newtown Art Gallery has a valuable painting that it wishes to sell at auction. There will be three bidders for the painting. The first bidder will bid on Monday, the second on Tuesday, and the third on Wednesday. Each bid must be accepted or rejected that same day. If all three bids are rejected, the painting will be sold for a standing offer of $900,000. Newtown’s chief auctioneer’s estimates for the bid probabilities in the table below. Which bid should be accepted?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520700</xdr:colOff>
      <xdr:row>20</xdr:row>
      <xdr:rowOff>12700</xdr:rowOff>
    </xdr:from>
    <xdr:to>
      <xdr:col>10</xdr:col>
      <xdr:colOff>571500</xdr:colOff>
      <xdr:row>44</xdr:row>
      <xdr:rowOff>38100</xdr:rowOff>
    </xdr:to>
    <xdr:sp macro="" textlink="">
      <xdr:nvSpPr>
        <xdr:cNvPr id="2" name="TextBox 1">
          <a:extLst>
            <a:ext uri="{FF2B5EF4-FFF2-40B4-BE49-F238E27FC236}">
              <a16:creationId xmlns:a16="http://schemas.microsoft.com/office/drawing/2014/main" id="{E516FB86-CB8C-0C4F-A169-9FE182730361}"/>
            </a:ext>
          </a:extLst>
        </xdr:cNvPr>
        <xdr:cNvSpPr txBox="1"/>
      </xdr:nvSpPr>
      <xdr:spPr>
        <a:xfrm>
          <a:off x="520700" y="4394200"/>
          <a:ext cx="10617200" cy="49022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dirty="0"/>
            <a:t>A local energy provider offers a landowner $180,000 for the exploration rights to natural gas on a certain site and the option for future development. This option, if exercised, is worth an additional $1,800,000 to the landowner, but this will occur only if natural gas is discovered during the exploration phase. The landowner, believing that the energy company’s interest in the site is a good indication that gas is present, is tempted to develop the field herself. To do so, she must contract with local experts in natural gas exploration and development. The initial cost for such a contract is $300,000, which is lost forever if no gas is found on the site. If gas is discovered, however, the expectation</a:t>
          </a:r>
          <a:r>
            <a:rPr lang="en-US" sz="2000" baseline="0" dirty="0"/>
            <a:t> is that the land will yield revenues</a:t>
          </a:r>
          <a:r>
            <a:rPr lang="en-US" sz="2000" dirty="0"/>
            <a:t> of $6,000,000. The</a:t>
          </a:r>
          <a:r>
            <a:rPr lang="en-US" sz="2000" baseline="0" dirty="0"/>
            <a:t> probability</a:t>
          </a:r>
          <a:r>
            <a:rPr lang="en-US" sz="2000" dirty="0"/>
            <a:t> of finding gas on this site is 60%.</a:t>
          </a:r>
        </a:p>
        <a:p>
          <a:pPr marL="0" marR="0" lvl="0" indent="0" defTabSz="914400" eaLnBrk="1" fontAlgn="auto" latinLnBrk="0" hangingPunct="1">
            <a:lnSpc>
              <a:spcPct val="100000"/>
            </a:lnSpc>
            <a:spcBef>
              <a:spcPts val="0"/>
            </a:spcBef>
            <a:spcAft>
              <a:spcPts val="0"/>
            </a:spcAft>
            <a:buClrTx/>
            <a:buSzTx/>
            <a:buFontTx/>
            <a:buNone/>
            <a:tabLst/>
            <a:defRPr/>
          </a:pPr>
          <a:endParaRPr lang="en-US" sz="2000" dirty="0"/>
        </a:p>
        <a:p>
          <a:r>
            <a:rPr lang="en-US" sz="2000" dirty="0"/>
            <a:t>a) Should the landowner make a deal with the energy provider?</a:t>
          </a:r>
        </a:p>
        <a:p>
          <a:r>
            <a:rPr lang="en-US" sz="2000" dirty="0"/>
            <a:t>b) How much revenue</a:t>
          </a:r>
          <a:r>
            <a:rPr lang="en-US" sz="2000" baseline="0" dirty="0"/>
            <a:t> should the energy company share to convince the landowner to accept the offer?</a:t>
          </a:r>
        </a:p>
        <a:p>
          <a:r>
            <a:rPr lang="en-US" sz="2000" baseline="0" dirty="0"/>
            <a:t>c) Does the energy company have an incentive to share the amount of revenue found in b)?</a:t>
          </a:r>
        </a:p>
        <a:p>
          <a:r>
            <a:rPr lang="en-US" sz="2000" baseline="0" dirty="0"/>
            <a:t>d) Would the landowner prefer a high incentive or a larger share of the revenues?</a:t>
          </a:r>
          <a:endParaRPr lang="en-US" sz="2400" dirty="0"/>
        </a:p>
        <a:p>
          <a:endParaRPr lang="en-US" sz="1100"/>
        </a:p>
      </xdr:txBody>
    </xdr:sp>
    <xdr:clientData/>
  </xdr:twoCellAnchor>
  <xdr:twoCellAnchor>
    <xdr:from>
      <xdr:col>10</xdr:col>
      <xdr:colOff>381000</xdr:colOff>
      <xdr:row>21</xdr:row>
      <xdr:rowOff>9524</xdr:rowOff>
    </xdr:from>
    <xdr:to>
      <xdr:col>14</xdr:col>
      <xdr:colOff>1100138</xdr:colOff>
      <xdr:row>25</xdr:row>
      <xdr:rowOff>198437</xdr:rowOff>
    </xdr:to>
    <xdr:sp macro="" textlink="">
      <xdr:nvSpPr>
        <xdr:cNvPr id="4" name="Rectangle 3">
          <a:extLst>
            <a:ext uri="{FF2B5EF4-FFF2-40B4-BE49-F238E27FC236}">
              <a16:creationId xmlns:a16="http://schemas.microsoft.com/office/drawing/2014/main" id="{388400AA-DAED-4113-8B55-75333A8B32C3}"/>
            </a:ext>
          </a:extLst>
        </xdr:cNvPr>
        <xdr:cNvSpPr/>
      </xdr:nvSpPr>
      <xdr:spPr>
        <a:xfrm>
          <a:off x="11077575" y="4505324"/>
          <a:ext cx="6100763" cy="9890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228600</xdr:colOff>
      <xdr:row>17</xdr:row>
      <xdr:rowOff>190500</xdr:rowOff>
    </xdr:from>
    <xdr:to>
      <xdr:col>15</xdr:col>
      <xdr:colOff>365125</xdr:colOff>
      <xdr:row>24</xdr:row>
      <xdr:rowOff>15875</xdr:rowOff>
    </xdr:to>
    <xdr:pic>
      <xdr:nvPicPr>
        <xdr:cNvPr id="2" name="Picture 1">
          <a:extLst>
            <a:ext uri="{FF2B5EF4-FFF2-40B4-BE49-F238E27FC236}">
              <a16:creationId xmlns:a16="http://schemas.microsoft.com/office/drawing/2014/main" id="{405849F9-270D-4740-936E-E2F55BBE2A84}"/>
            </a:ext>
          </a:extLst>
        </xdr:cNvPr>
        <xdr:cNvPicPr>
          <a:picLocks noChangeAspect="1"/>
        </xdr:cNvPicPr>
      </xdr:nvPicPr>
      <xdr:blipFill>
        <a:blip xmlns:r="http://schemas.openxmlformats.org/officeDocument/2006/relationships" r:embed="rId1"/>
        <a:stretch>
          <a:fillRect/>
        </a:stretch>
      </xdr:blipFill>
      <xdr:spPr>
        <a:xfrm>
          <a:off x="8407400" y="3765550"/>
          <a:ext cx="5394325" cy="1203325"/>
        </a:xfrm>
        <a:prstGeom prst="rect">
          <a:avLst/>
        </a:prstGeom>
      </xdr:spPr>
    </xdr:pic>
    <xdr:clientData/>
  </xdr:twoCellAnchor>
  <xdr:twoCellAnchor>
    <xdr:from>
      <xdr:col>0</xdr:col>
      <xdr:colOff>876300</xdr:colOff>
      <xdr:row>13</xdr:row>
      <xdr:rowOff>177800</xdr:rowOff>
    </xdr:from>
    <xdr:to>
      <xdr:col>8</xdr:col>
      <xdr:colOff>0</xdr:colOff>
      <xdr:row>28</xdr:row>
      <xdr:rowOff>101600</xdr:rowOff>
    </xdr:to>
    <xdr:sp macro="" textlink="">
      <xdr:nvSpPr>
        <xdr:cNvPr id="3" name="TextBox 2">
          <a:extLst>
            <a:ext uri="{FF2B5EF4-FFF2-40B4-BE49-F238E27FC236}">
              <a16:creationId xmlns:a16="http://schemas.microsoft.com/office/drawing/2014/main" id="{D60D7C4E-9E7F-4A8B-AD8C-47711B14BAEF}"/>
            </a:ext>
          </a:extLst>
        </xdr:cNvPr>
        <xdr:cNvSpPr txBox="1"/>
      </xdr:nvSpPr>
      <xdr:spPr>
        <a:xfrm>
          <a:off x="876300" y="2965450"/>
          <a:ext cx="7302500" cy="28765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dirty="0"/>
            <a:t>Carlisle Tire and Rubber, Inc., is considering expanding production to meet potential increases in the demand for one of its tire products. Carlisle’s alternatives are to construct a new plant, expand the existing plant, or do nothing in the short run. The market for this particular tire product may expand, remain stable, or contract. Carlisle’s marketing department estimates the probabilities of these market outcomes to be 0.35, 0.35, and 0.30, respectively.</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635000</xdr:colOff>
      <xdr:row>24</xdr:row>
      <xdr:rowOff>0</xdr:rowOff>
    </xdr:from>
    <xdr:to>
      <xdr:col>10</xdr:col>
      <xdr:colOff>685800</xdr:colOff>
      <xdr:row>54</xdr:row>
      <xdr:rowOff>127000</xdr:rowOff>
    </xdr:to>
    <xdr:sp macro="" textlink="">
      <xdr:nvSpPr>
        <xdr:cNvPr id="2" name="TextBox 1">
          <a:extLst>
            <a:ext uri="{FF2B5EF4-FFF2-40B4-BE49-F238E27FC236}">
              <a16:creationId xmlns:a16="http://schemas.microsoft.com/office/drawing/2014/main" id="{D1B475B7-7B12-8B44-9BE5-23384257F185}"/>
            </a:ext>
          </a:extLst>
        </xdr:cNvPr>
        <xdr:cNvSpPr txBox="1"/>
      </xdr:nvSpPr>
      <xdr:spPr>
        <a:xfrm>
          <a:off x="635000" y="5022273"/>
          <a:ext cx="9725891" cy="601518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dirty="0"/>
            <a:t>A local energy provider offers a landowner $180,000 for the exploration rights to natural gas on a certain site and the option for future development. This option, if exercised, is worth an additional $1,800,000 to the landowner, but this will occur only if natural gas is discovered during the exploration phase. The landowner, believing that the energy company’s interest in the site is a good indication that gas is present, is tempted to develop the field herself. To do so, she must contract with local experts in natural gas exploration and development. The initial cost for such a contract is $300,000, which is lost forever if no gas is found on the site. If gas is discovered, however, the expectation</a:t>
          </a:r>
          <a:r>
            <a:rPr lang="en-US" sz="2000" baseline="0" dirty="0"/>
            <a:t> is that the land will yield revenues</a:t>
          </a:r>
          <a:r>
            <a:rPr lang="en-US" sz="2000" dirty="0"/>
            <a:t> of $6,000,000. The</a:t>
          </a:r>
          <a:r>
            <a:rPr lang="en-US" sz="2000" baseline="0" dirty="0"/>
            <a:t> probability</a:t>
          </a:r>
          <a:r>
            <a:rPr lang="en-US" sz="2000" dirty="0"/>
            <a:t> of finding gas on this site is 60%.</a:t>
          </a:r>
        </a:p>
        <a:p>
          <a:pPr marL="0" marR="0" lvl="0" indent="0" defTabSz="914400" eaLnBrk="1" fontAlgn="auto" latinLnBrk="0" hangingPunct="1">
            <a:lnSpc>
              <a:spcPct val="100000"/>
            </a:lnSpc>
            <a:spcBef>
              <a:spcPts val="0"/>
            </a:spcBef>
            <a:spcAft>
              <a:spcPts val="0"/>
            </a:spcAft>
            <a:buClrTx/>
            <a:buSzTx/>
            <a:buFontTx/>
            <a:buNone/>
            <a:tabLst/>
            <a:defRPr/>
          </a:pPr>
          <a:endParaRPr lang="en-US" sz="2000" dirty="0"/>
        </a:p>
        <a:p>
          <a:r>
            <a:rPr lang="en-US" sz="2000" dirty="0"/>
            <a:t>a) Should the landowner make a deal with the energy provider?</a:t>
          </a:r>
        </a:p>
        <a:p>
          <a:r>
            <a:rPr lang="en-US" sz="2000" dirty="0"/>
            <a:t>b) How much revenue</a:t>
          </a:r>
          <a:r>
            <a:rPr lang="en-US" sz="2000" baseline="0" dirty="0"/>
            <a:t> should the energy company share to convince the landowner to accept the offer?</a:t>
          </a:r>
        </a:p>
        <a:p>
          <a:r>
            <a:rPr lang="en-US" sz="2000" baseline="0" dirty="0"/>
            <a:t>c) Does the energy company have an incentive to share the amount of revenue found in b)?</a:t>
          </a:r>
        </a:p>
        <a:p>
          <a:r>
            <a:rPr lang="en-US" sz="2000" baseline="0" dirty="0"/>
            <a:t>d) Would the landowner prefer a high incentive or a larger share of the revenues?</a:t>
          </a:r>
          <a:endParaRPr lang="en-US" sz="2400" dirty="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97C8-E4B9-EC44-BF57-BED3B5A84120}">
  <dimension ref="A2:Q23"/>
  <sheetViews>
    <sheetView showGridLines="0" workbookViewId="0">
      <selection activeCell="F15" sqref="F15"/>
    </sheetView>
  </sheetViews>
  <sheetFormatPr defaultColWidth="10.59765625" defaultRowHeight="15.6"/>
  <cols>
    <col min="1" max="1" width="14.796875" bestFit="1" customWidth="1"/>
    <col min="2" max="2" width="12.5" bestFit="1" customWidth="1"/>
    <col min="3" max="4" width="13.19921875" bestFit="1" customWidth="1"/>
    <col min="6" max="6" width="14.796875" bestFit="1" customWidth="1"/>
    <col min="7" max="7" width="12.5" bestFit="1" customWidth="1"/>
    <col min="8" max="9" width="13.19921875" bestFit="1" customWidth="1"/>
    <col min="11" max="11" width="14.796875" bestFit="1" customWidth="1"/>
    <col min="12" max="12" width="11.5" bestFit="1" customWidth="1"/>
    <col min="14" max="14" width="12.19921875" bestFit="1" customWidth="1"/>
  </cols>
  <sheetData>
    <row r="2" spans="1:17" ht="33.6">
      <c r="A2" s="4" t="s">
        <v>9</v>
      </c>
    </row>
    <row r="4" spans="1:17">
      <c r="B4" s="38" t="s">
        <v>4</v>
      </c>
      <c r="C4" s="38"/>
      <c r="D4" s="38"/>
      <c r="G4" s="11" t="s">
        <v>46</v>
      </c>
      <c r="Q4" s="12"/>
    </row>
    <row r="5" spans="1:17">
      <c r="B5" s="9" t="s">
        <v>0</v>
      </c>
      <c r="C5" s="9" t="s">
        <v>2</v>
      </c>
      <c r="D5" s="9" t="s">
        <v>3</v>
      </c>
      <c r="G5" s="13" t="s">
        <v>47</v>
      </c>
      <c r="Q5" s="12"/>
    </row>
    <row r="6" spans="1:17">
      <c r="A6" s="3" t="s">
        <v>5</v>
      </c>
      <c r="B6" s="15">
        <v>0.35</v>
      </c>
      <c r="C6" s="15">
        <v>0.35</v>
      </c>
      <c r="D6" s="15">
        <v>0.3</v>
      </c>
    </row>
    <row r="7" spans="1:17">
      <c r="A7" s="3" t="s">
        <v>7</v>
      </c>
      <c r="B7" s="16">
        <v>400000</v>
      </c>
      <c r="C7" s="16">
        <v>-100000</v>
      </c>
      <c r="D7" s="16">
        <v>-200000</v>
      </c>
    </row>
    <row r="8" spans="1:17">
      <c r="A8" s="3" t="s">
        <v>8</v>
      </c>
      <c r="B8" s="2">
        <f>SUMPRODUCT(B6:D6,B7:D7)</f>
        <v>45000</v>
      </c>
    </row>
    <row r="11" spans="1:17">
      <c r="B11" s="38" t="s">
        <v>6</v>
      </c>
      <c r="C11" s="38"/>
      <c r="D11" s="38"/>
    </row>
    <row r="12" spans="1:17">
      <c r="B12" s="9" t="s">
        <v>0</v>
      </c>
      <c r="C12" s="9" t="s">
        <v>2</v>
      </c>
      <c r="D12" s="9" t="s">
        <v>3</v>
      </c>
    </row>
    <row r="13" spans="1:17">
      <c r="A13" s="3" t="s">
        <v>5</v>
      </c>
      <c r="B13" s="15">
        <v>0.35</v>
      </c>
      <c r="C13" s="15">
        <v>0.35</v>
      </c>
      <c r="D13" s="15">
        <v>0.3</v>
      </c>
    </row>
    <row r="14" spans="1:17">
      <c r="A14" s="3" t="s">
        <v>7</v>
      </c>
      <c r="B14" s="16">
        <v>250000</v>
      </c>
      <c r="C14" s="16">
        <v>-50000</v>
      </c>
      <c r="D14" s="16">
        <v>-75000</v>
      </c>
    </row>
    <row r="15" spans="1:17">
      <c r="A15" s="3" t="s">
        <v>8</v>
      </c>
      <c r="B15" s="2">
        <f>SUMPRODUCT(B13:D13,B14:D14)</f>
        <v>47500</v>
      </c>
    </row>
    <row r="19" spans="1:4">
      <c r="B19" s="38" t="s">
        <v>1</v>
      </c>
      <c r="C19" s="38"/>
      <c r="D19" s="38"/>
    </row>
    <row r="20" spans="1:4">
      <c r="B20" s="9" t="s">
        <v>0</v>
      </c>
      <c r="C20" s="9" t="s">
        <v>2</v>
      </c>
      <c r="D20" s="9" t="s">
        <v>3</v>
      </c>
    </row>
    <row r="21" spans="1:4">
      <c r="A21" s="3" t="s">
        <v>5</v>
      </c>
      <c r="B21" s="15">
        <v>0.35</v>
      </c>
      <c r="C21" s="15">
        <v>0.35</v>
      </c>
      <c r="D21" s="15">
        <v>0.3</v>
      </c>
    </row>
    <row r="22" spans="1:4">
      <c r="A22" s="3" t="s">
        <v>7</v>
      </c>
      <c r="B22" s="16">
        <v>50000</v>
      </c>
      <c r="C22" s="16">
        <v>0</v>
      </c>
      <c r="D22" s="16">
        <v>-30000</v>
      </c>
    </row>
    <row r="23" spans="1:4">
      <c r="A23" s="3" t="s">
        <v>8</v>
      </c>
      <c r="B23" s="2">
        <f>SUMPRODUCT(B21:D21,B22:D22)</f>
        <v>8500</v>
      </c>
    </row>
  </sheetData>
  <mergeCells count="3">
    <mergeCell ref="B4:D4"/>
    <mergeCell ref="B11:D11"/>
    <mergeCell ref="B19:D19"/>
  </mergeCells>
  <phoneticPr fontId="12" type="noConversion"/>
  <conditionalFormatting sqref="B23 B15 B8">
    <cfRule type="top10" dxfId="6" priority="1" rank="1"/>
  </conditionalFormatting>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92C38-8B65-2F4C-AE92-F84A1DDD82AF}">
  <dimension ref="A2:H21"/>
  <sheetViews>
    <sheetView workbookViewId="0">
      <selection activeCell="C21" sqref="C21"/>
    </sheetView>
  </sheetViews>
  <sheetFormatPr defaultColWidth="10.59765625" defaultRowHeight="15.6"/>
  <cols>
    <col min="2" max="2" width="13.59765625" bestFit="1" customWidth="1"/>
    <col min="3" max="3" width="12.59765625" bestFit="1" customWidth="1"/>
    <col min="4" max="4" width="14" bestFit="1" customWidth="1"/>
    <col min="5" max="5" width="11.19921875" bestFit="1" customWidth="1"/>
  </cols>
  <sheetData>
    <row r="2" spans="1:8" ht="23.4">
      <c r="A2" s="10" t="s">
        <v>25</v>
      </c>
    </row>
    <row r="5" spans="1:8" ht="21">
      <c r="C5" s="39" t="s">
        <v>5</v>
      </c>
      <c r="D5" s="39"/>
      <c r="E5" s="39"/>
    </row>
    <row r="6" spans="1:8">
      <c r="B6" s="8" t="s">
        <v>15</v>
      </c>
      <c r="C6" s="8" t="s">
        <v>16</v>
      </c>
      <c r="D6" s="8" t="s">
        <v>17</v>
      </c>
      <c r="E6" s="8" t="s">
        <v>18</v>
      </c>
      <c r="G6" s="11"/>
      <c r="H6" s="12" t="s">
        <v>28</v>
      </c>
    </row>
    <row r="7" spans="1:8">
      <c r="B7" s="20">
        <v>1000000</v>
      </c>
      <c r="C7" s="15">
        <v>0</v>
      </c>
      <c r="D7" s="15">
        <v>0</v>
      </c>
      <c r="E7" s="15">
        <v>0.7</v>
      </c>
      <c r="G7" s="13"/>
      <c r="H7" s="12" t="s">
        <v>29</v>
      </c>
    </row>
    <row r="8" spans="1:8">
      <c r="B8" s="20">
        <v>2000000</v>
      </c>
      <c r="C8" s="15">
        <v>0.5</v>
      </c>
      <c r="D8" s="15">
        <v>0.9</v>
      </c>
      <c r="E8" s="15">
        <v>0</v>
      </c>
    </row>
    <row r="9" spans="1:8">
      <c r="B9" s="20">
        <v>3000000</v>
      </c>
      <c r="C9" s="15">
        <v>0.5</v>
      </c>
      <c r="D9" s="15">
        <v>0</v>
      </c>
      <c r="E9" s="15">
        <v>0</v>
      </c>
    </row>
    <row r="10" spans="1:8">
      <c r="B10" s="20">
        <v>4000000</v>
      </c>
      <c r="C10" s="15">
        <v>0</v>
      </c>
      <c r="D10" s="15">
        <v>0.1</v>
      </c>
      <c r="E10" s="15">
        <v>0.3</v>
      </c>
    </row>
    <row r="15" spans="1:8">
      <c r="B15" s="40" t="s">
        <v>19</v>
      </c>
      <c r="C15" s="40"/>
      <c r="D15" s="1"/>
      <c r="E15" s="1"/>
    </row>
    <row r="16" spans="1:8">
      <c r="B16" s="18" t="s">
        <v>20</v>
      </c>
      <c r="C16" s="18" t="s">
        <v>21</v>
      </c>
      <c r="D16" s="1"/>
      <c r="E16" s="1"/>
    </row>
    <row r="17" spans="1:5">
      <c r="A17" s="1" t="s">
        <v>45</v>
      </c>
      <c r="B17" s="6">
        <f>SUMPRODUCT(B7:B10,C7:C10)</f>
        <v>2500000</v>
      </c>
      <c r="C17" s="40" t="s">
        <v>22</v>
      </c>
      <c r="D17" s="40"/>
      <c r="E17" s="1"/>
    </row>
    <row r="18" spans="1:5">
      <c r="B18" s="1"/>
      <c r="C18" s="18" t="s">
        <v>20</v>
      </c>
      <c r="D18" s="18" t="s">
        <v>21</v>
      </c>
      <c r="E18" s="1"/>
    </row>
    <row r="19" spans="1:5">
      <c r="B19" s="1" t="s">
        <v>45</v>
      </c>
      <c r="C19" s="6">
        <f>SUMPRODUCT(B7:B10,D7:D10)</f>
        <v>2200000</v>
      </c>
      <c r="D19" s="40" t="s">
        <v>23</v>
      </c>
      <c r="E19" s="40"/>
    </row>
    <row r="20" spans="1:5">
      <c r="B20" s="1"/>
      <c r="C20" s="1"/>
      <c r="D20" s="18" t="s">
        <v>24</v>
      </c>
      <c r="E20" s="18" t="s">
        <v>21</v>
      </c>
    </row>
    <row r="21" spans="1:5">
      <c r="C21" s="1" t="s">
        <v>45</v>
      </c>
      <c r="D21" s="2">
        <f>SUMPRODUCT(B7:B10,E7:E10)</f>
        <v>1900000</v>
      </c>
      <c r="E21" s="5">
        <f>900000</f>
        <v>900000</v>
      </c>
    </row>
  </sheetData>
  <mergeCells count="4">
    <mergeCell ref="C5:E5"/>
    <mergeCell ref="B15:C15"/>
    <mergeCell ref="C17:D17"/>
    <mergeCell ref="D19:E19"/>
  </mergeCells>
  <phoneticPr fontId="12" type="noConversion"/>
  <conditionalFormatting sqref="B17 C19 D21:E21">
    <cfRule type="top10" dxfId="5" priority="1" rank="1"/>
  </conditionalFormatting>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E53B-6A44-D34C-9517-3F11146A8773}">
  <sheetPr>
    <pageSetUpPr fitToPage="1"/>
  </sheetPr>
  <dimension ref="A2:N19"/>
  <sheetViews>
    <sheetView showGridLines="0" zoomScale="80" zoomScaleNormal="80" workbookViewId="0">
      <selection activeCell="D17" sqref="D17"/>
    </sheetView>
  </sheetViews>
  <sheetFormatPr defaultColWidth="10.59765625" defaultRowHeight="15.6"/>
  <cols>
    <col min="2" max="2" width="14.796875" bestFit="1" customWidth="1"/>
    <col min="3" max="3" width="14" bestFit="1" customWidth="1"/>
    <col min="4" max="4" width="13.19921875" bestFit="1" customWidth="1"/>
    <col min="7" max="7" width="16" bestFit="1" customWidth="1"/>
    <col min="8" max="8" width="14.5" bestFit="1" customWidth="1"/>
    <col min="9" max="9" width="12.5" bestFit="1" customWidth="1"/>
    <col min="11" max="11" width="19.796875" bestFit="1" customWidth="1"/>
    <col min="12" max="12" width="15" bestFit="1" customWidth="1"/>
    <col min="13" max="13" width="16" bestFit="1" customWidth="1"/>
    <col min="14" max="15" width="13.3984375" bestFit="1" customWidth="1"/>
  </cols>
  <sheetData>
    <row r="2" spans="1:14" ht="25.8">
      <c r="A2" s="7" t="s">
        <v>14</v>
      </c>
    </row>
    <row r="3" spans="1:14" ht="16.2" thickBot="1"/>
    <row r="4" spans="1:14" ht="29.4" thickBot="1">
      <c r="B4" s="41" t="s">
        <v>31</v>
      </c>
      <c r="C4" s="42"/>
      <c r="D4" s="42"/>
      <c r="E4" s="42"/>
      <c r="F4" s="42"/>
      <c r="G4" s="42"/>
      <c r="H4" s="42"/>
      <c r="I4" s="43"/>
      <c r="K4" s="41" t="s">
        <v>32</v>
      </c>
      <c r="L4" s="42"/>
      <c r="M4" s="42"/>
      <c r="N4" s="43"/>
    </row>
    <row r="5" spans="1:14">
      <c r="C5" s="44" t="s">
        <v>10</v>
      </c>
      <c r="D5" s="45"/>
      <c r="H5" s="44" t="s">
        <v>27</v>
      </c>
      <c r="I5" s="45"/>
      <c r="K5" s="28" t="s">
        <v>33</v>
      </c>
      <c r="L5" s="47" t="s">
        <v>34</v>
      </c>
      <c r="M5" s="48"/>
    </row>
    <row r="6" spans="1:14">
      <c r="B6" s="3" t="s">
        <v>26</v>
      </c>
      <c r="C6" s="46">
        <v>-300000</v>
      </c>
      <c r="D6" s="46"/>
      <c r="G6" s="3" t="s">
        <v>50</v>
      </c>
      <c r="H6" s="46">
        <v>180000</v>
      </c>
      <c r="I6" s="46"/>
      <c r="K6" s="1">
        <v>0</v>
      </c>
      <c r="L6" s="25" t="s">
        <v>50</v>
      </c>
      <c r="M6" s="22">
        <f>-H6</f>
        <v>-180000</v>
      </c>
      <c r="N6" s="1"/>
    </row>
    <row r="7" spans="1:14">
      <c r="B7" s="3" t="s">
        <v>36</v>
      </c>
      <c r="C7" s="46">
        <v>6000000</v>
      </c>
      <c r="D7" s="46"/>
      <c r="G7" s="3" t="s">
        <v>37</v>
      </c>
      <c r="H7" s="46">
        <v>1800000</v>
      </c>
      <c r="I7" s="46"/>
      <c r="L7" s="25" t="s">
        <v>36</v>
      </c>
      <c r="M7" s="22">
        <v>6000000</v>
      </c>
      <c r="N7" s="1"/>
    </row>
    <row r="8" spans="1:14">
      <c r="L8" s="25"/>
      <c r="M8" s="1"/>
      <c r="N8" s="1"/>
    </row>
    <row r="9" spans="1:14">
      <c r="C9" s="19" t="s">
        <v>11</v>
      </c>
      <c r="D9" s="19" t="s">
        <v>12</v>
      </c>
      <c r="H9" s="19" t="s">
        <v>11</v>
      </c>
      <c r="I9" s="19" t="s">
        <v>12</v>
      </c>
      <c r="L9" s="25"/>
      <c r="M9" s="19" t="s">
        <v>11</v>
      </c>
      <c r="N9" s="19" t="s">
        <v>12</v>
      </c>
    </row>
    <row r="10" spans="1:14">
      <c r="B10" s="3" t="s">
        <v>5</v>
      </c>
      <c r="C10" s="15">
        <f>C15</f>
        <v>0.6</v>
      </c>
      <c r="D10" s="15">
        <f>1-C10</f>
        <v>0.4</v>
      </c>
      <c r="G10" s="3" t="s">
        <v>5</v>
      </c>
      <c r="H10" s="15">
        <f>C15</f>
        <v>0.6</v>
      </c>
      <c r="I10" s="15">
        <f>D10</f>
        <v>0.4</v>
      </c>
      <c r="L10" s="25" t="s">
        <v>5</v>
      </c>
      <c r="M10" s="23">
        <f>C10</f>
        <v>0.6</v>
      </c>
      <c r="N10" s="23">
        <f>D10</f>
        <v>0.4</v>
      </c>
    </row>
    <row r="11" spans="1:14">
      <c r="B11" s="3" t="s">
        <v>7</v>
      </c>
      <c r="C11" s="17">
        <f>C7+C6</f>
        <v>5700000</v>
      </c>
      <c r="D11" s="17">
        <f>C6</f>
        <v>-300000</v>
      </c>
      <c r="G11" s="3" t="s">
        <v>7</v>
      </c>
      <c r="H11" s="17">
        <f>H7+H6</f>
        <v>1980000</v>
      </c>
      <c r="I11" s="17">
        <f>H6</f>
        <v>180000</v>
      </c>
      <c r="L11" s="25" t="s">
        <v>7</v>
      </c>
      <c r="M11" s="24">
        <f>M7-H7+M6</f>
        <v>4020000</v>
      </c>
      <c r="N11" s="24">
        <f>M6</f>
        <v>-180000</v>
      </c>
    </row>
    <row r="12" spans="1:14">
      <c r="B12" s="3" t="s">
        <v>8</v>
      </c>
      <c r="C12" s="5">
        <f>SUMPRODUCT(C10:D10,C11:D11)</f>
        <v>3300000</v>
      </c>
      <c r="G12" s="3" t="s">
        <v>8</v>
      </c>
      <c r="H12" s="2">
        <f>SUMPRODUCT(H10:I10,H11:I11)</f>
        <v>1260000</v>
      </c>
      <c r="L12" s="25" t="s">
        <v>8</v>
      </c>
      <c r="M12" s="6">
        <f>SUMPRODUCT(M10:N10,M11:N11)</f>
        <v>2340000</v>
      </c>
      <c r="N12" s="1"/>
    </row>
    <row r="13" spans="1:14">
      <c r="G13" s="3"/>
      <c r="H13" s="21"/>
      <c r="M13" s="1"/>
      <c r="N13" s="5"/>
    </row>
    <row r="15" spans="1:14">
      <c r="B15" s="3" t="s">
        <v>35</v>
      </c>
      <c r="C15" s="23">
        <v>0.6</v>
      </c>
      <c r="H15" t="s">
        <v>49</v>
      </c>
    </row>
    <row r="16" spans="1:14">
      <c r="G16" s="3" t="s">
        <v>36</v>
      </c>
      <c r="H16" s="5">
        <v>5200000</v>
      </c>
    </row>
    <row r="17" spans="2:8">
      <c r="B17" s="11"/>
      <c r="C17" s="12" t="s">
        <v>28</v>
      </c>
      <c r="G17" s="3" t="s">
        <v>48</v>
      </c>
      <c r="H17" s="2">
        <v>1800000</v>
      </c>
    </row>
    <row r="18" spans="2:8">
      <c r="B18" s="13"/>
      <c r="C18" s="12" t="s">
        <v>29</v>
      </c>
    </row>
    <row r="19" spans="2:8">
      <c r="B19" s="14"/>
      <c r="C19" s="12" t="s">
        <v>30</v>
      </c>
    </row>
  </sheetData>
  <mergeCells count="9">
    <mergeCell ref="K4:N4"/>
    <mergeCell ref="H5:I5"/>
    <mergeCell ref="C5:D5"/>
    <mergeCell ref="B4:I4"/>
    <mergeCell ref="C7:D7"/>
    <mergeCell ref="H7:I7"/>
    <mergeCell ref="L5:M5"/>
    <mergeCell ref="C6:D6"/>
    <mergeCell ref="H6:I6"/>
  </mergeCells>
  <phoneticPr fontId="12" type="noConversion"/>
  <conditionalFormatting sqref="H12 C12">
    <cfRule type="top10" dxfId="4" priority="1" rank="1"/>
  </conditionalFormatting>
  <pageMargins left="0.7" right="0.7" top="0.75" bottom="0.75" header="0.3" footer="0.3"/>
  <pageSetup scale="46"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B9DD-1079-4012-828D-C4325A29935E}">
  <dimension ref="A2:Q16"/>
  <sheetViews>
    <sheetView tabSelected="1" topLeftCell="C1" zoomScale="78" workbookViewId="0">
      <selection activeCell="J16" sqref="J16"/>
    </sheetView>
  </sheetViews>
  <sheetFormatPr defaultColWidth="10.59765625" defaultRowHeight="15.6"/>
  <cols>
    <col min="1" max="1" width="16.59765625" customWidth="1"/>
    <col min="2" max="4" width="13.19921875" bestFit="1" customWidth="1"/>
    <col min="6" max="6" width="14.796875" bestFit="1" customWidth="1"/>
    <col min="7" max="7" width="12.5" bestFit="1" customWidth="1"/>
    <col min="8" max="9" width="13.19921875" bestFit="1" customWidth="1"/>
    <col min="11" max="11" width="14.796875" bestFit="1" customWidth="1"/>
    <col min="12" max="12" width="12.796875" bestFit="1" customWidth="1"/>
    <col min="14" max="14" width="12.19921875" bestFit="1" customWidth="1"/>
  </cols>
  <sheetData>
    <row r="2" spans="1:17" ht="33.6">
      <c r="A2" s="4" t="s">
        <v>44</v>
      </c>
    </row>
    <row r="4" spans="1:17">
      <c r="B4" s="38" t="s">
        <v>4</v>
      </c>
      <c r="C4" s="38"/>
      <c r="D4" s="38"/>
      <c r="G4" s="38" t="s">
        <v>6</v>
      </c>
      <c r="H4" s="38"/>
      <c r="I4" s="38"/>
      <c r="L4" s="38" t="s">
        <v>1</v>
      </c>
      <c r="M4" s="38"/>
      <c r="N4" s="38"/>
      <c r="P4" s="11"/>
      <c r="Q4" s="12" t="s">
        <v>28</v>
      </c>
    </row>
    <row r="5" spans="1:17">
      <c r="B5" s="26" t="s">
        <v>0</v>
      </c>
      <c r="C5" s="26" t="s">
        <v>2</v>
      </c>
      <c r="D5" s="26" t="s">
        <v>3</v>
      </c>
      <c r="G5" s="26" t="s">
        <v>0</v>
      </c>
      <c r="H5" s="26" t="s">
        <v>2</v>
      </c>
      <c r="I5" s="26" t="s">
        <v>3</v>
      </c>
      <c r="L5" s="26" t="s">
        <v>0</v>
      </c>
      <c r="M5" s="26" t="s">
        <v>2</v>
      </c>
      <c r="N5" s="26" t="s">
        <v>3</v>
      </c>
      <c r="P5" s="13"/>
      <c r="Q5" s="12" t="s">
        <v>29</v>
      </c>
    </row>
    <row r="6" spans="1:17">
      <c r="A6" s="3" t="s">
        <v>5</v>
      </c>
      <c r="B6" s="15">
        <v>0.35</v>
      </c>
      <c r="C6" s="15">
        <v>0.35</v>
      </c>
      <c r="D6" s="15">
        <v>0.3</v>
      </c>
      <c r="F6" s="3" t="s">
        <v>5</v>
      </c>
      <c r="G6" s="15">
        <v>0.35</v>
      </c>
      <c r="H6" s="15">
        <v>0.35</v>
      </c>
      <c r="I6" s="15">
        <v>0.3</v>
      </c>
      <c r="K6" s="3" t="s">
        <v>5</v>
      </c>
      <c r="L6" s="15">
        <v>0.35</v>
      </c>
      <c r="M6" s="15">
        <v>0.35</v>
      </c>
      <c r="N6" s="15">
        <v>0.3</v>
      </c>
    </row>
    <row r="7" spans="1:17">
      <c r="A7" s="3" t="s">
        <v>7</v>
      </c>
      <c r="B7" s="27">
        <v>400000</v>
      </c>
      <c r="C7" s="27">
        <v>-100000</v>
      </c>
      <c r="D7" s="27">
        <v>-200000</v>
      </c>
      <c r="F7" s="3" t="s">
        <v>7</v>
      </c>
      <c r="G7" s="27">
        <v>250000</v>
      </c>
      <c r="H7" s="27">
        <v>-50000</v>
      </c>
      <c r="I7" s="27">
        <v>-75000</v>
      </c>
      <c r="K7" s="3" t="s">
        <v>7</v>
      </c>
      <c r="L7" s="27">
        <v>50000</v>
      </c>
      <c r="M7" s="27">
        <v>0</v>
      </c>
      <c r="N7" s="27">
        <v>-30000</v>
      </c>
    </row>
    <row r="8" spans="1:17">
      <c r="A8" t="s">
        <v>38</v>
      </c>
      <c r="B8" s="33">
        <f>1-EXP(-B7/$B$13)</f>
        <v>0.18126924692201818</v>
      </c>
      <c r="C8" s="33">
        <f>1-EXP(-C7/$B$13)</f>
        <v>-5.1271096376024117E-2</v>
      </c>
      <c r="D8" s="33">
        <f>1-EXP(-D7/$B$13)</f>
        <v>-0.10517091807564771</v>
      </c>
      <c r="F8" t="s">
        <v>38</v>
      </c>
      <c r="G8" s="33">
        <f>1-EXP(-G7/$B$13)</f>
        <v>0.11750309741540454</v>
      </c>
      <c r="H8" s="33">
        <f>1-EXP(-H7/$B$13)</f>
        <v>-2.5315120524428858E-2</v>
      </c>
      <c r="I8" s="33">
        <f>1-EXP(-I7/$B$13)</f>
        <v>-3.82119970818251E-2</v>
      </c>
      <c r="K8" t="s">
        <v>38</v>
      </c>
      <c r="L8" s="33">
        <f>1-EXP(-L7/$B$13)</f>
        <v>2.4690087971667385E-2</v>
      </c>
      <c r="M8" s="33">
        <f>1-EXP(-M7/$B$13)</f>
        <v>0</v>
      </c>
      <c r="N8" s="33">
        <f>1-EXP(-N7/$B$13)</f>
        <v>-1.511306461571893E-2</v>
      </c>
    </row>
    <row r="9" spans="1:17">
      <c r="A9" t="s">
        <v>8</v>
      </c>
      <c r="B9" s="5">
        <f>SUMPRODUCT(B6:D6,B7:D7)</f>
        <v>45000</v>
      </c>
      <c r="F9" t="s">
        <v>8</v>
      </c>
      <c r="G9" s="5">
        <f>SUMPRODUCT(G6:I6,G7:I7)</f>
        <v>47500</v>
      </c>
      <c r="K9" t="s">
        <v>8</v>
      </c>
      <c r="L9" s="5">
        <f>SUMPRODUCT(L6:N6,L7:N7)</f>
        <v>8500</v>
      </c>
    </row>
    <row r="10" spans="1:17">
      <c r="A10" s="3" t="s">
        <v>39</v>
      </c>
      <c r="B10" s="34">
        <f>SUMPRODUCT(B6:D6,B8:D8)</f>
        <v>1.3948077268403608E-2</v>
      </c>
      <c r="F10" s="3" t="s">
        <v>39</v>
      </c>
      <c r="G10" s="34">
        <f>SUMPRODUCT(G6:I6,G8:I8)</f>
        <v>2.0802192787293963E-2</v>
      </c>
      <c r="K10" s="3" t="s">
        <v>39</v>
      </c>
      <c r="L10" s="34">
        <f>SUMPRODUCT(L6:N6,L8:N8)</f>
        <v>4.1076114053679048E-3</v>
      </c>
    </row>
    <row r="11" spans="1:17">
      <c r="A11" s="3" t="s">
        <v>42</v>
      </c>
      <c r="B11" s="35">
        <f>-B13*LN(1-B10)</f>
        <v>28092.531589592352</v>
      </c>
      <c r="F11" s="3" t="s">
        <v>42</v>
      </c>
      <c r="G11" s="35">
        <f>-B13*LN(1-G10)</f>
        <v>42043.213185383749</v>
      </c>
      <c r="K11" s="3" t="s">
        <v>42</v>
      </c>
      <c r="L11" s="35">
        <f>-B13*LN(1-L10)</f>
        <v>8232.1416287068569</v>
      </c>
    </row>
    <row r="13" spans="1:17">
      <c r="A13" s="3" t="s">
        <v>43</v>
      </c>
      <c r="B13" s="36">
        <v>2000000</v>
      </c>
    </row>
    <row r="14" spans="1:17">
      <c r="N14" s="5"/>
      <c r="O14" s="5"/>
      <c r="P14" s="5"/>
    </row>
    <row r="15" spans="1:17">
      <c r="N15" s="5"/>
      <c r="O15" s="5"/>
      <c r="P15" s="5"/>
    </row>
    <row r="16" spans="1:17">
      <c r="L16" s="37"/>
    </row>
  </sheetData>
  <mergeCells count="3">
    <mergeCell ref="B4:D4"/>
    <mergeCell ref="G4:I4"/>
    <mergeCell ref="L4:N4"/>
  </mergeCells>
  <phoneticPr fontId="12" type="noConversion"/>
  <conditionalFormatting sqref="L10 G10 B10">
    <cfRule type="top10" dxfId="3" priority="2" rank="1"/>
  </conditionalFormatting>
  <conditionalFormatting sqref="B9 G9 L9">
    <cfRule type="top10" dxfId="2" priority="1" rank="1"/>
  </conditionalFormatting>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F3E97-31CE-AB49-AC2F-55FFF3A3733A}">
  <sheetPr>
    <pageSetUpPr fitToPage="1"/>
  </sheetPr>
  <dimension ref="A2:N22"/>
  <sheetViews>
    <sheetView zoomScale="66" workbookViewId="0">
      <selection activeCell="D19" sqref="D19"/>
    </sheetView>
  </sheetViews>
  <sheetFormatPr defaultColWidth="10.59765625" defaultRowHeight="15.6"/>
  <cols>
    <col min="2" max="2" width="14.796875" bestFit="1" customWidth="1"/>
    <col min="3" max="3" width="14" bestFit="1" customWidth="1"/>
    <col min="4" max="4" width="13.19921875" bestFit="1" customWidth="1"/>
    <col min="7" max="7" width="16" bestFit="1" customWidth="1"/>
    <col min="8" max="8" width="14" bestFit="1" customWidth="1"/>
    <col min="9" max="9" width="12.5" bestFit="1" customWidth="1"/>
    <col min="11" max="11" width="19.796875" bestFit="1" customWidth="1"/>
    <col min="12" max="12" width="15" bestFit="1" customWidth="1"/>
    <col min="13" max="13" width="16" bestFit="1" customWidth="1"/>
    <col min="14" max="15" width="13.3984375" bestFit="1" customWidth="1"/>
  </cols>
  <sheetData>
    <row r="2" spans="1:14" ht="25.8">
      <c r="A2" s="7" t="s">
        <v>14</v>
      </c>
    </row>
    <row r="3" spans="1:14" ht="16.2" thickBot="1"/>
    <row r="4" spans="1:14" ht="29.4" thickBot="1">
      <c r="B4" s="41" t="s">
        <v>31</v>
      </c>
      <c r="C4" s="42"/>
      <c r="D4" s="42"/>
      <c r="E4" s="42"/>
      <c r="F4" s="42"/>
      <c r="G4" s="42"/>
      <c r="H4" s="42"/>
      <c r="I4" s="43"/>
      <c r="K4" s="41" t="s">
        <v>32</v>
      </c>
      <c r="L4" s="42"/>
      <c r="M4" s="42"/>
      <c r="N4" s="43"/>
    </row>
    <row r="5" spans="1:14">
      <c r="C5" s="44" t="s">
        <v>10</v>
      </c>
      <c r="D5" s="45"/>
      <c r="H5" s="44" t="s">
        <v>27</v>
      </c>
      <c r="I5" s="45"/>
      <c r="K5" s="28" t="s">
        <v>33</v>
      </c>
      <c r="L5" s="47" t="s">
        <v>34</v>
      </c>
      <c r="M5" s="48"/>
    </row>
    <row r="6" spans="1:14">
      <c r="B6" s="3" t="s">
        <v>26</v>
      </c>
      <c r="C6" s="46">
        <v>-300000</v>
      </c>
      <c r="D6" s="46"/>
      <c r="G6" s="3" t="s">
        <v>13</v>
      </c>
      <c r="H6" s="46">
        <v>180000</v>
      </c>
      <c r="I6" s="46"/>
      <c r="K6" s="1">
        <v>0</v>
      </c>
      <c r="L6" s="25" t="s">
        <v>13</v>
      </c>
      <c r="M6" s="22">
        <f>-H6</f>
        <v>-180000</v>
      </c>
      <c r="N6" s="1"/>
    </row>
    <row r="7" spans="1:14">
      <c r="B7" s="3" t="s">
        <v>36</v>
      </c>
      <c r="C7" s="46">
        <v>6000000</v>
      </c>
      <c r="D7" s="46"/>
      <c r="G7" s="3" t="s">
        <v>37</v>
      </c>
      <c r="H7" s="46">
        <v>1800000</v>
      </c>
      <c r="I7" s="46"/>
      <c r="L7" s="25" t="s">
        <v>36</v>
      </c>
      <c r="M7" s="22">
        <v>6000000</v>
      </c>
      <c r="N7" s="1"/>
    </row>
    <row r="8" spans="1:14">
      <c r="L8" s="25"/>
      <c r="M8" s="1"/>
      <c r="N8" s="1"/>
    </row>
    <row r="9" spans="1:14">
      <c r="C9" s="25" t="s">
        <v>11</v>
      </c>
      <c r="D9" s="25" t="s">
        <v>12</v>
      </c>
      <c r="H9" s="25" t="s">
        <v>11</v>
      </c>
      <c r="I9" s="25" t="s">
        <v>12</v>
      </c>
      <c r="L9" s="25"/>
      <c r="M9" s="25" t="s">
        <v>11</v>
      </c>
      <c r="N9" s="25" t="s">
        <v>12</v>
      </c>
    </row>
    <row r="10" spans="1:14">
      <c r="B10" s="3" t="s">
        <v>5</v>
      </c>
      <c r="C10" s="15">
        <f>C18</f>
        <v>0.6</v>
      </c>
      <c r="D10" s="15">
        <f>1-C10</f>
        <v>0.4</v>
      </c>
      <c r="G10" s="3" t="s">
        <v>5</v>
      </c>
      <c r="H10" s="15">
        <f>C10</f>
        <v>0.6</v>
      </c>
      <c r="I10" s="15">
        <f>D10</f>
        <v>0.4</v>
      </c>
      <c r="L10" s="25" t="s">
        <v>5</v>
      </c>
      <c r="M10" s="23">
        <f>C10</f>
        <v>0.6</v>
      </c>
      <c r="N10" s="23">
        <f>D10</f>
        <v>0.4</v>
      </c>
    </row>
    <row r="11" spans="1:14">
      <c r="B11" s="3" t="s">
        <v>7</v>
      </c>
      <c r="C11" s="17">
        <f>C7+C6</f>
        <v>5700000</v>
      </c>
      <c r="D11" s="17">
        <f>C6</f>
        <v>-300000</v>
      </c>
      <c r="G11" s="3" t="s">
        <v>7</v>
      </c>
      <c r="H11" s="17">
        <f>H7+H6</f>
        <v>1980000</v>
      </c>
      <c r="I11" s="17">
        <f>H6</f>
        <v>180000</v>
      </c>
      <c r="L11" s="25" t="s">
        <v>7</v>
      </c>
      <c r="M11" s="17">
        <f>M7-H7+M6</f>
        <v>4020000</v>
      </c>
      <c r="N11" s="17">
        <f>M6</f>
        <v>-180000</v>
      </c>
    </row>
    <row r="12" spans="1:14">
      <c r="B12" s="3" t="s">
        <v>38</v>
      </c>
      <c r="C12" s="29">
        <f>1-EXP(-C11/$C$17)</f>
        <v>0.99998880451515737</v>
      </c>
      <c r="D12" s="29">
        <f>1-EXP(-D11/$C$17)</f>
        <v>-0.82211880039050889</v>
      </c>
      <c r="E12" s="1"/>
      <c r="F12" s="1"/>
      <c r="G12" s="25" t="s">
        <v>38</v>
      </c>
      <c r="H12" s="29">
        <f>1-EXP(-H11/$C$17)</f>
        <v>0.98093688570838833</v>
      </c>
      <c r="I12" s="29">
        <f>1-EXP(-I11/$C$17)</f>
        <v>0.30232367392896897</v>
      </c>
      <c r="J12" s="1"/>
      <c r="K12" s="1"/>
      <c r="L12" s="25" t="s">
        <v>8</v>
      </c>
      <c r="M12" s="6">
        <f>SUMPRODUCT(M10:N10,M11:N11)</f>
        <v>2340000</v>
      </c>
      <c r="N12" s="31"/>
    </row>
    <row r="13" spans="1:14">
      <c r="B13" s="3" t="s">
        <v>8</v>
      </c>
      <c r="C13" s="5">
        <f>SUMPRODUCT(C10:D10,C11:D11)</f>
        <v>3300000</v>
      </c>
      <c r="G13" s="3" t="s">
        <v>8</v>
      </c>
      <c r="H13" s="2">
        <f>SUMPRODUCT(H10:I10,H11:I11)</f>
        <v>1260000</v>
      </c>
      <c r="N13" s="5"/>
    </row>
    <row r="14" spans="1:14">
      <c r="B14" s="3" t="s">
        <v>39</v>
      </c>
      <c r="C14" s="32">
        <f>SUMPRODUCT(C10:D10,C12:D12)</f>
        <v>0.2711457625528908</v>
      </c>
      <c r="G14" s="3" t="s">
        <v>39</v>
      </c>
      <c r="H14" s="32">
        <f>SUMPRODUCT(H10:I10,H12:I12)</f>
        <v>0.70949160099662056</v>
      </c>
      <c r="L14" s="3"/>
      <c r="M14" s="30"/>
    </row>
    <row r="15" spans="1:14">
      <c r="B15" s="3" t="s">
        <v>41</v>
      </c>
      <c r="C15" s="2">
        <f>-C17*LN(1-C14)</f>
        <v>158140.75779904748</v>
      </c>
      <c r="G15" s="3" t="s">
        <v>41</v>
      </c>
      <c r="H15" s="2">
        <f>-C17*LN(1-H14)</f>
        <v>618061.39543808938</v>
      </c>
    </row>
    <row r="17" spans="2:3">
      <c r="B17" s="3" t="s">
        <v>40</v>
      </c>
      <c r="C17" s="15">
        <v>500000</v>
      </c>
    </row>
    <row r="18" spans="2:3">
      <c r="B18" s="3" t="s">
        <v>35</v>
      </c>
      <c r="C18" s="23">
        <v>0.6</v>
      </c>
    </row>
    <row r="20" spans="2:3">
      <c r="B20" s="11"/>
      <c r="C20" s="12" t="s">
        <v>28</v>
      </c>
    </row>
    <row r="21" spans="2:3">
      <c r="B21" s="13"/>
      <c r="C21" s="12" t="s">
        <v>29</v>
      </c>
    </row>
    <row r="22" spans="2:3">
      <c r="B22" s="14"/>
      <c r="C22" s="12" t="s">
        <v>30</v>
      </c>
    </row>
  </sheetData>
  <mergeCells count="9">
    <mergeCell ref="C7:D7"/>
    <mergeCell ref="H7:I7"/>
    <mergeCell ref="B4:I4"/>
    <mergeCell ref="K4:N4"/>
    <mergeCell ref="C5:D5"/>
    <mergeCell ref="H5:I5"/>
    <mergeCell ref="L5:M5"/>
    <mergeCell ref="C6:D6"/>
    <mergeCell ref="H6:I6"/>
  </mergeCells>
  <phoneticPr fontId="12" type="noConversion"/>
  <conditionalFormatting sqref="H13 C13">
    <cfRule type="top10" dxfId="1" priority="2" rank="1"/>
  </conditionalFormatting>
  <conditionalFormatting sqref="C14 H14">
    <cfRule type="top10" dxfId="0" priority="1" rank="1"/>
  </conditionalFormatting>
  <pageMargins left="0.7" right="0.7" top="0.75" bottom="0.75" header="0.3" footer="0.3"/>
  <pageSetup scale="56"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Carlisle Tire</vt:lpstr>
      <vt:lpstr>Art Gallery</vt:lpstr>
      <vt:lpstr>Local Energy</vt:lpstr>
      <vt:lpstr>Carlisle Tire (RA)</vt:lpstr>
      <vt:lpstr>Local Energy (RA)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Gelves, Juan</dc:creator>
  <cp:lastModifiedBy>Mengting Ding</cp:lastModifiedBy>
  <cp:lastPrinted>2021-09-26T14:41:02Z</cp:lastPrinted>
  <dcterms:created xsi:type="dcterms:W3CDTF">2019-08-25T14:54:38Z</dcterms:created>
  <dcterms:modified xsi:type="dcterms:W3CDTF">2021-10-12T00:22:12Z</dcterms:modified>
</cp:coreProperties>
</file>