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wei/Desktop/"/>
    </mc:Choice>
  </mc:AlternateContent>
  <xr:revisionPtr revIDLastSave="0" documentId="13_ncr:1_{379B768C-B042-BC49-80C4-688A7A4E53F0}" xr6:coauthVersionLast="36" xr6:coauthVersionMax="36" xr10:uidLastSave="{00000000-0000-0000-0000-000000000000}"/>
  <bookViews>
    <workbookView xWindow="0" yWindow="500" windowWidth="23620" windowHeight="19460" activeTab="1" xr2:uid="{00000000-000D-0000-FFFF-FFFF00000000}"/>
  </bookViews>
  <sheets>
    <sheet name="以票数为基准" sheetId="1" state="hidden" r:id="rId1"/>
    <sheet name="！以粉丝粒数为基准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21" i="2"/>
  <c r="E23" i="2"/>
  <c r="E25" i="2"/>
  <c r="E27" i="2"/>
  <c r="E29" i="2"/>
  <c r="E31" i="2"/>
  <c r="E33" i="2"/>
  <c r="C21" i="2"/>
  <c r="C23" i="2"/>
  <c r="C25" i="2"/>
  <c r="C27" i="2"/>
  <c r="C29" i="2"/>
  <c r="C31" i="2"/>
  <c r="C33" i="2"/>
  <c r="C19" i="2"/>
  <c r="G33" i="2" l="1"/>
  <c r="F33" i="2"/>
  <c r="D43" i="2" s="1"/>
  <c r="E43" i="2" s="1"/>
  <c r="D33" i="2"/>
  <c r="G21" i="2"/>
  <c r="G23" i="2"/>
  <c r="G25" i="2"/>
  <c r="G27" i="2"/>
  <c r="G29" i="2"/>
  <c r="G31" i="2"/>
  <c r="G19" i="2"/>
  <c r="F19" i="2"/>
  <c r="D36" i="2" s="1"/>
  <c r="E36" i="2" s="1"/>
  <c r="F21" i="2"/>
  <c r="D37" i="2" s="1"/>
  <c r="E37" i="2" s="1"/>
  <c r="F23" i="2"/>
  <c r="D38" i="2" s="1"/>
  <c r="E38" i="2" s="1"/>
  <c r="F25" i="2"/>
  <c r="D39" i="2" s="1"/>
  <c r="E39" i="2" s="1"/>
  <c r="F27" i="2"/>
  <c r="D40" i="2" s="1"/>
  <c r="E40" i="2" s="1"/>
  <c r="F29" i="2"/>
  <c r="D41" i="2" s="1"/>
  <c r="E41" i="2" s="1"/>
  <c r="F31" i="2"/>
  <c r="D42" i="2" s="1"/>
  <c r="E42" i="2" s="1"/>
  <c r="B40" i="2" l="1"/>
  <c r="B39" i="2"/>
  <c r="B42" i="2" l="1"/>
  <c r="B43" i="2" s="1"/>
  <c r="D29" i="2" l="1"/>
  <c r="D31" i="2"/>
  <c r="D21" i="2" l="1"/>
  <c r="D23" i="2"/>
  <c r="D25" i="2"/>
  <c r="D27" i="2"/>
  <c r="D19" i="2"/>
  <c r="A15" i="2"/>
  <c r="G20" i="1"/>
  <c r="I20" i="1" s="1"/>
  <c r="J20" i="1" s="1"/>
  <c r="G22" i="1"/>
  <c r="I22" i="1" s="1"/>
  <c r="J22" i="1" s="1"/>
  <c r="G24" i="1"/>
  <c r="I24" i="1" s="1"/>
  <c r="J24" i="1" s="1"/>
  <c r="G26" i="1"/>
  <c r="I26" i="1" s="1"/>
  <c r="J26" i="1" s="1"/>
  <c r="B20" i="1"/>
  <c r="D20" i="1" s="1"/>
  <c r="E20" i="1" s="1"/>
  <c r="B22" i="1"/>
  <c r="D22" i="1" s="1"/>
  <c r="E22" i="1" s="1"/>
  <c r="B24" i="1"/>
  <c r="D24" i="1" s="1"/>
  <c r="E24" i="1" s="1"/>
  <c r="B26" i="1"/>
  <c r="D26" i="1" s="1"/>
  <c r="E26" i="1" s="1"/>
  <c r="A15" i="1"/>
  <c r="G18" i="1"/>
  <c r="I18" i="1" s="1"/>
  <c r="J18" i="1" s="1"/>
  <c r="B18" i="1"/>
  <c r="D18" i="1" s="1"/>
  <c r="E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魏俊生</author>
  </authors>
  <commentList>
    <comment ref="D17" authorId="0" shapeId="0" xr:uid="{39208BEC-8937-7147-8C14-60AF3E12C4B9}">
      <text>
        <r>
          <rPr>
            <b/>
            <sz val="10"/>
            <color rgb="FF000000"/>
            <rFont val="Microsoft YaHei UI"/>
          </rPr>
          <t>魏俊生</t>
        </r>
        <r>
          <rPr>
            <b/>
            <sz val="10"/>
            <color rgb="FF000000"/>
            <rFont val="Microsoft YaHei UI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（膨胀后粉丝粒收益</t>
        </r>
        <r>
          <rPr>
            <sz val="10"/>
            <color rgb="FF000000"/>
            <rFont val="Microsoft YaHei UI"/>
          </rPr>
          <t>+</t>
        </r>
        <r>
          <rPr>
            <sz val="10"/>
            <color rgb="FF000000"/>
            <rFont val="等线"/>
            <family val="4"/>
            <charset val="134"/>
            <scheme val="minor"/>
          </rPr>
          <t>未膨胀粉丝粒基础收益）</t>
        </r>
        <r>
          <rPr>
            <sz val="10"/>
            <color rgb="FF000000"/>
            <rFont val="Microsoft YaHei UI"/>
          </rPr>
          <t>/</t>
        </r>
        <r>
          <rPr>
            <sz val="10"/>
            <color rgb="FF000000"/>
            <rFont val="等线"/>
            <family val="4"/>
            <charset val="134"/>
            <scheme val="minor"/>
          </rPr>
          <t>票数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<sst xmlns="http://schemas.openxmlformats.org/spreadsheetml/2006/main" count="143" uniqueCount="74">
  <si>
    <t>合约设计：</t>
    <phoneticPr fontId="2" type="noConversion"/>
  </si>
  <si>
    <t>粉丝粒分配规则设计</t>
    <phoneticPr fontId="2" type="noConversion"/>
  </si>
  <si>
    <t>100万元</t>
    <phoneticPr fontId="2" type="noConversion"/>
  </si>
  <si>
    <t>平均票补：</t>
    <phoneticPr fontId="2" type="noConversion"/>
  </si>
  <si>
    <t>5元/张</t>
    <phoneticPr fontId="2" type="noConversion"/>
  </si>
  <si>
    <t>设计目的：</t>
    <phoneticPr fontId="2" type="noConversion"/>
  </si>
  <si>
    <t xml:space="preserve">1、刺激分享裂变
2、用户行为目标清晰
</t>
    <phoneticPr fontId="2" type="noConversion"/>
  </si>
  <si>
    <t>设计思路：</t>
    <phoneticPr fontId="2" type="noConversion"/>
  </si>
  <si>
    <t>1、购票获得粉丝粒
2、通过分享购票成功双方获得粉丝粒
3、分享购票成功的数量增加可以提升粉丝粒的单个兑换价值
4、预售期的发放权重高于上映后</t>
    <phoneticPr fontId="2" type="noConversion"/>
  </si>
  <si>
    <t>举例：</t>
    <phoneticPr fontId="2" type="noConversion"/>
  </si>
  <si>
    <t>预算：</t>
    <phoneticPr fontId="2" type="noConversion"/>
  </si>
  <si>
    <t>分享购票成功分配比例</t>
    <phoneticPr fontId="2" type="noConversion"/>
  </si>
  <si>
    <t>粉丝粒基础价值（元）</t>
    <phoneticPr fontId="2" type="noConversion"/>
  </si>
  <si>
    <t>用户无分享对应收益：</t>
    <phoneticPr fontId="2" type="noConversion"/>
  </si>
  <si>
    <t>都为预售期分享购票成功</t>
    <phoneticPr fontId="2" type="noConversion"/>
  </si>
  <si>
    <t>都为上映期分享购票成功</t>
    <phoneticPr fontId="2" type="noConversion"/>
  </si>
  <si>
    <t>所得总收益</t>
    <phoneticPr fontId="2" type="noConversion"/>
  </si>
  <si>
    <t>粉丝粒价值倍数</t>
    <phoneticPr fontId="2" type="noConversion"/>
  </si>
  <si>
    <t>梯度A 
所需票数</t>
    <phoneticPr fontId="2" type="noConversion"/>
  </si>
  <si>
    <t>梯度B 
所需票数</t>
    <phoneticPr fontId="2" type="noConversion"/>
  </si>
  <si>
    <t>梯度C 
所需票数</t>
    <phoneticPr fontId="2" type="noConversion"/>
  </si>
  <si>
    <t>梯度D 
所需票数</t>
    <phoneticPr fontId="2" type="noConversion"/>
  </si>
  <si>
    <t>列1</t>
  </si>
  <si>
    <t>列2</t>
  </si>
  <si>
    <t>列3</t>
  </si>
  <si>
    <t>列1</t>
    <phoneticPr fontId="2" type="noConversion"/>
  </si>
  <si>
    <t>预售期粉丝粒发放数量（个/张）</t>
    <phoneticPr fontId="2" type="noConversion"/>
  </si>
  <si>
    <t>上映期粉丝粒发放数量（个/张）</t>
    <phoneticPr fontId="2" type="noConversion"/>
  </si>
  <si>
    <t>梯度E
所需票数</t>
    <phoneticPr fontId="2" type="noConversion"/>
  </si>
  <si>
    <t>平均票补
(假设受邀者未分享）</t>
    <phoneticPr fontId="2" type="noConversion"/>
  </si>
  <si>
    <t>总获得粉丝粒数</t>
    <phoneticPr fontId="2" type="noConversion"/>
  </si>
  <si>
    <t>分享者用户A初始购票数</t>
    <phoneticPr fontId="2" type="noConversion"/>
  </si>
  <si>
    <t>整体收益粉丝粒分红：</t>
    <phoneticPr fontId="2" type="noConversion"/>
  </si>
  <si>
    <t>票数</t>
    <phoneticPr fontId="2" type="noConversion"/>
  </si>
  <si>
    <t>20万张</t>
    <phoneticPr fontId="2" type="noConversion"/>
  </si>
  <si>
    <t>项目结束，预算消耗未达到，所有粉丝粒收益再增加相应价值</t>
    <phoneticPr fontId="2" type="noConversion"/>
  </si>
  <si>
    <t>例：项目结束后，总膨胀后消耗预算60万元，发放粉丝粒40万个，则每个粉丝粒相应价值增加40/40=1元</t>
    <phoneticPr fontId="2" type="noConversion"/>
  </si>
  <si>
    <t>梯度A 
所需粉丝粒数量</t>
    <phoneticPr fontId="2" type="noConversion"/>
  </si>
  <si>
    <t>梯度B 
所需粉丝粒数量</t>
    <phoneticPr fontId="2" type="noConversion"/>
  </si>
  <si>
    <t>梯度C 
所需粉丝粒数量</t>
    <phoneticPr fontId="2" type="noConversion"/>
  </si>
  <si>
    <t>梯度D 
所需粉丝粒数量</t>
    <phoneticPr fontId="2" type="noConversion"/>
  </si>
  <si>
    <t>梯度E
所需粉丝粒数量</t>
    <phoneticPr fontId="2" type="noConversion"/>
  </si>
  <si>
    <t>粉丝粒数量梯度</t>
    <phoneticPr fontId="2" type="noConversion"/>
  </si>
  <si>
    <t>对应粉丝粒价值</t>
    <phoneticPr fontId="2" type="noConversion"/>
  </si>
  <si>
    <t>梯度对应的粉丝粒总收益</t>
    <phoneticPr fontId="2" type="noConversion"/>
  </si>
  <si>
    <r>
      <t>1、刺激分享裂变</t>
    </r>
    <r>
      <rPr>
        <sz val="12"/>
        <color rgb="FFFF0000"/>
        <rFont val="等线 (正文)"/>
        <family val="3"/>
        <charset val="134"/>
      </rPr>
      <t>及多购票</t>
    </r>
    <r>
      <rPr>
        <sz val="12"/>
        <color theme="1"/>
        <rFont val="等线"/>
        <family val="2"/>
        <charset val="134"/>
        <scheme val="minor"/>
      </rPr>
      <t xml:space="preserve">
2、用户行为目标清晰
</t>
    </r>
    <phoneticPr fontId="2" type="noConversion"/>
  </si>
  <si>
    <t>16万张</t>
    <phoneticPr fontId="2" type="noConversion"/>
  </si>
  <si>
    <t>4w</t>
    <phoneticPr fontId="2" type="noConversion"/>
  </si>
  <si>
    <t>1=2.5元</t>
    <phoneticPr fontId="2" type="noConversion"/>
  </si>
  <si>
    <t>1、购票获得粉丝粒
2、通过分享购票成功双方获得粉丝粒
3、用户持有的粉丝粒数量增加可以提升粉丝粒的单个兑换价值
4、预售期的发放权重高于上映后</t>
    <phoneticPr fontId="2" type="noConversion"/>
  </si>
  <si>
    <t>梯度F
所需粉丝粒数量</t>
    <phoneticPr fontId="2" type="noConversion"/>
  </si>
  <si>
    <t>梯度G
所需粉丝粒数量</t>
    <phoneticPr fontId="2" type="noConversion"/>
  </si>
  <si>
    <t>核销：</t>
    <phoneticPr fontId="2" type="noConversion"/>
  </si>
  <si>
    <t>实时计算：</t>
    <phoneticPr fontId="2" type="noConversion"/>
  </si>
  <si>
    <t>超过资金池金额演算：</t>
    <phoneticPr fontId="2" type="noConversion"/>
  </si>
  <si>
    <t>资金池金额：</t>
    <phoneticPr fontId="2" type="noConversion"/>
  </si>
  <si>
    <t>目标售票数量：</t>
    <phoneticPr fontId="2" type="noConversion"/>
  </si>
  <si>
    <t>预售期售票比例：</t>
    <phoneticPr fontId="2" type="noConversion"/>
  </si>
  <si>
    <t>预售期粉丝粒个/张：</t>
    <phoneticPr fontId="2" type="noConversion"/>
  </si>
  <si>
    <t>上映期粉丝粒个/张</t>
    <phoneticPr fontId="2" type="noConversion"/>
  </si>
  <si>
    <t>实时兑现金额</t>
    <phoneticPr fontId="2" type="noConversion"/>
  </si>
  <si>
    <t>最高倍数：</t>
    <phoneticPr fontId="2" type="noConversion"/>
  </si>
  <si>
    <t>所剩金额</t>
    <phoneticPr fontId="2" type="noConversion"/>
  </si>
  <si>
    <t>用户在对应梯度兑现后，兑现的粉丝粒核销，每次兑现只计算当前粉丝粒数量及所在梯度。已核销的粉丝里数量不影响所在梯度的积累</t>
    <phoneticPr fontId="2" type="noConversion"/>
  </si>
  <si>
    <t>例如：用户目前20个粉丝粒，进行10个粉丝粒的兑现。按照20对应的梯度进行兑换。持续增加粉丝粒时，仍以历史总持有过的粉丝里数对应梯度价值。</t>
    <phoneticPr fontId="2" type="noConversion"/>
  </si>
  <si>
    <t>last click规则</t>
    <phoneticPr fontId="2" type="noConversion"/>
  </si>
  <si>
    <t>例如：用户a邀请用户b成功购票，15日内有效购票都生效。用户c同时收到a与b的邀请，最后点击为b的链接。B分得由c购票获得部分粉丝粒，与a无关。</t>
    <phoneticPr fontId="2" type="noConversion"/>
  </si>
  <si>
    <t>现有可兑换金额=资金池金额时，停止发放（待定）</t>
    <phoneticPr fontId="2" type="noConversion"/>
  </si>
  <si>
    <t>受邀者购票分配给分享者的粉丝粒按照最后点击链接的分享者发放，15日内有效。受邀者再次分享获得的粉丝粒不与上级分享再有关系。（与现有规则一致）</t>
    <phoneticPr fontId="2" type="noConversion"/>
  </si>
  <si>
    <t>对应分享出票数</t>
    <phoneticPr fontId="2" type="noConversion"/>
  </si>
  <si>
    <t>受邀者未膨胀的收益</t>
    <phoneticPr fontId="2" type="noConversion"/>
  </si>
  <si>
    <t>最大票补</t>
    <phoneticPr fontId="2" type="noConversion"/>
  </si>
  <si>
    <r>
      <t>梯度G*</t>
    </r>
    <r>
      <rPr>
        <sz val="8"/>
        <color rgb="FFFF0000"/>
        <rFont val="等线"/>
        <family val="4"/>
        <charset val="134"/>
      </rPr>
      <t>售票目标达成现该档</t>
    </r>
    <r>
      <rPr>
        <sz val="12"/>
        <color theme="1"/>
        <rFont val="等线"/>
        <family val="2"/>
        <charset val="134"/>
        <scheme val="minor"/>
      </rPr>
      <t xml:space="preserve">
所需粉丝粒数量</t>
    </r>
    <phoneticPr fontId="2" type="noConversion"/>
  </si>
  <si>
    <t>最低票补
(假设受邀者未分享）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</si>
</sst>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¥&quot;* #,##0.00_);_(&quot;¥&quot;* \(#,##0.00\);_(&quot;¥&quot;* &quot;-&quot;??_);_(@_)"/>
    <numFmt numFmtId="176" formatCode="_ [$¥-804]* #,##0.00_ ;_ [$¥-804]* \-#,##0.00_ ;_ [$¥-804]* &quot;-&quot;??_ ;_ @_ "/>
    <numFmt numFmtId="177" formatCode="0.0"/>
  </numFmts>
  <fonts count="8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8"/>
      <color rgb="FFFF0000"/>
      <name val="等线"/>
      <family val="4"/>
      <charset val="134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4" fontId="0" fillId="0" borderId="6" xfId="1" applyFont="1" applyBorder="1" applyAlignment="1">
      <alignment vertical="center" wrapText="1"/>
    </xf>
    <xf numFmtId="44" fontId="0" fillId="0" borderId="1" xfId="1" applyFont="1" applyBorder="1" applyAlignment="1">
      <alignment vertical="center" wrapText="1"/>
    </xf>
    <xf numFmtId="44" fontId="0" fillId="0" borderId="0" xfId="1" applyFont="1">
      <alignment vertical="center"/>
    </xf>
    <xf numFmtId="0" fontId="0" fillId="0" borderId="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 applyAlignment="1">
      <alignment vertical="center" wrapText="1"/>
    </xf>
    <xf numFmtId="177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44" fontId="0" fillId="0" borderId="0" xfId="1" applyFont="1" applyBorder="1">
      <alignment vertical="center"/>
    </xf>
    <xf numFmtId="0" fontId="0" fillId="0" borderId="0" xfId="0" applyNumberFormat="1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</cellXfs>
  <cellStyles count="2">
    <cellStyle name="常规" xfId="0" builtinId="0"/>
    <cellStyle name="货币" xfId="1" builtinId="4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34" formatCode="_(&quot;¥&quot;* #,##0.00_);_(&quot;¥&quot;* \(#,##0.00\);_(&quot;¥&quot;* &quot;-&quot;??_);_(@_)"/>
    </dxf>
    <dxf>
      <numFmt numFmtId="0" formatCode="General"/>
    </dxf>
    <dxf>
      <numFmt numFmtId="177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medium">
          <color indexed="64"/>
        </right>
        <top style="medium">
          <color indexed="64"/>
        </top>
      </border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6:E26" totalsRowShown="0" headerRowDxfId="26" headerRowBorderDxfId="25" tableBorderDxfId="24" totalsRowBorderDxfId="23">
  <autoFilter ref="A16:E26" xr:uid="{00000000-0009-0000-0100-000002000000}"/>
  <tableColumns count="5">
    <tableColumn id="1" xr3:uid="{00000000-0010-0000-0000-000001000000}" name="都为预售期分享购票成功" dataDxfId="22"/>
    <tableColumn id="2" xr3:uid="{00000000-0010-0000-0000-000002000000}" name="列1" dataDxfId="21"/>
    <tableColumn id="3" xr3:uid="{00000000-0010-0000-0000-000003000000}" name="列2" dataDxfId="20"/>
    <tableColumn id="4" xr3:uid="{00000000-0010-0000-0000-000004000000}" name="列3" dataDxfId="19" dataCellStyle="货币"/>
    <tableColumn id="5" xr3:uid="{00000000-0010-0000-0000-000005000000}" name="平均票补_x000a_(假设受邀者未分享）" dataCellStyle="货币">
      <calculatedColumnFormula>表2[[#This Row],[列3]]/(表2[[#This Row],[都为预售期分享购票成功]]+$A$13)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3" displayName="表3" ref="F16:J26" totalsRowShown="0" headerRowDxfId="18" headerRowBorderDxfId="17" tableBorderDxfId="16" totalsRowBorderDxfId="15">
  <autoFilter ref="F16:J26" xr:uid="{00000000-0009-0000-0100-000003000000}"/>
  <tableColumns count="5">
    <tableColumn id="1" xr3:uid="{00000000-0010-0000-0100-000001000000}" name="都为上映期分享购票成功" dataDxfId="14"/>
    <tableColumn id="2" xr3:uid="{00000000-0010-0000-0100-000002000000}" name="列1" dataDxfId="13"/>
    <tableColumn id="3" xr3:uid="{00000000-0010-0000-0100-000003000000}" name="列2" dataDxfId="12"/>
    <tableColumn id="4" xr3:uid="{00000000-0010-0000-0100-000004000000}" name="列3" dataDxfId="11" dataCellStyle="货币"/>
    <tableColumn id="5" xr3:uid="{00000000-0010-0000-0100-000005000000}" name="平均票补_x000a_(假设受邀者未分享）" dataDxfId="10" dataCellStyle="货币">
      <calculatedColumnFormula>(表3[[#This Row],[列3]]+表3[[#This Row],[都为上映期分享购票成功]]*$B$13*$D$13)/(表3[[#This Row],[都为上映期分享购票成功]]+$A$13)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2_5" displayName="表2_5" ref="A17:G33" totalsRowShown="0" headerRowDxfId="9" headerRowBorderDxfId="8" tableBorderDxfId="7" totalsRowBorderDxfId="6">
  <autoFilter ref="A17:G33" xr:uid="{00000000-0009-0000-0100-000004000000}"/>
  <tableColumns count="7">
    <tableColumn id="1" xr3:uid="{00000000-0010-0000-0200-000001000000}" name="粉丝粒数量梯度" dataDxfId="5"/>
    <tableColumn id="3" xr3:uid="{00000000-0010-0000-0200-000003000000}" name="对应粉丝粒价值" dataDxfId="4"/>
    <tableColumn id="4" xr3:uid="{00000000-0010-0000-0200-000004000000}" name="梯度对应的粉丝粒总收益" dataDxfId="3" dataCellStyle="货币"/>
    <tableColumn id="5" xr3:uid="{00000000-0010-0000-0200-000005000000}" name="最低票补_x000a_(假设受邀者未分享）" dataCellStyle="货币">
      <calculatedColumnFormula>表2_5[[#This Row],[梯度对应的粉丝粒总收益]]/(表2_5[[#This Row],[粉丝粒数量梯度]]+$A$13)</calculatedColumnFormula>
    </tableColumn>
    <tableColumn id="2" xr3:uid="{9BA56ED7-AD7B-9943-B57F-BBAD2762420E}" name="最大票补" dataDxfId="0" dataCellStyle="货币">
      <calculatedColumnFormula>表2_5[[#This Row],[对应粉丝粒价值]]*B$13*E$13</calculatedColumnFormula>
    </tableColumn>
    <tableColumn id="7" xr3:uid="{51B1A7F2-F40B-2349-9D4C-8A230230A36B}" name="对应分享出票数" dataDxfId="2">
      <calculatedColumnFormula>表2_5[[#This Row],[粉丝粒数量梯度]]/$D$13/$B$13</calculatedColumnFormula>
    </tableColumn>
    <tableColumn id="8" xr3:uid="{9F2FEEC2-920A-8949-A29B-28F082A4D81A}" name="受邀者未膨胀的收益" dataDxfId="1">
      <calculatedColumnFormula>表2_5[[#This Row],[梯度对应的粉丝粒总收益]]/$D$13*(1-$D$13)*E$13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A12" zoomScale="120" zoomScaleNormal="120" workbookViewId="0">
      <selection activeCell="E28" sqref="E28"/>
    </sheetView>
  </sheetViews>
  <sheetFormatPr baseColWidth="10" defaultColWidth="11" defaultRowHeight="16"/>
  <cols>
    <col min="1" max="1" width="17.5" customWidth="1"/>
    <col min="2" max="2" width="18.33203125" customWidth="1"/>
    <col min="3" max="3" width="18" customWidth="1"/>
    <col min="4" max="5" width="11.83203125" customWidth="1"/>
    <col min="6" max="6" width="22" customWidth="1"/>
    <col min="7" max="7" width="16" customWidth="1"/>
    <col min="8" max="8" width="15.33203125" customWidth="1"/>
    <col min="9" max="9" width="13.6640625" customWidth="1"/>
    <col min="10" max="10" width="12.5" bestFit="1" customWidth="1"/>
    <col min="11" max="11" width="13.6640625" customWidth="1"/>
    <col min="12" max="12" width="16" customWidth="1"/>
    <col min="13" max="15" width="13.6640625" customWidth="1"/>
  </cols>
  <sheetData>
    <row r="1" spans="1:17" ht="31" customHeight="1">
      <c r="A1" s="3" t="s">
        <v>0</v>
      </c>
      <c r="B1" s="30" t="s">
        <v>1</v>
      </c>
      <c r="C1" s="30"/>
      <c r="D1" s="30"/>
      <c r="E1" s="3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51" customHeight="1">
      <c r="A2" s="3" t="s">
        <v>5</v>
      </c>
      <c r="B2" s="30" t="s">
        <v>6</v>
      </c>
      <c r="C2" s="30"/>
      <c r="D2" s="30"/>
      <c r="E2" s="3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91" customHeight="1">
      <c r="A3" s="3" t="s">
        <v>7</v>
      </c>
      <c r="B3" s="30" t="s">
        <v>8</v>
      </c>
      <c r="C3" s="30"/>
      <c r="D3" s="30"/>
      <c r="E3" s="3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7">
      <c r="A5" s="6" t="s">
        <v>9</v>
      </c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7">
      <c r="A6" s="3" t="s">
        <v>10</v>
      </c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7">
      <c r="A7" s="3" t="s">
        <v>3</v>
      </c>
      <c r="B7" s="3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">
      <c r="A8" s="3" t="s">
        <v>33</v>
      </c>
      <c r="B8" s="3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02">
      <c r="A9" s="7" t="s">
        <v>32</v>
      </c>
      <c r="B9" s="7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10"/>
      <c r="B11" s="10"/>
      <c r="C11" s="10"/>
      <c r="D11" s="10"/>
      <c r="E11" s="10"/>
      <c r="N11" s="1"/>
      <c r="O11" s="1"/>
      <c r="P11" s="1"/>
      <c r="Q11" s="1"/>
    </row>
    <row r="12" spans="1:17" ht="34">
      <c r="A12" s="6" t="s">
        <v>31</v>
      </c>
      <c r="B12" s="6" t="s">
        <v>26</v>
      </c>
      <c r="C12" s="6" t="s">
        <v>27</v>
      </c>
      <c r="D12" s="6" t="s">
        <v>11</v>
      </c>
      <c r="E12" s="3" t="s">
        <v>12</v>
      </c>
      <c r="N12" s="1"/>
      <c r="O12" s="1"/>
      <c r="P12" s="1"/>
      <c r="Q12" s="1"/>
    </row>
    <row r="13" spans="1:17">
      <c r="A13" s="3">
        <v>0</v>
      </c>
      <c r="B13" s="3">
        <v>2</v>
      </c>
      <c r="C13" s="3">
        <v>1</v>
      </c>
      <c r="D13" s="4">
        <v>0.5</v>
      </c>
      <c r="E13" s="16">
        <v>1</v>
      </c>
      <c r="N13" s="1"/>
      <c r="O13" s="1"/>
      <c r="P13" s="1"/>
      <c r="Q13" s="1"/>
    </row>
    <row r="14" spans="1:17" ht="34">
      <c r="A14" s="1" t="s">
        <v>13</v>
      </c>
      <c r="B14" s="1"/>
      <c r="C14" s="1"/>
      <c r="D14" s="1"/>
      <c r="E14" s="1"/>
      <c r="N14" s="1"/>
      <c r="O14" s="1"/>
      <c r="P14" s="1"/>
      <c r="Q14" s="1"/>
    </row>
    <row r="15" spans="1:17">
      <c r="A15" s="17">
        <f>B13*E13*A13</f>
        <v>0</v>
      </c>
      <c r="B15" s="1"/>
      <c r="C15" s="1"/>
      <c r="D15" s="1"/>
      <c r="E15" s="1"/>
      <c r="N15" s="1"/>
      <c r="O15" s="1"/>
      <c r="P15" s="1"/>
      <c r="Q15" s="1"/>
    </row>
    <row r="16" spans="1:17" ht="51">
      <c r="A16" s="11" t="s">
        <v>14</v>
      </c>
      <c r="B16" s="6" t="s">
        <v>25</v>
      </c>
      <c r="C16" s="6" t="s">
        <v>23</v>
      </c>
      <c r="D16" s="9" t="s">
        <v>24</v>
      </c>
      <c r="E16" s="6" t="s">
        <v>29</v>
      </c>
      <c r="F16" s="11" t="s">
        <v>15</v>
      </c>
      <c r="G16" s="6" t="s">
        <v>22</v>
      </c>
      <c r="H16" s="6" t="s">
        <v>23</v>
      </c>
      <c r="I16" s="9" t="s">
        <v>24</v>
      </c>
      <c r="J16" s="6" t="s">
        <v>29</v>
      </c>
      <c r="N16" s="1"/>
      <c r="O16" s="1"/>
      <c r="P16" s="1"/>
      <c r="Q16" s="1"/>
    </row>
    <row r="17" spans="1:15" ht="34">
      <c r="A17" s="8" t="s">
        <v>18</v>
      </c>
      <c r="B17" s="3" t="s">
        <v>30</v>
      </c>
      <c r="C17" s="3" t="s">
        <v>17</v>
      </c>
      <c r="D17" s="5" t="s">
        <v>16</v>
      </c>
      <c r="E17" s="17"/>
      <c r="F17" s="12" t="s">
        <v>18</v>
      </c>
      <c r="G17" s="3" t="s">
        <v>30</v>
      </c>
      <c r="H17" s="3" t="s">
        <v>17</v>
      </c>
      <c r="I17" s="5" t="s">
        <v>16</v>
      </c>
      <c r="J17" s="17"/>
      <c r="N17" s="2"/>
      <c r="O17" s="2"/>
    </row>
    <row r="18" spans="1:15">
      <c r="A18" s="8">
        <v>2</v>
      </c>
      <c r="B18" s="3">
        <f>$B$13*$A$13+A18*$B$13*$D$13</f>
        <v>2</v>
      </c>
      <c r="C18" s="3">
        <v>1.1000000000000001</v>
      </c>
      <c r="D18" s="15">
        <f>C18*B18</f>
        <v>2.2000000000000002</v>
      </c>
      <c r="E18" s="17">
        <f>(表2[[#This Row],[列3]]+表2[[#This Row],[都为预售期分享购票成功]]*$B$13*(1-$D$13))/(表2[[#This Row],[都为预售期分享购票成功]]+$A$13)</f>
        <v>2.1</v>
      </c>
      <c r="F18" s="12">
        <v>2</v>
      </c>
      <c r="G18" s="3">
        <f>$C$13*$A$13+F18*$C$13*$D$13</f>
        <v>1</v>
      </c>
      <c r="H18" s="3">
        <v>1.1000000000000001</v>
      </c>
      <c r="I18" s="15">
        <f>H18*G18</f>
        <v>1.1000000000000001</v>
      </c>
      <c r="J18" s="17">
        <f>(表3[[#This Row],[列3]]+表3[[#This Row],[都为上映期分享购票成功]]*$B$13*(1-$D$13))/(表3[[#This Row],[都为上映期分享购票成功]]+$A$13)</f>
        <v>1.55</v>
      </c>
      <c r="N18" s="2"/>
      <c r="O18" s="2"/>
    </row>
    <row r="19" spans="1:15" ht="34">
      <c r="A19" s="8" t="s">
        <v>19</v>
      </c>
      <c r="B19" s="3" t="s">
        <v>30</v>
      </c>
      <c r="C19" s="3" t="s">
        <v>17</v>
      </c>
      <c r="D19" s="5" t="s">
        <v>16</v>
      </c>
      <c r="E19" s="17"/>
      <c r="F19" s="12" t="s">
        <v>19</v>
      </c>
      <c r="G19" s="3" t="s">
        <v>30</v>
      </c>
      <c r="H19" s="3" t="s">
        <v>17</v>
      </c>
      <c r="I19" s="5" t="s">
        <v>16</v>
      </c>
      <c r="J19" s="17"/>
      <c r="N19" s="2"/>
      <c r="O19" s="2"/>
    </row>
    <row r="20" spans="1:15">
      <c r="A20" s="8">
        <v>4</v>
      </c>
      <c r="B20" s="3">
        <f t="shared" ref="B20" si="0">$B$13*$A$13+A20*$B$13*$D$13</f>
        <v>4</v>
      </c>
      <c r="C20" s="3">
        <v>1.2</v>
      </c>
      <c r="D20" s="15">
        <f>C20*B20</f>
        <v>4.8</v>
      </c>
      <c r="E20" s="17">
        <f>(表2[[#This Row],[列3]]+表2[[#This Row],[都为预售期分享购票成功]]*$B$13*(1-$D$13))/(表2[[#This Row],[都为预售期分享购票成功]]+$A$13)</f>
        <v>2.2000000000000002</v>
      </c>
      <c r="F20" s="12">
        <v>4</v>
      </c>
      <c r="G20" s="3">
        <f t="shared" ref="G20" si="1">$C$13*$A$13+F20*$C$13*$D$13</f>
        <v>2</v>
      </c>
      <c r="H20" s="3">
        <v>1.2</v>
      </c>
      <c r="I20" s="15">
        <f t="shared" ref="I20" si="2">H20*G20</f>
        <v>2.4</v>
      </c>
      <c r="J20" s="17">
        <f>(表3[[#This Row],[列3]]+表3[[#This Row],[都为上映期分享购票成功]]*$B$13*(1-$D$13))/(表3[[#This Row],[都为上映期分享购票成功]]+$A$13)</f>
        <v>1.6</v>
      </c>
      <c r="N20" s="2"/>
      <c r="O20" s="2"/>
    </row>
    <row r="21" spans="1:15" ht="34">
      <c r="A21" s="8" t="s">
        <v>20</v>
      </c>
      <c r="B21" s="3" t="s">
        <v>30</v>
      </c>
      <c r="C21" s="3" t="s">
        <v>17</v>
      </c>
      <c r="D21" s="5" t="s">
        <v>16</v>
      </c>
      <c r="E21" s="17"/>
      <c r="F21" s="12" t="s">
        <v>20</v>
      </c>
      <c r="G21" s="3" t="s">
        <v>30</v>
      </c>
      <c r="H21" s="3" t="s">
        <v>17</v>
      </c>
      <c r="I21" s="5" t="s">
        <v>16</v>
      </c>
      <c r="J21" s="17"/>
      <c r="N21" s="2"/>
      <c r="O21" s="2"/>
    </row>
    <row r="22" spans="1:15">
      <c r="A22" s="8">
        <v>10</v>
      </c>
      <c r="B22" s="3">
        <f t="shared" ref="B22" si="3">$B$13*$A$13+A22*$B$13*$D$13</f>
        <v>10</v>
      </c>
      <c r="C22" s="3">
        <v>1.4</v>
      </c>
      <c r="D22" s="15">
        <f t="shared" ref="D22" si="4">C22*B22</f>
        <v>14</v>
      </c>
      <c r="E22" s="17">
        <f>(表2[[#This Row],[列3]]+表2[[#This Row],[都为预售期分享购票成功]]*$B$13*(1-$D$13))/(表2[[#This Row],[都为预售期分享购票成功]]+$A$13)</f>
        <v>2.4</v>
      </c>
      <c r="F22" s="12">
        <v>10</v>
      </c>
      <c r="G22" s="3">
        <f t="shared" ref="G22" si="5">$C$13*$A$13+F22*$C$13*$D$13</f>
        <v>5</v>
      </c>
      <c r="H22" s="3">
        <v>1.4</v>
      </c>
      <c r="I22" s="15">
        <f t="shared" ref="I22" si="6">H22*G22</f>
        <v>7</v>
      </c>
      <c r="J22" s="17">
        <f>(表3[[#This Row],[列3]]+表3[[#This Row],[都为上映期分享购票成功]]*$B$13*(1-$D$13))/(表3[[#This Row],[都为上映期分享购票成功]]+$A$13)</f>
        <v>1.7</v>
      </c>
      <c r="K22" s="1"/>
      <c r="L22" s="1"/>
      <c r="M22" s="2"/>
      <c r="N22" s="2"/>
      <c r="O22" s="2"/>
    </row>
    <row r="23" spans="1:15" ht="34">
      <c r="A23" s="8" t="s">
        <v>21</v>
      </c>
      <c r="B23" s="3" t="s">
        <v>30</v>
      </c>
      <c r="C23" s="3" t="s">
        <v>17</v>
      </c>
      <c r="D23" s="5" t="s">
        <v>16</v>
      </c>
      <c r="E23" s="17"/>
      <c r="F23" s="12" t="s">
        <v>21</v>
      </c>
      <c r="G23" s="3" t="s">
        <v>30</v>
      </c>
      <c r="H23" s="3" t="s">
        <v>17</v>
      </c>
      <c r="I23" s="5" t="s">
        <v>16</v>
      </c>
      <c r="J23" s="17"/>
      <c r="K23" s="1"/>
      <c r="L23" s="1"/>
      <c r="M23" s="2"/>
      <c r="N23" s="2"/>
      <c r="O23" s="2"/>
    </row>
    <row r="24" spans="1:15">
      <c r="A24" s="8">
        <v>20</v>
      </c>
      <c r="B24" s="3">
        <f t="shared" ref="B24" si="7">$B$13*$A$13+A24*$B$13*$D$13</f>
        <v>20</v>
      </c>
      <c r="C24" s="3">
        <v>1.8</v>
      </c>
      <c r="D24" s="15">
        <f t="shared" ref="D24" si="8">C24*B24</f>
        <v>36</v>
      </c>
      <c r="E24" s="17">
        <f>(表2[[#This Row],[列3]]+表2[[#This Row],[都为预售期分享购票成功]]*$B$13*(1-$D$13))/(表2[[#This Row],[都为预售期分享购票成功]]+$A$13)</f>
        <v>2.8</v>
      </c>
      <c r="F24" s="12">
        <v>20</v>
      </c>
      <c r="G24" s="3">
        <f t="shared" ref="G24" si="9">$C$13*$A$13+F24*$C$13*$D$13</f>
        <v>10</v>
      </c>
      <c r="H24" s="3">
        <v>1.8</v>
      </c>
      <c r="I24" s="15">
        <f t="shared" ref="I24" si="10">H24*G24</f>
        <v>18</v>
      </c>
      <c r="J24" s="17">
        <f>(表3[[#This Row],[列3]]+表3[[#This Row],[都为上映期分享购票成功]]*$B$13*(1-$D$13))/(表3[[#This Row],[都为上映期分享购票成功]]+$A$13)</f>
        <v>1.9</v>
      </c>
      <c r="K24" s="2"/>
      <c r="L24" s="2"/>
      <c r="M24" s="2"/>
      <c r="N24" s="2"/>
      <c r="O24" s="2"/>
    </row>
    <row r="25" spans="1:15" ht="34">
      <c r="A25" s="8" t="s">
        <v>28</v>
      </c>
      <c r="B25" s="3" t="s">
        <v>30</v>
      </c>
      <c r="C25" s="3" t="s">
        <v>17</v>
      </c>
      <c r="D25" s="5" t="s">
        <v>16</v>
      </c>
      <c r="E25" s="17"/>
      <c r="F25" s="12" t="s">
        <v>28</v>
      </c>
      <c r="G25" s="3" t="s">
        <v>30</v>
      </c>
      <c r="H25" s="3" t="s">
        <v>17</v>
      </c>
      <c r="I25" s="5" t="s">
        <v>16</v>
      </c>
      <c r="J25" s="17"/>
    </row>
    <row r="26" spans="1:15" ht="17" thickBot="1">
      <c r="A26" s="18">
        <v>50</v>
      </c>
      <c r="B26" s="3">
        <f t="shared" ref="B26" si="11">$B$13*$A$13+A26*$B$13*$D$13</f>
        <v>50</v>
      </c>
      <c r="C26" s="7">
        <v>2.5</v>
      </c>
      <c r="D26" s="15">
        <f>C26*B26</f>
        <v>125</v>
      </c>
      <c r="E26" s="17">
        <f>(表2[[#This Row],[列3]]+表2[[#This Row],[都为预售期分享购票成功]]*$B$13*(1-$D$13))/(表2[[#This Row],[都为预售期分享购票成功]]+$A$13)</f>
        <v>3.5</v>
      </c>
      <c r="F26" s="13">
        <v>50</v>
      </c>
      <c r="G26" s="3">
        <f t="shared" ref="G26" si="12">$C$13*$A$13+F26*$C$13*$D$13</f>
        <v>25</v>
      </c>
      <c r="H26" s="14">
        <v>2.5</v>
      </c>
      <c r="I26" s="15">
        <f t="shared" ref="I26" si="13">H26*G26</f>
        <v>62.5</v>
      </c>
      <c r="J26" s="17">
        <f>(表3[[#This Row],[列3]]+表3[[#This Row],[都为上映期分享购票成功]]*$B$13*(1-$D$13))/(表3[[#This Row],[都为上映期分享购票成功]]+$A$13)</f>
        <v>2.25</v>
      </c>
    </row>
  </sheetData>
  <mergeCells count="3">
    <mergeCell ref="B3:E3"/>
    <mergeCell ref="B2:E2"/>
    <mergeCell ref="B1:E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43"/>
  <sheetViews>
    <sheetView tabSelected="1" topLeftCell="A12" zoomScale="139" zoomScaleNormal="170" workbookViewId="0">
      <selection activeCell="E15" sqref="E15"/>
    </sheetView>
  </sheetViews>
  <sheetFormatPr baseColWidth="10" defaultColWidth="11" defaultRowHeight="16"/>
  <cols>
    <col min="1" max="1" width="20.1640625" customWidth="1"/>
    <col min="2" max="2" width="28.83203125" customWidth="1"/>
    <col min="3" max="3" width="27" customWidth="1"/>
    <col min="4" max="4" width="11.83203125" customWidth="1"/>
    <col min="5" max="5" width="15.83203125" customWidth="1"/>
    <col min="6" max="6" width="14.1640625" customWidth="1"/>
    <col min="7" max="7" width="16" customWidth="1"/>
    <col min="8" max="8" width="15.33203125" customWidth="1"/>
    <col min="9" max="9" width="13.6640625" customWidth="1"/>
    <col min="10" max="10" width="12.5" bestFit="1" customWidth="1"/>
    <col min="11" max="11" width="13.6640625" customWidth="1"/>
    <col min="12" max="12" width="16" customWidth="1"/>
    <col min="13" max="15" width="13.6640625" customWidth="1"/>
  </cols>
  <sheetData>
    <row r="1" spans="1:17" ht="31" customHeight="1">
      <c r="A1" s="3" t="s">
        <v>0</v>
      </c>
      <c r="B1" s="30" t="s">
        <v>1</v>
      </c>
      <c r="C1" s="30"/>
      <c r="D1" s="30"/>
      <c r="E1" s="30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51" customHeight="1">
      <c r="A2" s="3" t="s">
        <v>5</v>
      </c>
      <c r="B2" s="30" t="s">
        <v>45</v>
      </c>
      <c r="C2" s="30"/>
      <c r="D2" s="30"/>
      <c r="E2" s="3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91" customHeight="1">
      <c r="A3" s="3" t="s">
        <v>7</v>
      </c>
      <c r="B3" s="30" t="s">
        <v>49</v>
      </c>
      <c r="C3" s="30"/>
      <c r="D3" s="30"/>
      <c r="E3" s="3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7">
      <c r="A5" s="6" t="s">
        <v>9</v>
      </c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7">
      <c r="A6" s="3" t="s">
        <v>10</v>
      </c>
      <c r="B6" s="3" t="s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7">
      <c r="A7" s="3" t="s">
        <v>3</v>
      </c>
      <c r="B7" s="3" t="s">
        <v>4</v>
      </c>
      <c r="C7" s="1" t="s">
        <v>48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7">
      <c r="A8" s="3" t="s">
        <v>33</v>
      </c>
      <c r="B8" s="3" t="s">
        <v>34</v>
      </c>
      <c r="C8" s="1" t="s">
        <v>46</v>
      </c>
      <c r="D8" s="1" t="s">
        <v>47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02">
      <c r="A9" s="7" t="s">
        <v>52</v>
      </c>
      <c r="B9" s="7" t="s">
        <v>63</v>
      </c>
      <c r="C9" s="1" t="s">
        <v>64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34">
      <c r="A10" s="20" t="s">
        <v>53</v>
      </c>
      <c r="B10" s="21" t="s">
        <v>67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02">
      <c r="A11" s="10" t="s">
        <v>65</v>
      </c>
      <c r="B11" s="10" t="s">
        <v>68</v>
      </c>
      <c r="C11" s="10" t="s">
        <v>66</v>
      </c>
      <c r="D11" s="10"/>
      <c r="E11" s="10"/>
      <c r="N11" s="1"/>
      <c r="O11" s="1"/>
      <c r="P11" s="1"/>
      <c r="Q11" s="1"/>
    </row>
    <row r="12" spans="1:17" ht="34">
      <c r="A12" s="6" t="s">
        <v>31</v>
      </c>
      <c r="B12" s="6" t="s">
        <v>26</v>
      </c>
      <c r="C12" s="6" t="s">
        <v>27</v>
      </c>
      <c r="D12" s="6" t="s">
        <v>11</v>
      </c>
      <c r="E12" s="3" t="s">
        <v>12</v>
      </c>
      <c r="N12" s="1"/>
      <c r="O12" s="1"/>
      <c r="P12" s="1"/>
      <c r="Q12" s="1"/>
    </row>
    <row r="13" spans="1:17">
      <c r="A13" s="3">
        <v>2</v>
      </c>
      <c r="B13" s="3">
        <v>1.8</v>
      </c>
      <c r="C13" s="3">
        <v>1</v>
      </c>
      <c r="D13" s="4">
        <v>0.5</v>
      </c>
      <c r="E13" s="16">
        <v>1</v>
      </c>
      <c r="N13" s="1"/>
      <c r="O13" s="1"/>
      <c r="P13" s="1"/>
      <c r="Q13" s="1"/>
    </row>
    <row r="14" spans="1:17" ht="34">
      <c r="A14" s="1" t="s">
        <v>13</v>
      </c>
      <c r="B14" s="1"/>
      <c r="C14" s="1"/>
      <c r="D14" s="1"/>
      <c r="E14" s="1"/>
      <c r="N14" s="1"/>
      <c r="O14" s="1"/>
      <c r="P14" s="1"/>
      <c r="Q14" s="1"/>
    </row>
    <row r="15" spans="1:17">
      <c r="A15" s="17">
        <f>B13*E13*A13</f>
        <v>3.6</v>
      </c>
      <c r="B15" s="1"/>
      <c r="C15" s="1"/>
      <c r="D15" s="1"/>
      <c r="E15" s="1"/>
      <c r="N15" s="1"/>
      <c r="O15" s="1"/>
      <c r="P15" s="1"/>
      <c r="Q15" s="1"/>
    </row>
    <row r="16" spans="1:17">
      <c r="A16" s="17"/>
      <c r="B16" s="1"/>
      <c r="C16" s="1"/>
      <c r="D16" s="1"/>
      <c r="E16" s="1"/>
      <c r="N16" s="1"/>
      <c r="O16" s="1"/>
      <c r="P16" s="1"/>
      <c r="Q16" s="1"/>
    </row>
    <row r="17" spans="1:11" ht="51">
      <c r="A17" s="11" t="s">
        <v>42</v>
      </c>
      <c r="B17" s="6" t="s">
        <v>43</v>
      </c>
      <c r="C17" s="9" t="s">
        <v>44</v>
      </c>
      <c r="D17" s="6" t="s">
        <v>73</v>
      </c>
      <c r="E17" s="31" t="s">
        <v>71</v>
      </c>
      <c r="F17" s="19" t="s">
        <v>69</v>
      </c>
      <c r="G17" s="19" t="s">
        <v>70</v>
      </c>
      <c r="H17" s="19"/>
      <c r="I17" s="1"/>
      <c r="J17" s="1"/>
      <c r="K17" s="1"/>
    </row>
    <row r="18" spans="1:11" ht="34">
      <c r="A18" s="8" t="s">
        <v>37</v>
      </c>
      <c r="B18" s="3" t="s">
        <v>17</v>
      </c>
      <c r="C18" s="5" t="s">
        <v>16</v>
      </c>
      <c r="D18" s="17"/>
      <c r="E18" s="17"/>
      <c r="F18" s="24"/>
      <c r="H18" s="2"/>
      <c r="I18" s="2"/>
    </row>
    <row r="19" spans="1:11">
      <c r="A19" s="8">
        <v>5</v>
      </c>
      <c r="B19" s="3">
        <v>1.1000000000000001</v>
      </c>
      <c r="C19" s="15">
        <f>B19*表2_5[[#This Row],[粉丝粒数量梯度]]*E$13</f>
        <v>5.5</v>
      </c>
      <c r="D19" s="17">
        <f>(表2_5[[#This Row],[梯度对应的粉丝粒总收益]]+表2_5[[#This Row],[粉丝粒数量梯度]]/$D$13*(1-$D$13)*$E$13)/(表2_5[[#This Row],[粉丝粒数量梯度]]/$D$13/$B$13)</f>
        <v>1.8900000000000001</v>
      </c>
      <c r="E19" s="17">
        <f>表2_5[[#This Row],[对应粉丝粒价值]]*B$13*E$13</f>
        <v>1.9800000000000002</v>
      </c>
      <c r="F19" s="24">
        <f>表2_5[[#This Row],[粉丝粒数量梯度]]/$D$13/$B$13</f>
        <v>5.5555555555555554</v>
      </c>
      <c r="G19">
        <f>表2_5[[#This Row],[粉丝粒数量梯度]]/$D$13*(1-$D$13)*E$13</f>
        <v>5</v>
      </c>
      <c r="H19" s="2"/>
      <c r="I19" s="2"/>
    </row>
    <row r="20" spans="1:11" ht="34">
      <c r="A20" s="8" t="s">
        <v>38</v>
      </c>
      <c r="B20" s="3" t="s">
        <v>17</v>
      </c>
      <c r="C20" s="5" t="s">
        <v>16</v>
      </c>
      <c r="D20" s="17"/>
      <c r="E20" s="17"/>
      <c r="F20" s="24"/>
      <c r="H20" s="2"/>
      <c r="I20" s="2"/>
    </row>
    <row r="21" spans="1:11">
      <c r="A21" s="8">
        <v>10</v>
      </c>
      <c r="B21" s="3">
        <v>1.2</v>
      </c>
      <c r="C21" s="15">
        <f>B21*表2_5[[#This Row],[粉丝粒数量梯度]]*E$13</f>
        <v>12</v>
      </c>
      <c r="D21" s="17">
        <f>(表2_5[[#This Row],[梯度对应的粉丝粒总收益]]+表2_5[[#This Row],[粉丝粒数量梯度]]/$D$13*(1-$D$13)*$E$13)/(表2_5[[#This Row],[粉丝粒数量梯度]]/$D$13/$B$13)</f>
        <v>1.98</v>
      </c>
      <c r="E21" s="17">
        <f>表2_5[[#This Row],[对应粉丝粒价值]]*B$13*E$13</f>
        <v>2.16</v>
      </c>
      <c r="F21" s="24">
        <f>表2_5[[#This Row],[粉丝粒数量梯度]]/$D$13/$B$13</f>
        <v>11.111111111111111</v>
      </c>
      <c r="G21">
        <f>表2_5[[#This Row],[粉丝粒数量梯度]]/$D$13*(1-$D$13)*E$13</f>
        <v>10</v>
      </c>
      <c r="H21" s="2"/>
      <c r="I21" s="2"/>
    </row>
    <row r="22" spans="1:11" ht="34">
      <c r="A22" s="8" t="s">
        <v>39</v>
      </c>
      <c r="B22" s="3" t="s">
        <v>17</v>
      </c>
      <c r="C22" s="5" t="s">
        <v>16</v>
      </c>
      <c r="D22" s="17"/>
      <c r="E22" s="17"/>
      <c r="F22" s="24"/>
      <c r="H22" s="2"/>
      <c r="I22" s="2"/>
    </row>
    <row r="23" spans="1:11">
      <c r="A23" s="8">
        <v>20</v>
      </c>
      <c r="B23" s="3">
        <v>1.4</v>
      </c>
      <c r="C23" s="15">
        <f>B23*表2_5[[#This Row],[粉丝粒数量梯度]]*E$13</f>
        <v>28</v>
      </c>
      <c r="D23" s="17">
        <f>(表2_5[[#This Row],[梯度对应的粉丝粒总收益]]+表2_5[[#This Row],[粉丝粒数量梯度]]/$D$13*(1-$D$13)*$E$13)/(表2_5[[#This Row],[粉丝粒数量梯度]]/$D$13/$B$13)</f>
        <v>2.16</v>
      </c>
      <c r="E23" s="17">
        <f>表2_5[[#This Row],[对应粉丝粒价值]]*B$13*E$13</f>
        <v>2.52</v>
      </c>
      <c r="F23" s="25">
        <f>表2_5[[#This Row],[粉丝粒数量梯度]]/$D$13/$B$13</f>
        <v>22.222222222222221</v>
      </c>
      <c r="G23">
        <f>表2_5[[#This Row],[粉丝粒数量梯度]]/$D$13*(1-$D$13)*E$13</f>
        <v>20</v>
      </c>
      <c r="H23" s="2"/>
      <c r="I23" s="2"/>
    </row>
    <row r="24" spans="1:11" ht="34">
      <c r="A24" s="8" t="s">
        <v>40</v>
      </c>
      <c r="B24" s="3" t="s">
        <v>17</v>
      </c>
      <c r="C24" s="5" t="s">
        <v>16</v>
      </c>
      <c r="D24" s="17"/>
      <c r="E24" s="17"/>
      <c r="F24" s="25"/>
      <c r="H24" s="2"/>
      <c r="I24" s="2"/>
    </row>
    <row r="25" spans="1:11">
      <c r="A25" s="8">
        <v>40</v>
      </c>
      <c r="B25" s="3">
        <v>1.8</v>
      </c>
      <c r="C25" s="15">
        <f>B25*表2_5[[#This Row],[粉丝粒数量梯度]]*E$13</f>
        <v>72</v>
      </c>
      <c r="D25" s="17">
        <f>(表2_5[[#This Row],[梯度对应的粉丝粒总收益]]+表2_5[[#This Row],[粉丝粒数量梯度]]/$D$13*(1-$D$13)*$E$13)/(表2_5[[#This Row],[粉丝粒数量梯度]]/$D$13/$B$13)</f>
        <v>2.52</v>
      </c>
      <c r="E25" s="17">
        <f>表2_5[[#This Row],[对应粉丝粒价值]]*B$13*E$13</f>
        <v>3.24</v>
      </c>
      <c r="F25" s="26">
        <f>表2_5[[#This Row],[粉丝粒数量梯度]]/$D$13/$B$13</f>
        <v>44.444444444444443</v>
      </c>
      <c r="G25">
        <f>表2_5[[#This Row],[粉丝粒数量梯度]]/$D$13*(1-$D$13)*E$13</f>
        <v>40</v>
      </c>
      <c r="H25" s="2"/>
      <c r="I25" s="2"/>
    </row>
    <row r="26" spans="1:11" ht="34">
      <c r="A26" s="8" t="s">
        <v>41</v>
      </c>
      <c r="B26" s="3" t="s">
        <v>17</v>
      </c>
      <c r="C26" s="5" t="s">
        <v>16</v>
      </c>
      <c r="D26" s="17"/>
      <c r="E26" s="17"/>
      <c r="F26" s="24"/>
    </row>
    <row r="27" spans="1:11">
      <c r="A27" s="18">
        <v>100</v>
      </c>
      <c r="B27" s="7">
        <v>2.4</v>
      </c>
      <c r="C27" s="15">
        <f>B27*表2_5[[#This Row],[粉丝粒数量梯度]]*E$13</f>
        <v>240</v>
      </c>
      <c r="D27" s="17">
        <f>(表2_5[[#This Row],[梯度对应的粉丝粒总收益]]+表2_5[[#This Row],[粉丝粒数量梯度]]/$D$13*(1-$D$13)*$E$13)/(表2_5[[#This Row],[粉丝粒数量梯度]]/$D$13/$B$13)</f>
        <v>3.06</v>
      </c>
      <c r="E27" s="17">
        <f>表2_5[[#This Row],[对应粉丝粒价值]]*B$13*E$13</f>
        <v>4.32</v>
      </c>
      <c r="F27" s="24">
        <f>表2_5[[#This Row],[粉丝粒数量梯度]]/$D$13/$B$13</f>
        <v>111.11111111111111</v>
      </c>
      <c r="G27">
        <f>表2_5[[#This Row],[粉丝粒数量梯度]]/$D$13*(1-$D$13)*E$13</f>
        <v>100</v>
      </c>
    </row>
    <row r="28" spans="1:11" ht="34">
      <c r="A28" s="8" t="s">
        <v>50</v>
      </c>
      <c r="B28" s="3" t="s">
        <v>17</v>
      </c>
      <c r="C28" s="5" t="s">
        <v>16</v>
      </c>
      <c r="D28" s="17"/>
      <c r="E28" s="17"/>
      <c r="F28" s="24"/>
    </row>
    <row r="29" spans="1:11">
      <c r="A29" s="18">
        <v>200</v>
      </c>
      <c r="B29" s="7">
        <v>3.6</v>
      </c>
      <c r="C29" s="15">
        <f>B29*表2_5[[#This Row],[粉丝粒数量梯度]]*E$13</f>
        <v>720</v>
      </c>
      <c r="D29" s="17">
        <f>(表2_5[[#This Row],[梯度对应的粉丝粒总收益]]+表2_5[[#This Row],[粉丝粒数量梯度]]/$D$13*(1-$D$13)*$E$13)/(表2_5[[#This Row],[粉丝粒数量梯度]]/$D$13/$B$13)</f>
        <v>4.1399999999999997</v>
      </c>
      <c r="E29" s="17">
        <f>表2_5[[#This Row],[对应粉丝粒价值]]*B$13*E$13</f>
        <v>6.48</v>
      </c>
      <c r="F29" s="24">
        <f>表2_5[[#This Row],[粉丝粒数量梯度]]/$D$13/$B$13</f>
        <v>222.22222222222223</v>
      </c>
      <c r="G29">
        <f>表2_5[[#This Row],[粉丝粒数量梯度]]/$D$13*(1-$D$13)*E$13</f>
        <v>200</v>
      </c>
    </row>
    <row r="30" spans="1:11" ht="34">
      <c r="A30" s="8" t="s">
        <v>51</v>
      </c>
      <c r="B30" s="3" t="s">
        <v>17</v>
      </c>
      <c r="C30" s="5" t="s">
        <v>16</v>
      </c>
      <c r="D30" s="17"/>
      <c r="E30" s="17"/>
      <c r="F30" s="24"/>
    </row>
    <row r="31" spans="1:11">
      <c r="A31" s="18">
        <v>500</v>
      </c>
      <c r="B31" s="7">
        <v>5</v>
      </c>
      <c r="C31" s="15">
        <f>B31*表2_5[[#This Row],[粉丝粒数量梯度]]*E$13</f>
        <v>2500</v>
      </c>
      <c r="D31" s="17">
        <f>(表2_5[[#This Row],[梯度对应的粉丝粒总收益]]+表2_5[[#This Row],[粉丝粒数量梯度]]/$D$13*(1-$D$13)*$E$13)/(表2_5[[#This Row],[粉丝粒数量梯度]]/$D$13/$B$13)</f>
        <v>5.4</v>
      </c>
      <c r="E31" s="17">
        <f>表2_5[[#This Row],[对应粉丝粒价值]]*B$13*E$13</f>
        <v>9</v>
      </c>
      <c r="F31" s="24">
        <f>表2_5[[#This Row],[粉丝粒数量梯度]]/$D$13/$B$13</f>
        <v>555.55555555555554</v>
      </c>
      <c r="G31">
        <f>表2_5[[#This Row],[粉丝粒数量梯度]]/$D$13*(1-$D$13)*E$13</f>
        <v>500</v>
      </c>
    </row>
    <row r="32" spans="1:11" ht="34">
      <c r="A32" s="8" t="s">
        <v>72</v>
      </c>
      <c r="B32" s="3" t="s">
        <v>17</v>
      </c>
      <c r="C32" s="5" t="s">
        <v>16</v>
      </c>
      <c r="D32" s="17"/>
      <c r="E32" s="17"/>
      <c r="F32" s="24"/>
      <c r="G32" s="27"/>
    </row>
    <row r="33" spans="1:7">
      <c r="A33" s="18">
        <v>1000</v>
      </c>
      <c r="B33" s="7">
        <v>8</v>
      </c>
      <c r="C33" s="15">
        <f>B33*表2_5[[#This Row],[粉丝粒数量梯度]]*E$13</f>
        <v>8000</v>
      </c>
      <c r="D33" s="28">
        <f>(表2_5[[#This Row],[梯度对应的粉丝粒总收益]]+表2_5[[#This Row],[粉丝粒数量梯度]]/$D$13*(1-$D$13)*$E$13)/(表2_5[[#This Row],[粉丝粒数量梯度]]/$D$13/$B$13)</f>
        <v>8.1</v>
      </c>
      <c r="E33" s="28">
        <f>表2_5[[#This Row],[对应粉丝粒价值]]*B$13*E$13</f>
        <v>14.4</v>
      </c>
      <c r="F33" s="26">
        <f>表2_5[[#This Row],[粉丝粒数量梯度]]/$D$13/$B$13</f>
        <v>1111.1111111111111</v>
      </c>
      <c r="G33" s="29">
        <f>表2_5[[#This Row],[粉丝粒数量梯度]]/$D$13*(1-$D$13)*E$13</f>
        <v>1000</v>
      </c>
    </row>
    <row r="35" spans="1:7">
      <c r="A35" t="s">
        <v>54</v>
      </c>
      <c r="E35" t="s">
        <v>33</v>
      </c>
    </row>
    <row r="36" spans="1:7">
      <c r="A36" t="s">
        <v>55</v>
      </c>
      <c r="B36" s="17">
        <v>1000000</v>
      </c>
      <c r="D36" s="24">
        <f>F19</f>
        <v>5.5555555555555554</v>
      </c>
      <c r="E36">
        <f>ROUNDUP(D36,0)</f>
        <v>6</v>
      </c>
    </row>
    <row r="37" spans="1:7">
      <c r="A37" t="s">
        <v>56</v>
      </c>
      <c r="B37">
        <v>200000</v>
      </c>
      <c r="D37" s="24">
        <f>F21</f>
        <v>11.111111111111111</v>
      </c>
      <c r="E37">
        <f t="shared" ref="E37:E43" si="0">ROUNDUP(D37,0)</f>
        <v>12</v>
      </c>
    </row>
    <row r="38" spans="1:7">
      <c r="A38" t="s">
        <v>57</v>
      </c>
      <c r="B38" s="22">
        <v>0.5</v>
      </c>
      <c r="D38" s="24">
        <f>F23</f>
        <v>22.222222222222221</v>
      </c>
      <c r="E38">
        <f t="shared" si="0"/>
        <v>23</v>
      </c>
    </row>
    <row r="39" spans="1:7">
      <c r="A39" t="s">
        <v>58</v>
      </c>
      <c r="B39">
        <f>B13</f>
        <v>1.8</v>
      </c>
      <c r="D39" s="24">
        <f>F25</f>
        <v>44.444444444444443</v>
      </c>
      <c r="E39">
        <f t="shared" si="0"/>
        <v>45</v>
      </c>
    </row>
    <row r="40" spans="1:7">
      <c r="A40" t="s">
        <v>59</v>
      </c>
      <c r="B40">
        <f>C13</f>
        <v>1</v>
      </c>
      <c r="D40" s="24">
        <f>F27</f>
        <v>111.11111111111111</v>
      </c>
      <c r="E40">
        <f t="shared" si="0"/>
        <v>112</v>
      </c>
    </row>
    <row r="41" spans="1:7">
      <c r="A41" t="s">
        <v>61</v>
      </c>
      <c r="B41">
        <v>5</v>
      </c>
      <c r="D41" s="24">
        <f>F29</f>
        <v>222.22222222222223</v>
      </c>
      <c r="E41">
        <f t="shared" si="0"/>
        <v>223</v>
      </c>
    </row>
    <row r="42" spans="1:7">
      <c r="A42" t="s">
        <v>60</v>
      </c>
      <c r="B42">
        <f>B37*B38*B39*B41</f>
        <v>900000</v>
      </c>
      <c r="D42" s="24">
        <f>F31</f>
        <v>555.55555555555554</v>
      </c>
      <c r="E42">
        <f t="shared" si="0"/>
        <v>556</v>
      </c>
    </row>
    <row r="43" spans="1:7">
      <c r="A43" t="s">
        <v>62</v>
      </c>
      <c r="B43" s="23">
        <f>B36-B42</f>
        <v>100000</v>
      </c>
      <c r="D43" s="24">
        <f>F33</f>
        <v>1111.1111111111111</v>
      </c>
      <c r="E43">
        <f t="shared" si="0"/>
        <v>1112</v>
      </c>
    </row>
  </sheetData>
  <mergeCells count="3">
    <mergeCell ref="B1:E1"/>
    <mergeCell ref="B2:E2"/>
    <mergeCell ref="B3:E3"/>
  </mergeCells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以票数为基准</vt:lpstr>
      <vt:lpstr>！以粉丝粒数为基准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魏俊生</dc:creator>
  <cp:lastModifiedBy>魏俊生</cp:lastModifiedBy>
  <dcterms:created xsi:type="dcterms:W3CDTF">2020-12-01T05:56:37Z</dcterms:created>
  <dcterms:modified xsi:type="dcterms:W3CDTF">2020-12-08T08:28:27Z</dcterms:modified>
</cp:coreProperties>
</file>