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lin/Desktop/"/>
    </mc:Choice>
  </mc:AlternateContent>
  <xr:revisionPtr revIDLastSave="0" documentId="13_ncr:1_{DB2168BD-BE56-BA43-99A4-4A022B75496B}" xr6:coauthVersionLast="47" xr6:coauthVersionMax="47" xr10:uidLastSave="{00000000-0000-0000-0000-000000000000}"/>
  <bookViews>
    <workbookView xWindow="620" yWindow="500" windowWidth="37780" windowHeight="27220" xr2:uid="{2A57FEB8-BCF9-054B-B660-5C60C1DE5342}"/>
  </bookViews>
  <sheets>
    <sheet name="工作表1" sheetId="1" r:id="rId1"/>
  </sheets>
  <definedNames>
    <definedName name="_xlchart.v1.0" hidden="1">工作表1!$A$2:$A$10</definedName>
    <definedName name="_xlchart.v1.1" hidden="1">工作表1!$N$1</definedName>
    <definedName name="_xlchart.v1.10" hidden="1">工作表1!$N$1</definedName>
    <definedName name="_xlchart.v1.11" hidden="1">工作表1!$N$2:$N$10</definedName>
    <definedName name="_xlchart.v1.12" hidden="1">工作表1!$A$2:$A$10</definedName>
    <definedName name="_xlchart.v1.13" hidden="1">工作表1!$N$1</definedName>
    <definedName name="_xlchart.v1.14" hidden="1">工作表1!$N$2:$N$10</definedName>
    <definedName name="_xlchart.v1.2" hidden="1">工作表1!$N$2:$N$10</definedName>
    <definedName name="_xlchart.v1.3" hidden="1">工作表1!$A$2:$A$10</definedName>
    <definedName name="_xlchart.v1.4" hidden="1">工作表1!$N$1</definedName>
    <definedName name="_xlchart.v1.5" hidden="1">工作表1!$N$2:$N$10</definedName>
    <definedName name="_xlchart.v1.6" hidden="1">工作表1!$A$2:$A$10</definedName>
    <definedName name="_xlchart.v1.7" hidden="1">工作表1!$N$1</definedName>
    <definedName name="_xlchart.v1.8" hidden="1">工作表1!$N$2:$N$10</definedName>
    <definedName name="_xlchart.v1.9" hidden="1">工作表1!$A$2:$A$10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F10" i="1" s="1"/>
  <c r="C9" i="1"/>
  <c r="B9" i="1"/>
  <c r="C8" i="1"/>
  <c r="B8" i="1"/>
  <c r="F8" i="1" s="1"/>
  <c r="C6" i="1"/>
  <c r="B6" i="1"/>
  <c r="D6" i="1" s="1"/>
  <c r="E6" i="1" s="1"/>
  <c r="C5" i="1"/>
  <c r="B5" i="1"/>
  <c r="F5" i="1" s="1"/>
  <c r="C4" i="1"/>
  <c r="B4" i="1"/>
  <c r="F4" i="1" s="1"/>
  <c r="C3" i="1"/>
  <c r="B3" i="1"/>
  <c r="F3" i="1" s="1"/>
  <c r="A6" i="1"/>
  <c r="A7" i="1" s="1"/>
  <c r="C2" i="1"/>
  <c r="B2" i="1"/>
  <c r="F2" i="1" s="1"/>
  <c r="D2" i="1" l="1"/>
  <c r="E2" i="1" s="1"/>
  <c r="I2" i="1" s="1"/>
  <c r="D9" i="1"/>
  <c r="E9" i="1" s="1"/>
  <c r="C7" i="1"/>
  <c r="B7" i="1"/>
  <c r="F7" i="1" s="1"/>
  <c r="G7" i="1" s="1"/>
  <c r="H7" i="1" s="1"/>
  <c r="G2" i="1"/>
  <c r="H2" i="1" s="1"/>
  <c r="F9" i="1"/>
  <c r="G9" i="1" s="1"/>
  <c r="H9" i="1" s="1"/>
  <c r="L9" i="1" s="1"/>
  <c r="F6" i="1"/>
  <c r="G6" i="1" s="1"/>
  <c r="H6" i="1" s="1"/>
  <c r="I6" i="1"/>
  <c r="I8" i="1"/>
  <c r="G8" i="1"/>
  <c r="H8" i="1" s="1"/>
  <c r="L8" i="1" s="1"/>
  <c r="G4" i="1"/>
  <c r="H4" i="1" s="1"/>
  <c r="G5" i="1"/>
  <c r="H5" i="1" s="1"/>
  <c r="G10" i="1"/>
  <c r="H10" i="1" s="1"/>
  <c r="D10" i="1"/>
  <c r="E10" i="1" s="1"/>
  <c r="I10" i="1" s="1"/>
  <c r="D8" i="1"/>
  <c r="E8" i="1" s="1"/>
  <c r="D4" i="1"/>
  <c r="E4" i="1" s="1"/>
  <c r="I4" i="1" s="1"/>
  <c r="D5" i="1"/>
  <c r="E5" i="1" s="1"/>
  <c r="I5" i="1" s="1"/>
  <c r="G3" i="1"/>
  <c r="H3" i="1" s="1"/>
  <c r="D3" i="1"/>
  <c r="E3" i="1" s="1"/>
  <c r="I3" i="1" s="1"/>
  <c r="J5" i="1" l="1"/>
  <c r="K5" i="1" s="1"/>
  <c r="D7" i="1"/>
  <c r="E7" i="1" s="1"/>
  <c r="I7" i="1" s="1"/>
  <c r="L6" i="1"/>
  <c r="J3" i="1"/>
  <c r="K3" i="1" s="1"/>
  <c r="J7" i="1"/>
  <c r="K7" i="1" s="1"/>
  <c r="L4" i="1"/>
  <c r="J4" i="1"/>
  <c r="K4" i="1" s="1"/>
  <c r="M4" i="1" s="1"/>
  <c r="L7" i="1"/>
  <c r="M7" i="1" s="1"/>
  <c r="J6" i="1"/>
  <c r="K6" i="1" s="1"/>
  <c r="M6" i="1" s="1"/>
  <c r="L2" i="1"/>
  <c r="L3" i="1"/>
  <c r="M3" i="1" s="1"/>
  <c r="I9" i="1"/>
  <c r="J9" i="1" s="1"/>
  <c r="K9" i="1" s="1"/>
  <c r="M9" i="1" s="1"/>
  <c r="N9" i="1" s="1"/>
  <c r="L5" i="1"/>
  <c r="M5" i="1" s="1"/>
  <c r="J2" i="1"/>
  <c r="K2" i="1" s="1"/>
  <c r="M2" i="1" l="1"/>
  <c r="J8" i="1"/>
  <c r="K8" i="1" s="1"/>
  <c r="M8" i="1" s="1"/>
  <c r="N8" i="1" s="1"/>
  <c r="N7" i="1" s="1"/>
  <c r="N6" i="1" s="1"/>
  <c r="N5" i="1" s="1"/>
  <c r="N4" i="1" s="1"/>
  <c r="N3" i="1" s="1"/>
  <c r="N2" i="1" s="1"/>
</calcChain>
</file>

<file path=xl/sharedStrings.xml><?xml version="1.0" encoding="utf-8"?>
<sst xmlns="http://schemas.openxmlformats.org/spreadsheetml/2006/main" count="16" uniqueCount="16">
  <si>
    <t>A</t>
    <phoneticPr fontId="1" type="noConversion"/>
  </si>
  <si>
    <t>y</t>
  </si>
  <si>
    <t>y</t>
    <phoneticPr fontId="1" type="noConversion"/>
  </si>
  <si>
    <t>R</t>
    <phoneticPr fontId="1" type="noConversion"/>
  </si>
  <si>
    <t>C^2</t>
    <phoneticPr fontId="1" type="noConversion"/>
  </si>
  <si>
    <t>P</t>
    <phoneticPr fontId="1" type="noConversion"/>
  </si>
  <si>
    <t>v</t>
    <phoneticPr fontId="1" type="noConversion"/>
  </si>
  <si>
    <t>v^2/(2*g)</t>
    <phoneticPr fontId="1" type="noConversion"/>
  </si>
  <si>
    <t>E</t>
    <phoneticPr fontId="1" type="noConversion"/>
  </si>
  <si>
    <t>v^2/(C^2*R)</t>
    <phoneticPr fontId="1" type="noConversion"/>
  </si>
  <si>
    <t>(v^2/(C^2*R))mean</t>
    <phoneticPr fontId="1" type="noConversion"/>
  </si>
  <si>
    <t>S0-(v^2/(C^2*R))mean</t>
    <phoneticPr fontId="1" type="noConversion"/>
  </si>
  <si>
    <t>Delta E</t>
    <phoneticPr fontId="1" type="noConversion"/>
  </si>
  <si>
    <t>Delta x</t>
    <phoneticPr fontId="1" type="noConversion"/>
  </si>
  <si>
    <t>x</t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</si>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</sst>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7" formatCode="0.000"/>
    <numFmt numFmtId="178" formatCode="0.0"/>
    <numFmt numFmtId="181" formatCode="0.00000"/>
    <numFmt numFmtId="182" formatCode="0.000_ "/>
    <numFmt numFmtId="190" formatCode="0.0000000_ "/>
    <numFmt numFmtId="191" formatCode="0.000000_ "/>
    <numFmt numFmtId="194" formatCode="0.0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182" fontId="2" fillId="0" borderId="0" xfId="0" applyNumberFormat="1" applyFont="1">
      <alignment vertical="center"/>
    </xf>
    <xf numFmtId="190" fontId="2" fillId="0" borderId="0" xfId="0" applyNumberFormat="1" applyFont="1">
      <alignment vertical="center"/>
    </xf>
    <xf numFmtId="191" fontId="2" fillId="0" borderId="0" xfId="0" applyNumberFormat="1" applyFont="1">
      <alignment vertical="center"/>
    </xf>
    <xf numFmtId="194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工作表1!$A$15:$A$23</c:f>
              <c:numCache>
                <c:formatCode>General</c:formatCode>
                <c:ptCount val="9"/>
                <c:pt idx="0">
                  <c:v>1241.3034302661717</c:v>
                </c:pt>
                <c:pt idx="1">
                  <c:v>1225.8109025340193</c:v>
                </c:pt>
                <c:pt idx="2">
                  <c:v>1189.5568852713793</c:v>
                </c:pt>
                <c:pt idx="3">
                  <c:v>1123.3075631314744</c:v>
                </c:pt>
                <c:pt idx="4">
                  <c:v>1013.2026301643787</c:v>
                </c:pt>
                <c:pt idx="5">
                  <c:v>835.2430138662387</c:v>
                </c:pt>
                <c:pt idx="6">
                  <c:v>600.28808333209167</c:v>
                </c:pt>
                <c:pt idx="7">
                  <c:v>225.14418698958252</c:v>
                </c:pt>
                <c:pt idx="8">
                  <c:v>0</c:v>
                </c:pt>
              </c:numCache>
            </c:numRef>
          </c:xVal>
          <c:yVal>
            <c:numRef>
              <c:f>工作表1!$B$15:$B$23</c:f>
              <c:numCache>
                <c:formatCode>General</c:formatCode>
                <c:ptCount val="9"/>
                <c:pt idx="0">
                  <c:v>3.85</c:v>
                </c:pt>
                <c:pt idx="1">
                  <c:v>4.3</c:v>
                </c:pt>
                <c:pt idx="2">
                  <c:v>4.5999999999999996</c:v>
                </c:pt>
                <c:pt idx="3">
                  <c:v>4.9000000000000004</c:v>
                </c:pt>
                <c:pt idx="4">
                  <c:v>5.2</c:v>
                </c:pt>
                <c:pt idx="5">
                  <c:v>5.5</c:v>
                </c:pt>
                <c:pt idx="6">
                  <c:v>5.75</c:v>
                </c:pt>
                <c:pt idx="7">
                  <c:v>6</c:v>
                </c:pt>
                <c:pt idx="8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7-D14D-A5AF-9F22CCEC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062160"/>
        <c:axId val="1684063872"/>
      </c:scatterChart>
      <c:valAx>
        <c:axId val="16840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063872"/>
        <c:crosses val="autoZero"/>
        <c:crossBetween val="midCat"/>
      </c:valAx>
      <c:valAx>
        <c:axId val="16840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0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321236</xdr:colOff>
      <xdr:row>11</xdr:row>
      <xdr:rowOff>88899</xdr:rowOff>
    </xdr:from>
    <xdr:to>
      <xdr:col>13</xdr:col>
      <xdr:colOff>134471</xdr:colOff>
      <xdr:row>29</xdr:row>
      <xdr:rowOff>7470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B777544-D34B-F78D-B913-DDDEC4BA0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C6EF-1A97-4845-ADF1-00F8194155F8}">
  <dimension ref="A1:N23"/>
  <sheetViews>
    <sheetView tabSelected="1" zoomScale="170" zoomScaleNormal="170" workbookViewId="0">
      <selection activeCell="O19" sqref="O19"/>
    </sheetView>
  </sheetViews>
  <sheetFormatPr baseColWidth="10" defaultRowHeight="16"/>
  <cols>
    <col min="1" max="1" width="9.33203125" style="1" customWidth="1"/>
    <col min="2" max="2" width="9" style="1" customWidth="1"/>
    <col min="3" max="3" width="8" style="1" customWidth="1"/>
    <col min="4" max="4" width="8.1640625" style="1" customWidth="1"/>
    <col min="5" max="5" width="8.83203125" style="1" customWidth="1"/>
    <col min="6" max="6" width="7.83203125" style="1" customWidth="1"/>
    <col min="7" max="7" width="10.83203125" style="1"/>
    <col min="8" max="8" width="8.6640625" style="1" customWidth="1"/>
    <col min="9" max="9" width="10.83203125" style="1"/>
    <col min="10" max="10" width="17.33203125" style="1" customWidth="1"/>
    <col min="11" max="11" width="22.6640625" style="1" customWidth="1"/>
    <col min="12" max="12" width="10.83203125" style="1"/>
    <col min="13" max="13" width="9.5" style="1" customWidth="1"/>
    <col min="14" max="14" width="9.6640625" style="1" customWidth="1"/>
    <col min="15" max="16384" width="10.83203125" style="1"/>
  </cols>
  <sheetData>
    <row r="1" spans="1:14" s="2" customFormat="1">
      <c r="A1" s="2" t="s">
        <v>2</v>
      </c>
      <c r="B1" s="2" t="s">
        <v>0</v>
      </c>
      <c r="C1" s="2" t="s">
        <v>5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15</v>
      </c>
    </row>
    <row r="2" spans="1:14">
      <c r="A2" s="4">
        <v>3.85</v>
      </c>
      <c r="B2" s="5">
        <f>A2*(20+1.5*A2)</f>
        <v>99.233750000000001</v>
      </c>
      <c r="C2" s="5">
        <f>20+3.6*A2</f>
        <v>33.86</v>
      </c>
      <c r="D2" s="4">
        <f>B2/C2</f>
        <v>2.9307073242764323</v>
      </c>
      <c r="E2" s="7">
        <f>3530*D2^(1/3)</f>
        <v>5051.637617660288</v>
      </c>
      <c r="F2" s="4">
        <f>1000/B2</f>
        <v>10.077216672754986</v>
      </c>
      <c r="G2" s="3">
        <f>F2*F2/64.4</f>
        <v>1.5768679482865071</v>
      </c>
      <c r="H2" s="8">
        <f>A2+G2</f>
        <v>5.4268679482865068</v>
      </c>
      <c r="I2" s="6">
        <f>F2*F2/(E2*D2)</f>
        <v>6.8592487811239772E-3</v>
      </c>
      <c r="J2" s="6">
        <f>0.5*(I2+I3)</f>
        <v>5.7462703821357011E-3</v>
      </c>
      <c r="K2" s="9">
        <f>0.001-J2</f>
        <v>-4.746270382135701E-3</v>
      </c>
      <c r="L2" s="8">
        <f>H2-H3</f>
        <v>-7.3531725519531577E-2</v>
      </c>
      <c r="M2" s="7">
        <f>L2/K2</f>
        <v>15.492527732152539</v>
      </c>
      <c r="N2" s="7">
        <f t="shared" ref="N2:N8" si="0">N3+M2</f>
        <v>1241.3034302661717</v>
      </c>
    </row>
    <row r="3" spans="1:14">
      <c r="A3" s="4">
        <v>4.3</v>
      </c>
      <c r="B3" s="5">
        <f>A3*(20+1.5*A3)</f>
        <v>113.73499999999999</v>
      </c>
      <c r="C3" s="5">
        <f>20+3.6*A3</f>
        <v>35.480000000000004</v>
      </c>
      <c r="D3" s="4">
        <f>B3/C3</f>
        <v>3.2056087936865834</v>
      </c>
      <c r="E3" s="7">
        <f>3530*D3^(1/3)</f>
        <v>5204.8898810571309</v>
      </c>
      <c r="F3" s="4">
        <f>1000/B3</f>
        <v>8.7923682243812387</v>
      </c>
      <c r="G3" s="3">
        <f>F3*F3/64.4</f>
        <v>1.2003996738060385</v>
      </c>
      <c r="H3" s="8">
        <f>A3+G3</f>
        <v>5.5003996738060383</v>
      </c>
      <c r="I3" s="6">
        <f>F3*F3/(E3*D3)</f>
        <v>4.6332919831474258E-3</v>
      </c>
      <c r="J3" s="6">
        <f t="shared" ref="J3:J9" si="1">0.5*(I3+I4)</f>
        <v>4.1370586332104622E-3</v>
      </c>
      <c r="K3" s="9">
        <f t="shared" ref="K3:K9" si="2">0.001-J3</f>
        <v>-3.1370586332104622E-3</v>
      </c>
      <c r="L3" s="8">
        <f t="shared" ref="L3:L9" si="3">H3-H4</f>
        <v>-0.11373097784232566</v>
      </c>
      <c r="M3" s="7">
        <f t="shared" ref="M3:M9" si="4">L3/K3</f>
        <v>36.254017262639913</v>
      </c>
      <c r="N3" s="7">
        <f t="shared" si="0"/>
        <v>1225.8109025340193</v>
      </c>
    </row>
    <row r="4" spans="1:14">
      <c r="A4" s="4">
        <v>4.5999999999999996</v>
      </c>
      <c r="B4" s="5">
        <f t="shared" ref="B4:B10" si="5">A4*(20+1.5*A4)</f>
        <v>123.73999999999998</v>
      </c>
      <c r="C4" s="5">
        <f t="shared" ref="C4:C10" si="6">20+3.6*A4</f>
        <v>36.56</v>
      </c>
      <c r="D4" s="4">
        <f t="shared" ref="D4:D10" si="7">B4/C4</f>
        <v>3.3845733041575485</v>
      </c>
      <c r="E4" s="7">
        <f t="shared" ref="E4:E10" si="8">3530*D4^(1/3)</f>
        <v>5300.001757265255</v>
      </c>
      <c r="F4" s="4">
        <f t="shared" ref="F4:F10" si="9">1000/B4</f>
        <v>8.0814611281719753</v>
      </c>
      <c r="G4" s="3">
        <f t="shared" ref="G4:G10" si="10">F4*F4/64.4</f>
        <v>1.0141306516483641</v>
      </c>
      <c r="H4" s="8">
        <f t="shared" ref="H4:H10" si="11">A4+G4</f>
        <v>5.614130651648364</v>
      </c>
      <c r="I4" s="6">
        <f t="shared" ref="I4:I10" si="12">F4*F4/(E4*D4)</f>
        <v>3.6408252832734983E-3</v>
      </c>
      <c r="J4" s="6">
        <f t="shared" si="1"/>
        <v>3.2710206908251691E-3</v>
      </c>
      <c r="K4" s="9">
        <f t="shared" si="2"/>
        <v>-2.2710206908251691E-3</v>
      </c>
      <c r="L4" s="8">
        <f t="shared" si="3"/>
        <v>-0.15045358133286602</v>
      </c>
      <c r="M4" s="7">
        <f t="shared" si="4"/>
        <v>66.249322139904905</v>
      </c>
      <c r="N4" s="7">
        <f t="shared" si="0"/>
        <v>1189.5568852713793</v>
      </c>
    </row>
    <row r="5" spans="1:14">
      <c r="A5" s="4">
        <v>4.9000000000000004</v>
      </c>
      <c r="B5" s="5">
        <f t="shared" si="5"/>
        <v>134.01500000000001</v>
      </c>
      <c r="C5" s="5">
        <f t="shared" si="6"/>
        <v>37.64</v>
      </c>
      <c r="D5" s="4">
        <f t="shared" si="7"/>
        <v>3.5604410201912864</v>
      </c>
      <c r="E5" s="7">
        <f t="shared" si="8"/>
        <v>5390.2549123157223</v>
      </c>
      <c r="F5" s="4">
        <f t="shared" si="9"/>
        <v>7.461851285303883</v>
      </c>
      <c r="G5" s="3">
        <f t="shared" si="10"/>
        <v>0.86458423298122988</v>
      </c>
      <c r="H5" s="8">
        <f t="shared" si="11"/>
        <v>5.76458423298123</v>
      </c>
      <c r="I5" s="6">
        <f t="shared" si="12"/>
        <v>2.9012160983768404E-3</v>
      </c>
      <c r="J5" s="6">
        <f t="shared" si="1"/>
        <v>2.6208669831361059E-3</v>
      </c>
      <c r="K5" s="9">
        <f t="shared" si="2"/>
        <v>-1.6208669831361058E-3</v>
      </c>
      <c r="L5" s="8">
        <f t="shared" si="3"/>
        <v>-0.17846545052677953</v>
      </c>
      <c r="M5" s="7">
        <f t="shared" si="4"/>
        <v>110.10493296709568</v>
      </c>
      <c r="N5" s="7">
        <f t="shared" si="0"/>
        <v>1123.3075631314744</v>
      </c>
    </row>
    <row r="6" spans="1:14">
      <c r="A6" s="11">
        <f>A5+0.3</f>
        <v>5.2</v>
      </c>
      <c r="B6" s="5">
        <f t="shared" si="5"/>
        <v>144.56</v>
      </c>
      <c r="C6" s="5">
        <f t="shared" si="6"/>
        <v>38.72</v>
      </c>
      <c r="D6" s="4">
        <f t="shared" si="7"/>
        <v>3.7334710743801653</v>
      </c>
      <c r="E6" s="7">
        <f t="shared" si="8"/>
        <v>5476.1958150986202</v>
      </c>
      <c r="F6" s="4">
        <f t="shared" si="9"/>
        <v>6.9175428887659098</v>
      </c>
      <c r="G6" s="3">
        <f t="shared" si="10"/>
        <v>0.74304968350800937</v>
      </c>
      <c r="H6" s="8">
        <f t="shared" si="11"/>
        <v>5.9430496835080096</v>
      </c>
      <c r="I6" s="6">
        <f t="shared" si="12"/>
        <v>2.3405178678953717E-3</v>
      </c>
      <c r="J6" s="6">
        <f t="shared" si="1"/>
        <v>2.1247435277036162E-3</v>
      </c>
      <c r="K6" s="9">
        <f t="shared" si="2"/>
        <v>-1.1247435277036161E-3</v>
      </c>
      <c r="L6" s="8">
        <f t="shared" si="3"/>
        <v>-0.20015892662395185</v>
      </c>
      <c r="M6" s="7">
        <f t="shared" si="4"/>
        <v>177.95961629813993</v>
      </c>
      <c r="N6" s="7">
        <f t="shared" si="0"/>
        <v>1013.2026301643787</v>
      </c>
    </row>
    <row r="7" spans="1:14">
      <c r="A7" s="11">
        <f>A6+0.3</f>
        <v>5.5</v>
      </c>
      <c r="B7" s="5">
        <f t="shared" si="5"/>
        <v>155.375</v>
      </c>
      <c r="C7" s="5">
        <f t="shared" si="6"/>
        <v>39.799999999999997</v>
      </c>
      <c r="D7" s="4">
        <f t="shared" si="7"/>
        <v>3.9038944723618094</v>
      </c>
      <c r="E7" s="7">
        <f t="shared" si="8"/>
        <v>5558.2839403043763</v>
      </c>
      <c r="F7" s="4">
        <f t="shared" si="9"/>
        <v>6.436041834271923</v>
      </c>
      <c r="G7" s="3">
        <f t="shared" si="10"/>
        <v>0.64320861013196107</v>
      </c>
      <c r="H7" s="8">
        <f t="shared" si="11"/>
        <v>6.1432086101319614</v>
      </c>
      <c r="I7" s="6">
        <f t="shared" si="12"/>
        <v>1.9089691875118608E-3</v>
      </c>
      <c r="J7" s="6">
        <f t="shared" si="1"/>
        <v>1.7659625208280396E-3</v>
      </c>
      <c r="K7" s="9">
        <f t="shared" si="2"/>
        <v>-7.6596252082803957E-4</v>
      </c>
      <c r="L7" s="8">
        <f t="shared" si="3"/>
        <v>-0.17996667087291218</v>
      </c>
      <c r="M7" s="7">
        <f t="shared" si="4"/>
        <v>234.95493053414702</v>
      </c>
      <c r="N7" s="7">
        <f t="shared" si="0"/>
        <v>835.2430138662387</v>
      </c>
    </row>
    <row r="8" spans="1:14">
      <c r="A8" s="11">
        <v>5.75</v>
      </c>
      <c r="B8" s="5">
        <f t="shared" si="5"/>
        <v>164.59375</v>
      </c>
      <c r="C8" s="5">
        <f t="shared" si="6"/>
        <v>40.700000000000003</v>
      </c>
      <c r="D8" s="4">
        <f t="shared" si="7"/>
        <v>4.0440724815724813</v>
      </c>
      <c r="E8" s="7">
        <f t="shared" si="8"/>
        <v>5624.0306950239874</v>
      </c>
      <c r="F8" s="4">
        <f t="shared" si="9"/>
        <v>6.0755648376685016</v>
      </c>
      <c r="G8" s="3">
        <f t="shared" si="10"/>
        <v>0.57317528100487392</v>
      </c>
      <c r="H8" s="8">
        <f t="shared" si="11"/>
        <v>6.3231752810048736</v>
      </c>
      <c r="I8" s="6">
        <f t="shared" si="12"/>
        <v>1.6229558541442184E-3</v>
      </c>
      <c r="J8" s="6">
        <f t="shared" si="1"/>
        <v>1.505684805000121E-3</v>
      </c>
      <c r="K8" s="9">
        <f t="shared" si="2"/>
        <v>-5.0568480500012098E-4</v>
      </c>
      <c r="L8" s="8">
        <f t="shared" si="3"/>
        <v>-0.18970456806894731</v>
      </c>
      <c r="M8" s="7">
        <f t="shared" si="4"/>
        <v>375.14389634250909</v>
      </c>
      <c r="N8" s="7">
        <f t="shared" si="0"/>
        <v>600.28808333209167</v>
      </c>
    </row>
    <row r="9" spans="1:14">
      <c r="A9" s="11">
        <v>6</v>
      </c>
      <c r="B9" s="5">
        <f t="shared" si="5"/>
        <v>174</v>
      </c>
      <c r="C9" s="5">
        <f t="shared" si="6"/>
        <v>41.6</v>
      </c>
      <c r="D9" s="4">
        <f t="shared" si="7"/>
        <v>4.1826923076923075</v>
      </c>
      <c r="E9" s="7">
        <f t="shared" si="8"/>
        <v>5687.5689934936045</v>
      </c>
      <c r="F9" s="4">
        <f t="shared" si="9"/>
        <v>5.7471264367816088</v>
      </c>
      <c r="G9" s="3">
        <f t="shared" si="10"/>
        <v>0.512879849073821</v>
      </c>
      <c r="H9" s="8">
        <f t="shared" si="11"/>
        <v>6.5128798490738209</v>
      </c>
      <c r="I9" s="6">
        <f t="shared" si="12"/>
        <v>1.3884137558560238E-3</v>
      </c>
      <c r="J9" s="6">
        <f t="shared" si="1"/>
        <v>1.347459695069558E-3</v>
      </c>
      <c r="K9" s="9">
        <f t="shared" si="2"/>
        <v>-3.4745969506955795E-4</v>
      </c>
      <c r="L9" s="8">
        <f t="shared" si="3"/>
        <v>-7.8228530558083875E-2</v>
      </c>
      <c r="M9" s="7">
        <f t="shared" si="4"/>
        <v>225.14418698958252</v>
      </c>
      <c r="N9" s="7">
        <f>N10+M9</f>
        <v>225.14418698958252</v>
      </c>
    </row>
    <row r="10" spans="1:14">
      <c r="A10" s="11">
        <v>6.1</v>
      </c>
      <c r="B10" s="5">
        <f t="shared" si="5"/>
        <v>177.81499999999997</v>
      </c>
      <c r="C10" s="5">
        <f t="shared" si="6"/>
        <v>41.96</v>
      </c>
      <c r="D10" s="4">
        <f t="shared" si="7"/>
        <v>4.2377264061010482</v>
      </c>
      <c r="E10" s="7">
        <f t="shared" si="8"/>
        <v>5712.4052582539834</v>
      </c>
      <c r="F10" s="4">
        <f t="shared" si="9"/>
        <v>5.6238225121615173</v>
      </c>
      <c r="G10" s="3">
        <f t="shared" si="10"/>
        <v>0.4911083796319049</v>
      </c>
      <c r="H10" s="8">
        <f t="shared" si="11"/>
        <v>6.5911083796319048</v>
      </c>
      <c r="I10" s="6">
        <f t="shared" si="12"/>
        <v>1.3065056342830921E-3</v>
      </c>
      <c r="J10" s="6"/>
      <c r="K10" s="10"/>
      <c r="L10" s="8"/>
      <c r="M10" s="7"/>
      <c r="N10" s="7">
        <v>0</v>
      </c>
    </row>
    <row r="14" spans="1:14">
      <c r="A14" s="1" t="s">
        <v>14</v>
      </c>
      <c r="B14" s="1" t="s">
        <v>1</v>
      </c>
    </row>
    <row r="15" spans="1:14">
      <c r="A15" s="1">
        <v>1241.3034302661717</v>
      </c>
      <c r="B15" s="1">
        <v>3.85</v>
      </c>
    </row>
    <row r="16" spans="1:14">
      <c r="A16" s="1">
        <v>1225.8109025340193</v>
      </c>
      <c r="B16" s="1">
        <v>4.3</v>
      </c>
    </row>
    <row r="17" spans="1:2">
      <c r="A17" s="1">
        <v>1189.5568852713793</v>
      </c>
      <c r="B17" s="1">
        <v>4.5999999999999996</v>
      </c>
    </row>
    <row r="18" spans="1:2">
      <c r="A18" s="1">
        <v>1123.3075631314744</v>
      </c>
      <c r="B18" s="1">
        <v>4.9000000000000004</v>
      </c>
    </row>
    <row r="19" spans="1:2">
      <c r="A19" s="1">
        <v>1013.2026301643787</v>
      </c>
      <c r="B19" s="1">
        <v>5.2</v>
      </c>
    </row>
    <row r="20" spans="1:2">
      <c r="A20" s="1">
        <v>835.2430138662387</v>
      </c>
      <c r="B20" s="1">
        <v>5.5</v>
      </c>
    </row>
    <row r="21" spans="1:2">
      <c r="A21" s="1">
        <v>600.28808333209167</v>
      </c>
      <c r="B21" s="1">
        <v>5.75</v>
      </c>
    </row>
    <row r="22" spans="1:2">
      <c r="A22" s="1">
        <v>225.14418698958252</v>
      </c>
      <c r="B22" s="1">
        <v>6</v>
      </c>
    </row>
    <row r="23" spans="1:2">
      <c r="A23" s="1">
        <v>0</v>
      </c>
      <c r="B23" s="1">
        <v>6.1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Meng-Yu Lin</dc:creator>
  <cp:lastModifiedBy>Meng-Yu Lin</cp:lastModifiedBy>
  <dcterms:created xsi:type="dcterms:W3CDTF">2024-05-22T11:03:00Z</dcterms:created>
  <dcterms:modified xsi:type="dcterms:W3CDTF">2024-05-22T13:01:18Z</dcterms:modified>
</cp:coreProperties>
</file>