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vansandriawan/Documents/from BigMac/myWork/ThruSum/KERTAPATI/"/>
    </mc:Choice>
  </mc:AlternateContent>
  <bookViews>
    <workbookView xWindow="0" yWindow="460" windowWidth="27320" windowHeight="14900"/>
  </bookViews>
  <sheets>
    <sheet name="Sheet1" sheetId="1" r:id="rId1"/>
  </sheets>
  <definedNames>
    <definedName name="_xlnm.Print_Area" localSheetId="0">Sheet1!$A$1:$H$52</definedName>
  </definedName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25" i="1"/>
  <c r="C25" i="1"/>
  <c r="D24" i="1"/>
  <c r="K24" i="1"/>
  <c r="D12" i="1"/>
  <c r="D15" i="1"/>
  <c r="K15" i="1"/>
  <c r="J15" i="1"/>
  <c r="B16" i="1"/>
  <c r="B17" i="1"/>
  <c r="J17" i="1"/>
  <c r="C16" i="1"/>
  <c r="D19" i="1"/>
  <c r="D16" i="1"/>
  <c r="J19" i="1"/>
  <c r="D21" i="1"/>
  <c r="B22" i="1"/>
  <c r="D22" i="1"/>
  <c r="C22" i="1"/>
  <c r="B23" i="1"/>
  <c r="D23" i="1"/>
  <c r="C23" i="1"/>
  <c r="J24" i="1"/>
  <c r="D25" i="1"/>
  <c r="D28" i="1"/>
  <c r="D29" i="1"/>
  <c r="B31" i="1"/>
  <c r="C31" i="1"/>
  <c r="B33" i="1"/>
  <c r="J33" i="1"/>
  <c r="D35" i="1"/>
  <c r="K35" i="1"/>
  <c r="J35" i="1"/>
  <c r="C36" i="1"/>
  <c r="D39" i="1"/>
  <c r="K39" i="1"/>
  <c r="J39" i="1"/>
  <c r="D33" i="1"/>
  <c r="K33" i="1"/>
  <c r="J36" i="1"/>
  <c r="C21" i="1"/>
  <c r="K21" i="1"/>
  <c r="B26" i="1"/>
  <c r="J26" i="1"/>
  <c r="K19" i="1"/>
  <c r="J16" i="1"/>
  <c r="D26" i="1"/>
  <c r="K26" i="1"/>
  <c r="D17" i="1"/>
  <c r="K17" i="1"/>
  <c r="K16" i="1"/>
  <c r="D36" i="1"/>
  <c r="B37" i="1"/>
  <c r="J37" i="1"/>
  <c r="D31" i="1"/>
  <c r="B41" i="1"/>
  <c r="J21" i="1"/>
  <c r="D37" i="1"/>
  <c r="K37" i="1"/>
  <c r="K36" i="1"/>
  <c r="C41" i="1"/>
  <c r="C11" i="1"/>
  <c r="C10" i="1"/>
  <c r="B11" i="1"/>
  <c r="B13" i="1"/>
  <c r="D10" i="1"/>
  <c r="J10" i="1"/>
  <c r="K12" i="1"/>
  <c r="D41" i="1"/>
  <c r="J12" i="1"/>
  <c r="J11" i="1"/>
  <c r="J13" i="1"/>
  <c r="D11" i="1"/>
  <c r="K11" i="1"/>
  <c r="D13" i="1"/>
  <c r="K10" i="1"/>
  <c r="K13" i="1"/>
  <c r="K41" i="1"/>
  <c r="J41" i="1"/>
</calcChain>
</file>

<file path=xl/sharedStrings.xml><?xml version="1.0" encoding="utf-8"?>
<sst xmlns="http://schemas.openxmlformats.org/spreadsheetml/2006/main" count="53" uniqueCount="46">
  <si>
    <t>PRODUK</t>
  </si>
  <si>
    <t>BY SCHEDULING</t>
  </si>
  <si>
    <t>BY METER</t>
  </si>
  <si>
    <t>BY LO</t>
  </si>
  <si>
    <t>KETERANGAN</t>
  </si>
  <si>
    <t>BIO SOLAR SPBU</t>
  </si>
  <si>
    <t>SOLAR TOTAL</t>
  </si>
  <si>
    <t>TOTAL</t>
  </si>
  <si>
    <t>PERTAMAX dari LO PERTALITE</t>
  </si>
  <si>
    <t>PREMIUM dari LO PERTALITE</t>
  </si>
  <si>
    <t>PERTAMAX TOTAL</t>
  </si>
  <si>
    <t>PREMIUM TOTAL</t>
  </si>
  <si>
    <t>PERTALITE</t>
  </si>
  <si>
    <t>BIOSOLAR TOTAL</t>
  </si>
  <si>
    <t xml:space="preserve">PREMIUM </t>
  </si>
  <si>
    <t xml:space="preserve">PERTAMAX </t>
  </si>
  <si>
    <t>SOLAR dari LO INDUSTRI</t>
  </si>
  <si>
    <t>BIO SOLAR TRANSPORTASI PSO</t>
  </si>
  <si>
    <t>New Gantry System</t>
  </si>
  <si>
    <t>PT. Pertamina, (Persero)</t>
  </si>
  <si>
    <t xml:space="preserve"> </t>
  </si>
  <si>
    <t>Riva Amrulloh</t>
  </si>
  <si>
    <t>Mengetahui,</t>
  </si>
  <si>
    <t>Jr. Spv. Distribution</t>
  </si>
  <si>
    <t>BIO SOLAR PEMBANGKIT LISTRIK</t>
  </si>
  <si>
    <t>FAME TOTAL</t>
  </si>
  <si>
    <t>SOLAR dari LO PEMBANGKIT LISTRIK</t>
  </si>
  <si>
    <t>PT. Pertamina Patra Niaga</t>
  </si>
  <si>
    <t xml:space="preserve">NEW GANTRY SYSTEM  
Terminal BBM PERTAMINA KERTAPATI
Jalan Ki Merogan No. 1927 Kel. Kemang Agung Kec. Kertapati
Palembang 30258
</t>
  </si>
  <si>
    <t>Sr. Spv. RS&amp;D</t>
  </si>
  <si>
    <t>Dispatcher</t>
  </si>
  <si>
    <t>Selisih Tiap Produk</t>
  </si>
  <si>
    <t>PREMIUM dari LO RTW &amp; Tongkang</t>
  </si>
  <si>
    <t>SOLAR dari LO RTW &amp; Tongkang</t>
  </si>
  <si>
    <t>THRUPUT SUMMARY REPORT</t>
  </si>
  <si>
    <t>Muhamad Giri Ginanjar</t>
  </si>
  <si>
    <t>Operation New Gantry TBBM Kertapati</t>
  </si>
  <si>
    <t>SOLAR dari LO BIOSOLAR</t>
  </si>
  <si>
    <t>SOLAR dari LO DEXLITE</t>
  </si>
  <si>
    <t>PERTAMINA DEX TOTAL</t>
  </si>
  <si>
    <t>PERTAMINA DEX</t>
  </si>
  <si>
    <t>PERTAMINA DEX dari LO DEXLITE</t>
  </si>
  <si>
    <t>DEXLITE</t>
  </si>
  <si>
    <t>M. Izhar Dwiputra</t>
  </si>
  <si>
    <t>DATE : 12-12-2017</t>
  </si>
  <si>
    <t>Fitrani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</si>
</sst>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#"/>
    <numFmt numFmtId="166" formatCode="_(* #,##0_);_(* \(#,##0\);_(* &quot;-&quot;??_);_(@_)"/>
    <numFmt numFmtId="167" formatCode="#,##0.0"/>
  </numFmts>
  <fonts count="28" x14ac:knownFonts="1">
    <font>
      <sz val="11"/>
      <color indexed="8"/>
      <name val="Calibri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sz val="14"/>
      <color indexed="8"/>
      <name val="Calibri"/>
      <family val="2"/>
    </font>
    <font>
      <b/>
      <sz val="13"/>
      <color indexed="8"/>
      <name val="Arial"/>
      <family val="2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b/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b/>
      <i/>
      <sz val="13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6"/>
      <color indexed="8"/>
      <name val="Arial"/>
      <family val="2"/>
    </font>
    <font>
      <sz val="14"/>
      <color rgb="FFFFFF00"/>
      <name val="Calibri"/>
      <family val="2"/>
    </font>
    <font>
      <sz val="13"/>
      <color theme="0"/>
      <name val="Calibri"/>
      <family val="2"/>
    </font>
    <font>
      <b/>
      <sz val="12"/>
      <color theme="4"/>
      <name val="Calibri"/>
      <family val="2"/>
      <scheme val="minor"/>
    </font>
    <font>
      <sz val="11"/>
      <color indexed="8"/>
      <name val="Times New Roman"/>
      <family val="1"/>
    </font>
    <font>
      <b/>
      <i/>
      <sz val="12"/>
      <color rgb="FFFF0000"/>
      <name val="Times New Roman"/>
      <family val="1"/>
    </font>
    <font>
      <b/>
      <sz val="13"/>
      <color theme="1"/>
      <name val="Times New Roman"/>
      <family val="1"/>
    </font>
    <font>
      <b/>
      <i/>
      <sz val="12"/>
      <name val="Times New Roman"/>
      <family val="1"/>
    </font>
    <font>
      <b/>
      <sz val="13"/>
      <color rgb="FFFF0000"/>
      <name val="Calibri"/>
      <family val="2"/>
    </font>
    <font>
      <sz val="10"/>
      <color indexed="8"/>
      <name val="Times New Roman"/>
      <family val="1"/>
    </font>
    <font>
      <b/>
      <sz val="13"/>
      <color theme="0"/>
      <name val="Calibri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03">
    <xf numFmtId="0" fontId="0" fillId="0" borderId="0" xfId="0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6" fillId="0" borderId="0" xfId="0" applyFont="1" applyBorder="1" applyAlignment="1">
      <alignment vertical="center"/>
    </xf>
    <xf numFmtId="3" fontId="8" fillId="2" borderId="1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/>
    </xf>
    <xf numFmtId="166" fontId="10" fillId="2" borderId="0" xfId="1" applyNumberFormat="1" applyFont="1" applyFill="1" applyBorder="1" applyAlignment="1">
      <alignment horizontal="center" vertical="center" wrapText="1"/>
    </xf>
    <xf numFmtId="166" fontId="9" fillId="2" borderId="0" xfId="1" applyNumberFormat="1" applyFont="1" applyFill="1" applyBorder="1" applyAlignment="1">
      <alignment horizontal="center" vertical="center" wrapText="1"/>
    </xf>
    <xf numFmtId="166" fontId="9" fillId="2" borderId="0" xfId="1" applyNumberFormat="1" applyFont="1" applyFill="1" applyBorder="1" applyAlignment="1">
      <alignment horizontal="left" vertical="center" wrapText="1"/>
    </xf>
    <xf numFmtId="166" fontId="10" fillId="2" borderId="0" xfId="1" applyNumberFormat="1" applyFont="1" applyFill="1" applyBorder="1" applyAlignment="1">
      <alignment horizontal="center" vertical="center"/>
    </xf>
    <xf numFmtId="166" fontId="10" fillId="2" borderId="0" xfId="1" applyNumberFormat="1" applyFont="1" applyFill="1" applyBorder="1" applyAlignment="1">
      <alignment vertical="center"/>
    </xf>
    <xf numFmtId="166" fontId="12" fillId="0" borderId="0" xfId="1" applyNumberFormat="1" applyFont="1" applyBorder="1" applyAlignment="1">
      <alignment horizontal="right" vertical="center"/>
    </xf>
    <xf numFmtId="3" fontId="15" fillId="2" borderId="1" xfId="0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65" fontId="13" fillId="2" borderId="1" xfId="0" applyNumberFormat="1" applyFont="1" applyFill="1" applyBorder="1" applyAlignment="1">
      <alignment horizontal="left" vertical="center"/>
    </xf>
    <xf numFmtId="3" fontId="6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3" fontId="15" fillId="0" borderId="1" xfId="0" applyNumberFormat="1" applyFont="1" applyFill="1" applyBorder="1" applyAlignment="1">
      <alignment vertical="center"/>
    </xf>
    <xf numFmtId="165" fontId="13" fillId="0" borderId="1" xfId="0" applyNumberFormat="1" applyFont="1" applyFill="1" applyBorder="1" applyAlignment="1">
      <alignment horizontal="left" vertical="center"/>
    </xf>
    <xf numFmtId="3" fontId="8" fillId="0" borderId="1" xfId="0" applyNumberFormat="1" applyFont="1" applyFill="1" applyBorder="1" applyAlignment="1">
      <alignment vertical="center"/>
    </xf>
    <xf numFmtId="165" fontId="14" fillId="2" borderId="1" xfId="0" applyNumberFormat="1" applyFont="1" applyFill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  <xf numFmtId="166" fontId="12" fillId="0" borderId="1" xfId="1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11" fillId="2" borderId="1" xfId="0" applyNumberFormat="1" applyFont="1" applyFill="1" applyBorder="1" applyAlignment="1">
      <alignment vertical="center"/>
    </xf>
    <xf numFmtId="3" fontId="21" fillId="2" borderId="1" xfId="0" applyNumberFormat="1" applyFont="1" applyFill="1" applyBorder="1" applyAlignment="1">
      <alignment vertical="center"/>
    </xf>
    <xf numFmtId="166" fontId="22" fillId="0" borderId="1" xfId="1" applyNumberFormat="1" applyFont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23" fillId="0" borderId="1" xfId="0" applyNumberFormat="1" applyFont="1" applyFill="1" applyBorder="1" applyAlignment="1">
      <alignment vertical="center"/>
    </xf>
    <xf numFmtId="3" fontId="23" fillId="2" borderId="1" xfId="0" applyNumberFormat="1" applyFont="1" applyFill="1" applyBorder="1" applyAlignment="1">
      <alignment horizontal="right" vertical="center"/>
    </xf>
    <xf numFmtId="3" fontId="11" fillId="0" borderId="1" xfId="0" applyNumberFormat="1" applyFont="1" applyBorder="1" applyAlignment="1">
      <alignment vertical="center"/>
    </xf>
    <xf numFmtId="3" fontId="11" fillId="2" borderId="1" xfId="0" applyNumberFormat="1" applyFont="1" applyFill="1" applyBorder="1" applyAlignment="1">
      <alignment horizontal="right" vertical="center"/>
    </xf>
    <xf numFmtId="3" fontId="23" fillId="2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25" fillId="0" borderId="8" xfId="0" applyNumberFormat="1" applyFont="1" applyFill="1" applyBorder="1" applyAlignment="1">
      <alignment vertical="center"/>
    </xf>
    <xf numFmtId="3" fontId="25" fillId="0" borderId="0" xfId="0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26" fillId="0" borderId="9" xfId="0" applyNumberFormat="1" applyFont="1" applyBorder="1" applyAlignment="1">
      <alignment vertical="center"/>
    </xf>
    <xf numFmtId="165" fontId="26" fillId="0" borderId="10" xfId="0" applyNumberFormat="1" applyFont="1" applyBorder="1" applyAlignment="1">
      <alignment vertical="center"/>
    </xf>
    <xf numFmtId="165" fontId="24" fillId="0" borderId="10" xfId="0" applyNumberFormat="1" applyFont="1" applyBorder="1" applyAlignment="1">
      <alignment vertical="center"/>
    </xf>
    <xf numFmtId="165" fontId="18" fillId="0" borderId="10" xfId="0" applyNumberFormat="1" applyFont="1" applyBorder="1" applyAlignment="1">
      <alignment vertical="center"/>
    </xf>
    <xf numFmtId="165" fontId="18" fillId="0" borderId="11" xfId="0" applyNumberFormat="1" applyFont="1" applyBorder="1" applyAlignment="1">
      <alignment vertical="center"/>
    </xf>
    <xf numFmtId="165" fontId="18" fillId="0" borderId="9" xfId="0" applyNumberFormat="1" applyFont="1" applyBorder="1" applyAlignment="1">
      <alignment vertical="center"/>
    </xf>
    <xf numFmtId="3" fontId="27" fillId="2" borderId="1" xfId="0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 wrapText="1"/>
    </xf>
    <xf numFmtId="3" fontId="8" fillId="0" borderId="6" xfId="0" applyNumberFormat="1" applyFont="1" applyFill="1" applyBorder="1" applyAlignment="1">
      <alignment horizontal="center" vertical="center" wrapText="1"/>
    </xf>
    <xf numFmtId="3" fontId="8" fillId="0" borderId="7" xfId="0" applyNumberFormat="1" applyFont="1" applyFill="1" applyBorder="1" applyAlignment="1">
      <alignment horizontal="center" vertical="center" wrapText="1"/>
    </xf>
    <xf numFmtId="3" fontId="20" fillId="0" borderId="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  <xf numFmtId="3" fontId="25" fillId="0" borderId="8" xfId="0" applyNumberFormat="1" applyFont="1" applyFill="1" applyBorder="1" applyAlignment="1">
      <alignment horizontal="center" vertical="center" wrapText="1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>
      <alignment horizontal="center" vertical="center" wrapText="1"/>
    </xf>
    <xf numFmtId="3" fontId="25" fillId="0" borderId="15" xfId="0" applyNumberFormat="1" applyFont="1" applyFill="1" applyBorder="1" applyAlignment="1">
      <alignment horizontal="center" vertical="center" wrapText="1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 vertical="center" wrapText="1"/>
    </xf>
    <xf numFmtId="3" fontId="25" fillId="0" borderId="18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20" fillId="0" borderId="5" xfId="0" applyNumberFormat="1" applyFont="1" applyFill="1" applyBorder="1" applyAlignment="1">
      <alignment horizontal="center" vertical="center" wrapText="1"/>
    </xf>
    <xf numFmtId="3" fontId="20" fillId="0" borderId="6" xfId="0" applyNumberFormat="1" applyFont="1" applyFill="1" applyBorder="1" applyAlignment="1">
      <alignment horizontal="center" vertical="center" wrapText="1"/>
    </xf>
    <xf numFmtId="3" fontId="20" fillId="0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 wrapText="1"/>
    </xf>
    <xf numFmtId="3" fontId="20" fillId="0" borderId="8" xfId="0" applyNumberFormat="1" applyFont="1" applyFill="1" applyBorder="1" applyAlignment="1">
      <alignment horizontal="center" vertical="center" wrapText="1"/>
    </xf>
    <xf numFmtId="3" fontId="20" fillId="0" borderId="13" xfId="0" applyNumberFormat="1" applyFont="1" applyFill="1" applyBorder="1" applyAlignment="1">
      <alignment horizontal="center" vertical="center" wrapText="1"/>
    </xf>
    <xf numFmtId="3" fontId="20" fillId="0" borderId="14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15" xfId="0" applyNumberFormat="1" applyFont="1" applyFill="1" applyBorder="1" applyAlignment="1">
      <alignment horizontal="center" vertical="center" wrapText="1"/>
    </xf>
    <xf numFmtId="3" fontId="20" fillId="0" borderId="16" xfId="0" applyNumberFormat="1" applyFont="1" applyFill="1" applyBorder="1" applyAlignment="1">
      <alignment horizontal="center" vertical="center" wrapText="1"/>
    </xf>
    <xf numFmtId="3" fontId="20" fillId="0" borderId="17" xfId="0" applyNumberFormat="1" applyFont="1" applyFill="1" applyBorder="1" applyAlignment="1">
      <alignment horizontal="center" vertical="center" wrapText="1"/>
    </xf>
    <xf numFmtId="3" fontId="20" fillId="0" borderId="18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48</xdr:row>
      <xdr:rowOff>9525</xdr:rowOff>
    </xdr:from>
    <xdr:to>
      <xdr:col>5</xdr:col>
      <xdr:colOff>952500</xdr:colOff>
      <xdr:row>48</xdr:row>
      <xdr:rowOff>9525</xdr:rowOff>
    </xdr:to>
    <xdr:cxnSp macro="">
      <xdr:nvCxnSpPr>
        <xdr:cNvPr id="2042" name="Straight Connector 5"/>
        <xdr:cNvCxnSpPr>
          <a:cxnSpLocks noChangeShapeType="1"/>
        </xdr:cNvCxnSpPr>
      </xdr:nvCxnSpPr>
      <xdr:spPr bwMode="auto">
        <a:xfrm>
          <a:off x="10172700" y="8477250"/>
          <a:ext cx="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1381125</xdr:colOff>
      <xdr:row>48</xdr:row>
      <xdr:rowOff>9525</xdr:rowOff>
    </xdr:from>
    <xdr:to>
      <xdr:col>5</xdr:col>
      <xdr:colOff>952500</xdr:colOff>
      <xdr:row>48</xdr:row>
      <xdr:rowOff>9525</xdr:rowOff>
    </xdr:to>
    <xdr:cxnSp macro="">
      <xdr:nvCxnSpPr>
        <xdr:cNvPr id="17" name="Straight Connector 5"/>
        <xdr:cNvCxnSpPr>
          <a:cxnSpLocks noChangeShapeType="1"/>
        </xdr:cNvCxnSpPr>
      </xdr:nvCxnSpPr>
      <xdr:spPr bwMode="auto">
        <a:xfrm>
          <a:off x="10172700" y="8477250"/>
          <a:ext cx="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1381125</xdr:colOff>
      <xdr:row>48</xdr:row>
      <xdr:rowOff>9525</xdr:rowOff>
    </xdr:from>
    <xdr:to>
      <xdr:col>5</xdr:col>
      <xdr:colOff>952500</xdr:colOff>
      <xdr:row>48</xdr:row>
      <xdr:rowOff>9525</xdr:rowOff>
    </xdr:to>
    <xdr:cxnSp macro="">
      <xdr:nvCxnSpPr>
        <xdr:cNvPr id="19" name="Straight Connector 5"/>
        <xdr:cNvCxnSpPr>
          <a:cxnSpLocks noChangeShapeType="1"/>
        </xdr:cNvCxnSpPr>
      </xdr:nvCxnSpPr>
      <xdr:spPr bwMode="auto">
        <a:xfrm>
          <a:off x="10172700" y="8477250"/>
          <a:ext cx="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1381125</xdr:colOff>
      <xdr:row>48</xdr:row>
      <xdr:rowOff>9525</xdr:rowOff>
    </xdr:from>
    <xdr:to>
      <xdr:col>5</xdr:col>
      <xdr:colOff>952500</xdr:colOff>
      <xdr:row>48</xdr:row>
      <xdr:rowOff>9525</xdr:rowOff>
    </xdr:to>
    <xdr:cxnSp macro="">
      <xdr:nvCxnSpPr>
        <xdr:cNvPr id="21" name="Straight Connector 5"/>
        <xdr:cNvCxnSpPr>
          <a:cxnSpLocks noChangeShapeType="1"/>
        </xdr:cNvCxnSpPr>
      </xdr:nvCxnSpPr>
      <xdr:spPr bwMode="auto">
        <a:xfrm>
          <a:off x="10172700" y="8477250"/>
          <a:ext cx="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1381125</xdr:colOff>
      <xdr:row>48</xdr:row>
      <xdr:rowOff>9525</xdr:rowOff>
    </xdr:from>
    <xdr:to>
      <xdr:col>5</xdr:col>
      <xdr:colOff>952500</xdr:colOff>
      <xdr:row>48</xdr:row>
      <xdr:rowOff>9525</xdr:rowOff>
    </xdr:to>
    <xdr:cxnSp macro="">
      <xdr:nvCxnSpPr>
        <xdr:cNvPr id="15" name="Straight Connector 5"/>
        <xdr:cNvCxnSpPr>
          <a:cxnSpLocks noChangeShapeType="1"/>
        </xdr:cNvCxnSpPr>
      </xdr:nvCxnSpPr>
      <xdr:spPr bwMode="auto">
        <a:xfrm>
          <a:off x="12277725" y="9715500"/>
          <a:ext cx="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1381125</xdr:colOff>
      <xdr:row>48</xdr:row>
      <xdr:rowOff>9525</xdr:rowOff>
    </xdr:from>
    <xdr:to>
      <xdr:col>5</xdr:col>
      <xdr:colOff>952500</xdr:colOff>
      <xdr:row>48</xdr:row>
      <xdr:rowOff>9525</xdr:rowOff>
    </xdr:to>
    <xdr:cxnSp macro="">
      <xdr:nvCxnSpPr>
        <xdr:cNvPr id="23" name="Straight Connector 5"/>
        <xdr:cNvCxnSpPr>
          <a:cxnSpLocks noChangeShapeType="1"/>
        </xdr:cNvCxnSpPr>
      </xdr:nvCxnSpPr>
      <xdr:spPr bwMode="auto">
        <a:xfrm>
          <a:off x="12277725" y="9715500"/>
          <a:ext cx="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1381125</xdr:colOff>
      <xdr:row>48</xdr:row>
      <xdr:rowOff>9525</xdr:rowOff>
    </xdr:from>
    <xdr:to>
      <xdr:col>5</xdr:col>
      <xdr:colOff>952500</xdr:colOff>
      <xdr:row>48</xdr:row>
      <xdr:rowOff>9525</xdr:rowOff>
    </xdr:to>
    <xdr:cxnSp macro="">
      <xdr:nvCxnSpPr>
        <xdr:cNvPr id="25" name="Straight Connector 5"/>
        <xdr:cNvCxnSpPr>
          <a:cxnSpLocks noChangeShapeType="1"/>
        </xdr:cNvCxnSpPr>
      </xdr:nvCxnSpPr>
      <xdr:spPr bwMode="auto">
        <a:xfrm>
          <a:off x="12277725" y="9715500"/>
          <a:ext cx="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1381125</xdr:colOff>
      <xdr:row>48</xdr:row>
      <xdr:rowOff>9525</xdr:rowOff>
    </xdr:from>
    <xdr:to>
      <xdr:col>5</xdr:col>
      <xdr:colOff>952500</xdr:colOff>
      <xdr:row>48</xdr:row>
      <xdr:rowOff>9525</xdr:rowOff>
    </xdr:to>
    <xdr:cxnSp macro="">
      <xdr:nvCxnSpPr>
        <xdr:cNvPr id="27" name="Straight Connector 5"/>
        <xdr:cNvCxnSpPr>
          <a:cxnSpLocks noChangeShapeType="1"/>
        </xdr:cNvCxnSpPr>
      </xdr:nvCxnSpPr>
      <xdr:spPr bwMode="auto">
        <a:xfrm>
          <a:off x="12277725" y="9715500"/>
          <a:ext cx="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</xdr:col>
      <xdr:colOff>314324</xdr:colOff>
      <xdr:row>48</xdr:row>
      <xdr:rowOff>11906</xdr:rowOff>
    </xdr:from>
    <xdr:to>
      <xdr:col>1</xdr:col>
      <xdr:colOff>2428875</xdr:colOff>
      <xdr:row>48</xdr:row>
      <xdr:rowOff>23812</xdr:rowOff>
    </xdr:to>
    <xdr:cxnSp macro="">
      <xdr:nvCxnSpPr>
        <xdr:cNvPr id="30" name="Straight Connector 3"/>
        <xdr:cNvCxnSpPr>
          <a:cxnSpLocks noChangeShapeType="1"/>
        </xdr:cNvCxnSpPr>
      </xdr:nvCxnSpPr>
      <xdr:spPr bwMode="auto">
        <a:xfrm>
          <a:off x="3350418" y="9941719"/>
          <a:ext cx="2114551" cy="11906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2</xdr:col>
      <xdr:colOff>869156</xdr:colOff>
      <xdr:row>48</xdr:row>
      <xdr:rowOff>11906</xdr:rowOff>
    </xdr:from>
    <xdr:to>
      <xdr:col>3</xdr:col>
      <xdr:colOff>1012032</xdr:colOff>
      <xdr:row>48</xdr:row>
      <xdr:rowOff>11906</xdr:rowOff>
    </xdr:to>
    <xdr:cxnSp macro="">
      <xdr:nvCxnSpPr>
        <xdr:cNvPr id="31" name="Straight Connector 3"/>
        <xdr:cNvCxnSpPr>
          <a:cxnSpLocks noChangeShapeType="1"/>
        </xdr:cNvCxnSpPr>
      </xdr:nvCxnSpPr>
      <xdr:spPr bwMode="auto">
        <a:xfrm>
          <a:off x="6191250" y="9941719"/>
          <a:ext cx="2405063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4</xdr:col>
      <xdr:colOff>404812</xdr:colOff>
      <xdr:row>48</xdr:row>
      <xdr:rowOff>0</xdr:rowOff>
    </xdr:from>
    <xdr:to>
      <xdr:col>6</xdr:col>
      <xdr:colOff>535782</xdr:colOff>
      <xdr:row>48</xdr:row>
      <xdr:rowOff>0</xdr:rowOff>
    </xdr:to>
    <xdr:cxnSp macro="">
      <xdr:nvCxnSpPr>
        <xdr:cNvPr id="32" name="Straight Connector 3"/>
        <xdr:cNvCxnSpPr>
          <a:cxnSpLocks noChangeShapeType="1"/>
        </xdr:cNvCxnSpPr>
      </xdr:nvCxnSpPr>
      <xdr:spPr bwMode="auto">
        <a:xfrm>
          <a:off x="9715500" y="9929813"/>
          <a:ext cx="203597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 editAs="oneCell">
    <xdr:from>
      <xdr:col>5</xdr:col>
      <xdr:colOff>190499</xdr:colOff>
      <xdr:row>0</xdr:row>
      <xdr:rowOff>83343</xdr:rowOff>
    </xdr:from>
    <xdr:to>
      <xdr:col>7</xdr:col>
      <xdr:colOff>690561</xdr:colOff>
      <xdr:row>3</xdr:row>
      <xdr:rowOff>130968</xdr:rowOff>
    </xdr:to>
    <xdr:pic>
      <xdr:nvPicPr>
        <xdr:cNvPr id="18" name="Picture 1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6" t="14286" r="8149" b="15306"/>
        <a:stretch>
          <a:fillRect/>
        </a:stretch>
      </xdr:blipFill>
      <xdr:spPr bwMode="auto">
        <a:xfrm>
          <a:off x="10453687" y="83343"/>
          <a:ext cx="2452687" cy="690563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523877</xdr:colOff>
      <xdr:row>48</xdr:row>
      <xdr:rowOff>35718</xdr:rowOff>
    </xdr:from>
    <xdr:to>
      <xdr:col>0</xdr:col>
      <xdr:colOff>2559847</xdr:colOff>
      <xdr:row>48</xdr:row>
      <xdr:rowOff>35718</xdr:rowOff>
    </xdr:to>
    <xdr:cxnSp macro="">
      <xdr:nvCxnSpPr>
        <xdr:cNvPr id="20" name="Straight Connector 3"/>
        <xdr:cNvCxnSpPr>
          <a:cxnSpLocks noChangeShapeType="1"/>
        </xdr:cNvCxnSpPr>
      </xdr:nvCxnSpPr>
      <xdr:spPr bwMode="auto">
        <a:xfrm>
          <a:off x="523877" y="9965531"/>
          <a:ext cx="2035970" cy="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 editAs="oneCell">
    <xdr:from>
      <xdr:col>5</xdr:col>
      <xdr:colOff>190499</xdr:colOff>
      <xdr:row>0</xdr:row>
      <xdr:rowOff>83343</xdr:rowOff>
    </xdr:from>
    <xdr:to>
      <xdr:col>7</xdr:col>
      <xdr:colOff>690561</xdr:colOff>
      <xdr:row>3</xdr:row>
      <xdr:rowOff>130968</xdr:rowOff>
    </xdr:to>
    <xdr:pic>
      <xdr:nvPicPr>
        <xdr:cNvPr id="16" name="Picture 1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6" t="14286" r="8149" b="15306"/>
        <a:stretch>
          <a:fillRect/>
        </a:stretch>
      </xdr:blipFill>
      <xdr:spPr bwMode="auto">
        <a:xfrm>
          <a:off x="9410699" y="83343"/>
          <a:ext cx="2452687" cy="704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190501</xdr:colOff>
      <xdr:row>0</xdr:row>
      <xdr:rowOff>83343</xdr:rowOff>
    </xdr:from>
    <xdr:to>
      <xdr:col>7</xdr:col>
      <xdr:colOff>690562</xdr:colOff>
      <xdr:row>3</xdr:row>
      <xdr:rowOff>130968</xdr:rowOff>
    </xdr:to>
    <xdr:pic>
      <xdr:nvPicPr>
        <xdr:cNvPr id="22" name="Picture 2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6" t="14286" r="8149" b="15306"/>
        <a:stretch>
          <a:fillRect/>
        </a:stretch>
      </xdr:blipFill>
      <xdr:spPr bwMode="auto">
        <a:xfrm>
          <a:off x="9410701" y="83343"/>
          <a:ext cx="2452686" cy="704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6"/>
  <sheetViews>
    <sheetView tabSelected="1" view="pageBreakPreview" topLeftCell="A12" zoomScale="80" zoomScaleSheetLayoutView="80" workbookViewId="0">
      <selection activeCell="C25" sqref="C25"/>
    </sheetView>
  </sheetViews>
  <sheetFormatPr baseColWidth="10" defaultColWidth="8.83203125" defaultRowHeight="17" x14ac:dyDescent="0.2"/>
  <cols>
    <col min="1" max="1" width="45.5" style="1" bestFit="1" customWidth="1"/>
    <col min="2" max="2" width="38.5" style="1" customWidth="1"/>
    <col min="3" max="3" width="28.5" style="1" customWidth="1"/>
    <col min="4" max="4" width="27.1640625" style="1" customWidth="1"/>
    <col min="5" max="7" width="14.6640625" style="1" customWidth="1"/>
    <col min="8" max="8" width="14.33203125" style="1" customWidth="1"/>
    <col min="9" max="9" width="2.33203125" style="1" customWidth="1"/>
    <col min="10" max="10" width="12.5" style="1" customWidth="1"/>
    <col min="11" max="11" width="13.6640625" style="1" customWidth="1"/>
    <col min="12" max="12" width="10.83203125" style="1" customWidth="1"/>
    <col min="13" max="13" width="14.5" style="1" customWidth="1"/>
    <col min="14" max="15" width="9.1640625" style="1" customWidth="1"/>
    <col min="16" max="16384" width="8.83203125" style="1"/>
  </cols>
  <sheetData>
    <row r="1" spans="1:15" ht="17.25" customHeight="1" x14ac:dyDescent="0.2">
      <c r="A1" s="63" t="s">
        <v>28</v>
      </c>
      <c r="B1" s="64"/>
      <c r="C1" s="6"/>
      <c r="D1" s="6"/>
      <c r="E1" s="6"/>
      <c r="F1" s="6"/>
      <c r="G1" s="6"/>
      <c r="H1" s="6"/>
      <c r="I1" s="6"/>
    </row>
    <row r="2" spans="1:15" x14ac:dyDescent="0.2">
      <c r="A2" s="64"/>
      <c r="B2" s="64"/>
      <c r="C2" s="6"/>
      <c r="D2" s="6"/>
      <c r="E2" s="6"/>
      <c r="F2" s="6"/>
      <c r="G2" s="6"/>
      <c r="H2" s="6"/>
      <c r="I2" s="6"/>
    </row>
    <row r="3" spans="1:15" x14ac:dyDescent="0.2">
      <c r="A3" s="64"/>
      <c r="B3" s="64"/>
      <c r="C3" s="6"/>
      <c r="D3" s="6"/>
      <c r="E3" s="6"/>
      <c r="F3" s="6"/>
      <c r="G3" s="6"/>
      <c r="H3" s="6"/>
      <c r="I3" s="6"/>
    </row>
    <row r="4" spans="1:15" ht="18" thickBot="1" x14ac:dyDescent="0.25">
      <c r="A4" s="65"/>
      <c r="B4" s="65"/>
      <c r="C4" s="15"/>
      <c r="D4" s="15"/>
      <c r="E4" s="15"/>
      <c r="F4" s="15"/>
      <c r="G4" s="15"/>
      <c r="H4" s="15"/>
      <c r="I4" s="6"/>
    </row>
    <row r="5" spans="1:15" x14ac:dyDescent="0.2">
      <c r="A5" s="66" t="s">
        <v>44</v>
      </c>
      <c r="B5" s="14"/>
      <c r="C5" s="14"/>
      <c r="D5" s="14"/>
      <c r="E5" s="39"/>
      <c r="F5" s="14"/>
      <c r="G5" s="14"/>
      <c r="H5" s="14"/>
      <c r="I5" s="14"/>
    </row>
    <row r="6" spans="1:15" s="2" customFormat="1" ht="21" customHeight="1" x14ac:dyDescent="0.2">
      <c r="A6" s="66"/>
      <c r="B6" s="14"/>
      <c r="C6" s="14"/>
      <c r="D6" s="39"/>
      <c r="E6" s="14"/>
      <c r="F6" s="39"/>
      <c r="G6" s="14"/>
      <c r="H6" s="14"/>
      <c r="I6" s="14"/>
      <c r="J6" s="2" t="s">
        <v>20</v>
      </c>
    </row>
    <row r="7" spans="1:15" s="2" customFormat="1" ht="20" x14ac:dyDescent="0.2">
      <c r="A7" s="67" t="s">
        <v>34</v>
      </c>
      <c r="B7" s="67"/>
      <c r="C7" s="67"/>
      <c r="D7" s="67"/>
      <c r="E7" s="67"/>
      <c r="F7" s="67"/>
      <c r="G7" s="67"/>
      <c r="H7" s="67"/>
      <c r="I7" s="16"/>
    </row>
    <row r="8" spans="1:15" s="2" customFormat="1" ht="20.25" customHeight="1" thickBot="1" x14ac:dyDescent="0.25">
      <c r="A8" s="16"/>
      <c r="B8" s="16"/>
      <c r="C8" s="16"/>
      <c r="D8" s="16"/>
      <c r="E8" s="16"/>
      <c r="F8" s="16"/>
      <c r="G8" s="16"/>
      <c r="H8" s="16"/>
      <c r="I8" s="16"/>
    </row>
    <row r="9" spans="1:15" s="2" customFormat="1" ht="20.25" customHeight="1" thickBot="1" x14ac:dyDescent="0.25">
      <c r="A9" s="49" t="s">
        <v>0</v>
      </c>
      <c r="B9" s="49" t="s">
        <v>1</v>
      </c>
      <c r="C9" s="49" t="s">
        <v>2</v>
      </c>
      <c r="D9" s="49" t="s">
        <v>3</v>
      </c>
      <c r="E9" s="93" t="s">
        <v>4</v>
      </c>
      <c r="F9" s="93"/>
      <c r="G9" s="93"/>
      <c r="H9" s="93"/>
      <c r="I9" s="17"/>
      <c r="J9" s="91" t="s">
        <v>31</v>
      </c>
      <c r="K9" s="92"/>
      <c r="L9" s="27"/>
    </row>
    <row r="10" spans="1:15" ht="19.5" customHeight="1" x14ac:dyDescent="0.2">
      <c r="A10" s="34" t="s">
        <v>14</v>
      </c>
      <c r="B10" s="35">
        <v>406500</v>
      </c>
      <c r="C10" s="43">
        <f>C13-C12-C11</f>
        <v>406574.85</v>
      </c>
      <c r="D10" s="35">
        <f>B10</f>
        <v>406500</v>
      </c>
      <c r="E10" s="72"/>
      <c r="F10" s="73"/>
      <c r="G10" s="73"/>
      <c r="H10" s="74"/>
      <c r="I10" s="52"/>
      <c r="J10" s="55">
        <f>B10-C10</f>
        <v>-74.849999999976717</v>
      </c>
      <c r="K10" s="60">
        <f>D10-C10</f>
        <v>-74.849999999976717</v>
      </c>
      <c r="O10" s="3"/>
    </row>
    <row r="11" spans="1:15" ht="19.5" customHeight="1" x14ac:dyDescent="0.2">
      <c r="A11" s="30" t="s">
        <v>9</v>
      </c>
      <c r="B11" s="35">
        <f>B19*45%</f>
        <v>458100</v>
      </c>
      <c r="C11" s="43">
        <f>0.45*C19</f>
        <v>458013.15</v>
      </c>
      <c r="D11" s="35">
        <f>B11</f>
        <v>458100</v>
      </c>
      <c r="E11" s="75"/>
      <c r="F11" s="76"/>
      <c r="G11" s="76"/>
      <c r="H11" s="77"/>
      <c r="I11" s="53"/>
      <c r="J11" s="56">
        <f>B11-C11</f>
        <v>86.849999999976717</v>
      </c>
      <c r="K11" s="58">
        <f>D11-C11</f>
        <v>86.849999999976717</v>
      </c>
      <c r="O11" s="3"/>
    </row>
    <row r="12" spans="1:15" ht="19.5" customHeight="1" x14ac:dyDescent="0.2">
      <c r="A12" s="30" t="s">
        <v>32</v>
      </c>
      <c r="B12" s="51">
        <v>511475</v>
      </c>
      <c r="C12" s="40">
        <v>511460</v>
      </c>
      <c r="D12" s="35">
        <f>B12</f>
        <v>511475</v>
      </c>
      <c r="E12" s="75"/>
      <c r="F12" s="76"/>
      <c r="G12" s="76"/>
      <c r="H12" s="77"/>
      <c r="I12" s="53"/>
      <c r="J12" s="56">
        <f>B12-C12</f>
        <v>15</v>
      </c>
      <c r="K12" s="58">
        <f>D12-C12</f>
        <v>15</v>
      </c>
      <c r="O12" s="3"/>
    </row>
    <row r="13" spans="1:15" ht="19.5" customHeight="1" x14ac:dyDescent="0.2">
      <c r="A13" s="36" t="s">
        <v>11</v>
      </c>
      <c r="B13" s="33">
        <f>B10+B11+B12</f>
        <v>1376075</v>
      </c>
      <c r="C13" s="44">
        <v>1376048</v>
      </c>
      <c r="D13" s="33">
        <f>D10+D11+D12</f>
        <v>1376075</v>
      </c>
      <c r="E13" s="78"/>
      <c r="F13" s="79"/>
      <c r="G13" s="79"/>
      <c r="H13" s="80"/>
      <c r="I13" s="53"/>
      <c r="J13" s="57">
        <f>+J10+J12+J11</f>
        <v>27</v>
      </c>
      <c r="K13" s="57">
        <f>K10+K12+K11</f>
        <v>27</v>
      </c>
      <c r="L13" s="1" t="s">
        <v>20</v>
      </c>
      <c r="O13" s="3"/>
    </row>
    <row r="14" spans="1:15" ht="19.5" customHeight="1" x14ac:dyDescent="0.2">
      <c r="A14" s="36"/>
      <c r="B14" s="33"/>
      <c r="C14" s="45"/>
      <c r="D14" s="33"/>
      <c r="E14" s="71"/>
      <c r="F14" s="71"/>
      <c r="G14" s="71"/>
      <c r="H14" s="71"/>
      <c r="I14" s="19"/>
      <c r="J14" s="58"/>
      <c r="K14" s="58"/>
      <c r="O14" s="3"/>
    </row>
    <row r="15" spans="1:15" ht="19.5" customHeight="1" x14ac:dyDescent="0.2">
      <c r="A15" s="30" t="s">
        <v>15</v>
      </c>
      <c r="B15" s="50">
        <v>184000</v>
      </c>
      <c r="C15" s="61">
        <v>183974</v>
      </c>
      <c r="D15" s="35">
        <f>B15</f>
        <v>184000</v>
      </c>
      <c r="E15" s="94"/>
      <c r="F15" s="95"/>
      <c r="G15" s="95"/>
      <c r="H15" s="96"/>
      <c r="I15" s="19"/>
      <c r="J15" s="58">
        <f>B15-C15</f>
        <v>26</v>
      </c>
      <c r="K15" s="58">
        <f>D15-C15</f>
        <v>26</v>
      </c>
      <c r="O15" s="3"/>
    </row>
    <row r="16" spans="1:15" ht="19.5" customHeight="1" x14ac:dyDescent="0.2">
      <c r="A16" s="30" t="s">
        <v>8</v>
      </c>
      <c r="B16" s="35">
        <f>0.55*B19</f>
        <v>559900</v>
      </c>
      <c r="C16" s="43">
        <f>0.55*C19</f>
        <v>559793.85000000009</v>
      </c>
      <c r="D16" s="35">
        <f>D19*55%</f>
        <v>559900</v>
      </c>
      <c r="E16" s="97"/>
      <c r="F16" s="98"/>
      <c r="G16" s="98"/>
      <c r="H16" s="99"/>
      <c r="I16" s="18"/>
      <c r="J16" s="58">
        <f>B16-C16</f>
        <v>106.14999999990687</v>
      </c>
      <c r="K16" s="58">
        <f>D16-C16</f>
        <v>106.14999999990687</v>
      </c>
      <c r="M16" s="1" t="s">
        <v>20</v>
      </c>
      <c r="O16" s="3"/>
    </row>
    <row r="17" spans="1:15" ht="19.5" customHeight="1" x14ac:dyDescent="0.2">
      <c r="A17" s="36" t="s">
        <v>10</v>
      </c>
      <c r="B17" s="33">
        <f>B15+B16</f>
        <v>743900</v>
      </c>
      <c r="C17" s="44">
        <v>743692</v>
      </c>
      <c r="D17" s="33">
        <f>D15+D16</f>
        <v>743900</v>
      </c>
      <c r="E17" s="100"/>
      <c r="F17" s="101"/>
      <c r="G17" s="101"/>
      <c r="H17" s="102"/>
      <c r="I17" s="20"/>
      <c r="J17" s="57">
        <f>B17-C17</f>
        <v>208</v>
      </c>
      <c r="K17" s="57">
        <f>D17-C17</f>
        <v>208</v>
      </c>
      <c r="O17" s="3"/>
    </row>
    <row r="18" spans="1:15" ht="19.5" customHeight="1" x14ac:dyDescent="0.2">
      <c r="A18" s="36"/>
      <c r="B18" s="33"/>
      <c r="C18" s="45"/>
      <c r="D18" s="33"/>
      <c r="E18" s="71"/>
      <c r="F18" s="71"/>
      <c r="G18" s="71"/>
      <c r="H18" s="71"/>
      <c r="I18" s="20"/>
      <c r="J18" s="58"/>
      <c r="K18" s="58"/>
      <c r="O18" s="3"/>
    </row>
    <row r="19" spans="1:15" ht="19.5" customHeight="1" x14ac:dyDescent="0.2">
      <c r="A19" s="36" t="s">
        <v>12</v>
      </c>
      <c r="B19" s="33">
        <v>1018000</v>
      </c>
      <c r="C19" s="48">
        <v>1017807</v>
      </c>
      <c r="D19" s="33">
        <f>B19</f>
        <v>1018000</v>
      </c>
      <c r="E19" s="68"/>
      <c r="F19" s="69"/>
      <c r="G19" s="69"/>
      <c r="H19" s="70"/>
      <c r="I19" s="18"/>
      <c r="J19" s="58">
        <f>B19-C19</f>
        <v>193</v>
      </c>
      <c r="K19" s="58">
        <f>D19-C19</f>
        <v>193</v>
      </c>
      <c r="O19" s="3"/>
    </row>
    <row r="20" spans="1:15" x14ac:dyDescent="0.2">
      <c r="A20" s="30"/>
      <c r="B20" s="35"/>
      <c r="C20" s="47"/>
      <c r="D20" s="35"/>
      <c r="E20" s="71"/>
      <c r="F20" s="71"/>
      <c r="G20" s="71"/>
      <c r="H20" s="71"/>
      <c r="I20" s="18"/>
      <c r="J20" s="58"/>
      <c r="K20" s="58"/>
      <c r="O20" s="3"/>
    </row>
    <row r="21" spans="1:15" ht="28.5" customHeight="1" x14ac:dyDescent="0.2">
      <c r="A21" s="30" t="s">
        <v>16</v>
      </c>
      <c r="B21" s="51">
        <v>1067000</v>
      </c>
      <c r="C21" s="40">
        <f>C26-C25-C24-C23-C22</f>
        <v>1066408.8</v>
      </c>
      <c r="D21" s="40">
        <f>B21</f>
        <v>1067000</v>
      </c>
      <c r="E21" s="72"/>
      <c r="F21" s="73"/>
      <c r="G21" s="73"/>
      <c r="H21" s="74"/>
      <c r="I21" s="19"/>
      <c r="J21" s="58">
        <f>B21-C21</f>
        <v>591.19999999995343</v>
      </c>
      <c r="K21" s="58">
        <f>D21-C21</f>
        <v>591.19999999995343</v>
      </c>
      <c r="M21" s="1" t="s">
        <v>20</v>
      </c>
      <c r="O21" s="3"/>
    </row>
    <row r="22" spans="1:15" ht="26.25" customHeight="1" x14ac:dyDescent="0.2">
      <c r="A22" s="30" t="s">
        <v>37</v>
      </c>
      <c r="B22" s="40">
        <f>B28*0.8</f>
        <v>852560</v>
      </c>
      <c r="C22" s="40">
        <f>0.8*C28</f>
        <v>852504.8</v>
      </c>
      <c r="D22" s="35">
        <f>B22</f>
        <v>852560</v>
      </c>
      <c r="E22" s="75"/>
      <c r="F22" s="76"/>
      <c r="G22" s="76"/>
      <c r="H22" s="77"/>
      <c r="I22" s="22"/>
      <c r="J22" s="58"/>
      <c r="K22" s="58"/>
      <c r="O22" s="3"/>
    </row>
    <row r="23" spans="1:15" ht="18.75" customHeight="1" x14ac:dyDescent="0.2">
      <c r="A23" s="30" t="s">
        <v>26</v>
      </c>
      <c r="B23" s="7">
        <f>0.7*B29</f>
        <v>0</v>
      </c>
      <c r="C23" s="40">
        <f>0.7*C29</f>
        <v>0</v>
      </c>
      <c r="D23" s="35">
        <f>B23</f>
        <v>0</v>
      </c>
      <c r="E23" s="75"/>
      <c r="F23" s="76"/>
      <c r="G23" s="76"/>
      <c r="H23" s="77"/>
      <c r="I23" s="22"/>
      <c r="J23" s="58"/>
      <c r="K23" s="58"/>
      <c r="O23" s="3"/>
    </row>
    <row r="24" spans="1:15" ht="20.25" customHeight="1" x14ac:dyDescent="0.2">
      <c r="A24" s="30" t="s">
        <v>33</v>
      </c>
      <c r="B24" s="40">
        <v>1148550</v>
      </c>
      <c r="C24" s="40">
        <v>1145307</v>
      </c>
      <c r="D24" s="7">
        <f>B24</f>
        <v>1148550</v>
      </c>
      <c r="E24" s="75"/>
      <c r="F24" s="76"/>
      <c r="G24" s="76"/>
      <c r="H24" s="77"/>
      <c r="I24" s="22"/>
      <c r="J24" s="58">
        <f>B24-C24</f>
        <v>3243</v>
      </c>
      <c r="K24" s="58">
        <f>D24-C24</f>
        <v>3243</v>
      </c>
      <c r="O24" s="3"/>
    </row>
    <row r="25" spans="1:15" x14ac:dyDescent="0.2">
      <c r="A25" s="30" t="s">
        <v>38</v>
      </c>
      <c r="B25" s="40">
        <f>0.8*B39</f>
        <v>38400</v>
      </c>
      <c r="C25" s="40">
        <f>0.8*C39</f>
        <v>38390.400000000001</v>
      </c>
      <c r="D25" s="7">
        <f>B25</f>
        <v>38400</v>
      </c>
      <c r="E25" s="75"/>
      <c r="F25" s="76"/>
      <c r="G25" s="76"/>
      <c r="H25" s="77"/>
      <c r="I25" s="22"/>
      <c r="J25" s="58"/>
      <c r="K25" s="58"/>
      <c r="O25" s="3"/>
    </row>
    <row r="26" spans="1:15" ht="19.5" customHeight="1" x14ac:dyDescent="0.2">
      <c r="A26" s="36" t="s">
        <v>6</v>
      </c>
      <c r="B26" s="24">
        <f>B21+B22+B23+B24+B25</f>
        <v>3106510</v>
      </c>
      <c r="C26" s="48">
        <v>3102611</v>
      </c>
      <c r="D26" s="24">
        <f>D21+D22+D23+D24+D25</f>
        <v>3106510</v>
      </c>
      <c r="E26" s="78"/>
      <c r="F26" s="79"/>
      <c r="G26" s="79"/>
      <c r="H26" s="80"/>
      <c r="I26" s="21"/>
      <c r="J26" s="57">
        <f>B26-C26</f>
        <v>3899</v>
      </c>
      <c r="K26" s="57">
        <f>D26-C26</f>
        <v>3899</v>
      </c>
      <c r="O26" s="3"/>
    </row>
    <row r="27" spans="1:15" ht="19.5" customHeight="1" x14ac:dyDescent="0.2">
      <c r="A27" s="30"/>
      <c r="B27" s="35"/>
      <c r="C27" s="43"/>
      <c r="D27" s="35"/>
      <c r="E27" s="85"/>
      <c r="F27" s="86"/>
      <c r="G27" s="86"/>
      <c r="H27" s="87"/>
      <c r="I27" s="21"/>
      <c r="J27" s="58"/>
      <c r="K27" s="58"/>
      <c r="O27" s="3"/>
    </row>
    <row r="28" spans="1:15" ht="19.5" customHeight="1" x14ac:dyDescent="0.2">
      <c r="A28" s="30" t="s">
        <v>5</v>
      </c>
      <c r="B28" s="35">
        <v>1065700</v>
      </c>
      <c r="C28" s="46">
        <v>1065631</v>
      </c>
      <c r="D28" s="35">
        <f>B28</f>
        <v>1065700</v>
      </c>
      <c r="E28" s="94"/>
      <c r="F28" s="95"/>
      <c r="G28" s="95"/>
      <c r="H28" s="96"/>
      <c r="I28" s="20"/>
      <c r="J28" s="58"/>
      <c r="K28" s="58"/>
      <c r="O28" s="3"/>
    </row>
    <row r="29" spans="1:15" ht="19.5" customHeight="1" x14ac:dyDescent="0.2">
      <c r="A29" s="30" t="s">
        <v>24</v>
      </c>
      <c r="B29" s="35">
        <v>0</v>
      </c>
      <c r="C29" s="46">
        <v>0</v>
      </c>
      <c r="D29" s="35">
        <f>B29</f>
        <v>0</v>
      </c>
      <c r="E29" s="97"/>
      <c r="F29" s="98"/>
      <c r="G29" s="98"/>
      <c r="H29" s="99"/>
      <c r="I29" s="18"/>
      <c r="J29" s="58"/>
      <c r="K29" s="58"/>
      <c r="O29" s="3"/>
    </row>
    <row r="30" spans="1:15" ht="19.5" customHeight="1" x14ac:dyDescent="0.2">
      <c r="A30" s="30" t="s">
        <v>17</v>
      </c>
      <c r="B30" s="7">
        <v>0</v>
      </c>
      <c r="C30" s="43">
        <v>0</v>
      </c>
      <c r="D30" s="7">
        <v>0</v>
      </c>
      <c r="E30" s="97"/>
      <c r="F30" s="98"/>
      <c r="G30" s="98"/>
      <c r="H30" s="99"/>
      <c r="I30" s="21"/>
      <c r="J30" s="58"/>
      <c r="K30" s="58"/>
      <c r="O30" s="3"/>
    </row>
    <row r="31" spans="1:15" ht="19.5" customHeight="1" x14ac:dyDescent="0.2">
      <c r="A31" s="36" t="s">
        <v>13</v>
      </c>
      <c r="B31" s="24">
        <f>SUM(B28:B30)</f>
        <v>1065700</v>
      </c>
      <c r="C31" s="48">
        <f>C28+C29+C30</f>
        <v>1065631</v>
      </c>
      <c r="D31" s="24">
        <f>SUM(D28:D30)</f>
        <v>1065700</v>
      </c>
      <c r="E31" s="100"/>
      <c r="F31" s="101"/>
      <c r="G31" s="101"/>
      <c r="H31" s="102"/>
      <c r="I31" s="21"/>
      <c r="J31" s="58"/>
      <c r="K31" s="58"/>
      <c r="O31" s="3"/>
    </row>
    <row r="32" spans="1:15" ht="19.5" customHeight="1" x14ac:dyDescent="0.2">
      <c r="A32" s="30"/>
      <c r="B32" s="7"/>
      <c r="C32" s="40"/>
      <c r="D32" s="7"/>
      <c r="E32" s="85"/>
      <c r="F32" s="86"/>
      <c r="G32" s="86"/>
      <c r="H32" s="87"/>
      <c r="I32" s="21"/>
      <c r="J32" s="58"/>
      <c r="K32" s="58"/>
      <c r="O32" s="3"/>
    </row>
    <row r="33" spans="1:15" ht="21" customHeight="1" x14ac:dyDescent="0.2">
      <c r="A33" s="36" t="s">
        <v>25</v>
      </c>
      <c r="B33" s="24">
        <f>(B28*0.2)+(B29*0.3)</f>
        <v>213140</v>
      </c>
      <c r="C33" s="48">
        <v>213101</v>
      </c>
      <c r="D33" s="24">
        <f>(D28*0.2)+(D29*0.3)</f>
        <v>213140</v>
      </c>
      <c r="E33" s="85"/>
      <c r="F33" s="86"/>
      <c r="G33" s="86"/>
      <c r="H33" s="87"/>
      <c r="I33" s="18"/>
      <c r="J33" s="57">
        <f>B33-C33</f>
        <v>39</v>
      </c>
      <c r="K33" s="57">
        <f>D33-C33</f>
        <v>39</v>
      </c>
      <c r="O33" s="3"/>
    </row>
    <row r="34" spans="1:15" ht="19.5" customHeight="1" x14ac:dyDescent="0.2">
      <c r="A34" s="36"/>
      <c r="B34" s="24"/>
      <c r="C34" s="48"/>
      <c r="D34" s="24"/>
      <c r="E34" s="85"/>
      <c r="F34" s="86"/>
      <c r="G34" s="86"/>
      <c r="H34" s="87"/>
      <c r="I34" s="18"/>
      <c r="J34" s="57"/>
      <c r="K34" s="57"/>
      <c r="O34" s="3"/>
    </row>
    <row r="35" spans="1:15" ht="19.5" customHeight="1" x14ac:dyDescent="0.2">
      <c r="A35" s="30" t="s">
        <v>40</v>
      </c>
      <c r="B35" s="7">
        <v>13000</v>
      </c>
      <c r="C35" s="40">
        <v>12998</v>
      </c>
      <c r="D35" s="7">
        <f>B35</f>
        <v>13000</v>
      </c>
      <c r="E35" s="94"/>
      <c r="F35" s="95"/>
      <c r="G35" s="95"/>
      <c r="H35" s="96"/>
      <c r="I35" s="18"/>
      <c r="J35" s="56">
        <f>B35-C35</f>
        <v>2</v>
      </c>
      <c r="K35" s="56">
        <f>D35-C35</f>
        <v>2</v>
      </c>
      <c r="O35" s="3"/>
    </row>
    <row r="36" spans="1:15" ht="19.5" customHeight="1" x14ac:dyDescent="0.2">
      <c r="A36" s="30" t="s">
        <v>41</v>
      </c>
      <c r="B36" s="7">
        <f>0.2*B39</f>
        <v>9600</v>
      </c>
      <c r="C36" s="40">
        <f>C37-C35</f>
        <v>10073</v>
      </c>
      <c r="D36" s="7">
        <f>B36</f>
        <v>9600</v>
      </c>
      <c r="E36" s="97"/>
      <c r="F36" s="98"/>
      <c r="G36" s="98"/>
      <c r="H36" s="99"/>
      <c r="I36" s="18"/>
      <c r="J36" s="56">
        <f>B36-C36</f>
        <v>-473</v>
      </c>
      <c r="K36" s="56">
        <f>D36-C36</f>
        <v>-473</v>
      </c>
      <c r="O36" s="3"/>
    </row>
    <row r="37" spans="1:15" ht="19.5" customHeight="1" x14ac:dyDescent="0.2">
      <c r="A37" s="36" t="s">
        <v>39</v>
      </c>
      <c r="B37" s="24">
        <f>B35+B36</f>
        <v>22600</v>
      </c>
      <c r="C37" s="48">
        <v>23071</v>
      </c>
      <c r="D37" s="24">
        <f>D35+D36</f>
        <v>22600</v>
      </c>
      <c r="E37" s="100"/>
      <c r="F37" s="101"/>
      <c r="G37" s="101"/>
      <c r="H37" s="102"/>
      <c r="I37" s="18"/>
      <c r="J37" s="57">
        <f>B37-C37</f>
        <v>-471</v>
      </c>
      <c r="K37" s="57">
        <f>D37-C37</f>
        <v>-471</v>
      </c>
      <c r="O37" s="3"/>
    </row>
    <row r="38" spans="1:15" ht="19.5" customHeight="1" x14ac:dyDescent="0.2">
      <c r="A38" s="36"/>
      <c r="B38" s="24"/>
      <c r="C38" s="48"/>
      <c r="D38" s="24"/>
      <c r="E38" s="85"/>
      <c r="F38" s="86"/>
      <c r="G38" s="86"/>
      <c r="H38" s="87"/>
      <c r="I38" s="18"/>
      <c r="J38" s="57"/>
      <c r="K38" s="57"/>
      <c r="O38" s="3"/>
    </row>
    <row r="39" spans="1:15" ht="19.5" customHeight="1" x14ac:dyDescent="0.2">
      <c r="A39" s="36" t="s">
        <v>42</v>
      </c>
      <c r="B39" s="24">
        <v>48000</v>
      </c>
      <c r="C39" s="48">
        <v>47988</v>
      </c>
      <c r="D39" s="24">
        <f>B39</f>
        <v>48000</v>
      </c>
      <c r="E39" s="85"/>
      <c r="F39" s="86"/>
      <c r="G39" s="86"/>
      <c r="H39" s="87"/>
      <c r="I39" s="18"/>
      <c r="J39" s="57">
        <f>B39-C39</f>
        <v>12</v>
      </c>
      <c r="K39" s="57">
        <f>D39-C39</f>
        <v>12</v>
      </c>
      <c r="O39" s="3"/>
    </row>
    <row r="40" spans="1:15" ht="19.5" customHeight="1" x14ac:dyDescent="0.2">
      <c r="A40" s="30"/>
      <c r="B40" s="24"/>
      <c r="C40" s="41"/>
      <c r="D40" s="24"/>
      <c r="E40" s="85"/>
      <c r="F40" s="86"/>
      <c r="G40" s="86"/>
      <c r="H40" s="87"/>
      <c r="I40" s="18"/>
      <c r="J40" s="58"/>
      <c r="K40" s="58"/>
      <c r="O40" s="3"/>
    </row>
    <row r="41" spans="1:15" s="4" customFormat="1" ht="19.5" customHeight="1" thickBot="1" x14ac:dyDescent="0.25">
      <c r="A41" s="37" t="s">
        <v>7</v>
      </c>
      <c r="B41" s="38">
        <f>B10+B15+B19+B21+B28+B29+B30+B24+B12+B35+B39</f>
        <v>5462225</v>
      </c>
      <c r="C41" s="42">
        <f>C13+C26+C33+C17+C37</f>
        <v>5458523</v>
      </c>
      <c r="D41" s="38">
        <f>D10+D15+D19+D21+D24+D28+D29+D30+D12+D35+D39</f>
        <v>5462225</v>
      </c>
      <c r="E41" s="84"/>
      <c r="F41" s="84"/>
      <c r="G41" s="84"/>
      <c r="H41" s="84"/>
      <c r="I41" s="23"/>
      <c r="J41" s="59">
        <f>B41-C41</f>
        <v>3702</v>
      </c>
      <c r="K41" s="59">
        <f>D41-C41</f>
        <v>3702</v>
      </c>
      <c r="O41" s="5"/>
    </row>
    <row r="42" spans="1:15" x14ac:dyDescent="0.2">
      <c r="A42" s="8"/>
      <c r="B42" s="28"/>
      <c r="C42" s="29"/>
      <c r="D42" s="8"/>
      <c r="E42" s="82"/>
      <c r="F42" s="83"/>
      <c r="G42" s="83"/>
      <c r="I42" s="8"/>
    </row>
    <row r="43" spans="1:15" x14ac:dyDescent="0.2">
      <c r="A43" s="25"/>
      <c r="B43" s="10"/>
      <c r="C43" s="81" t="s">
        <v>22</v>
      </c>
      <c r="D43" s="81"/>
      <c r="I43" s="10"/>
      <c r="J43" s="31"/>
    </row>
    <row r="44" spans="1:15" x14ac:dyDescent="0.2">
      <c r="A44" s="26" t="s">
        <v>18</v>
      </c>
      <c r="B44" s="11" t="s">
        <v>19</v>
      </c>
      <c r="C44" s="89" t="s">
        <v>19</v>
      </c>
      <c r="D44" s="89"/>
      <c r="E44" s="88" t="s">
        <v>27</v>
      </c>
      <c r="F44" s="88"/>
      <c r="G44" s="88"/>
      <c r="I44" s="10"/>
      <c r="J44" s="31"/>
    </row>
    <row r="45" spans="1:15" x14ac:dyDescent="0.2">
      <c r="B45" s="9"/>
      <c r="C45" s="12"/>
    </row>
    <row r="46" spans="1:15" x14ac:dyDescent="0.2">
      <c r="A46" s="9"/>
      <c r="B46" s="9"/>
      <c r="C46" s="54"/>
      <c r="D46" s="9"/>
      <c r="E46" s="9"/>
      <c r="F46" s="9"/>
      <c r="G46" s="9"/>
      <c r="I46" s="9"/>
    </row>
    <row r="47" spans="1:15" x14ac:dyDescent="0.2">
      <c r="A47" s="9"/>
      <c r="B47" s="9"/>
      <c r="C47" s="13"/>
      <c r="D47" s="9"/>
      <c r="I47" s="9"/>
    </row>
    <row r="48" spans="1:15" x14ac:dyDescent="0.2">
      <c r="A48" s="62" t="s">
        <v>45</v>
      </c>
      <c r="B48" s="12" t="s">
        <v>43</v>
      </c>
      <c r="C48" s="90" t="s">
        <v>21</v>
      </c>
      <c r="D48" s="90"/>
      <c r="E48" s="90" t="s">
        <v>35</v>
      </c>
      <c r="F48" s="90"/>
      <c r="G48" s="90"/>
      <c r="I48" s="9"/>
      <c r="K48" s="1" t="s">
        <v>20</v>
      </c>
    </row>
    <row r="49" spans="1:11" x14ac:dyDescent="0.2">
      <c r="A49" s="26" t="s">
        <v>30</v>
      </c>
      <c r="B49" s="32" t="s">
        <v>23</v>
      </c>
      <c r="C49" s="88" t="s">
        <v>29</v>
      </c>
      <c r="D49" s="88"/>
      <c r="E49" s="88" t="s">
        <v>36</v>
      </c>
      <c r="F49" s="88"/>
      <c r="G49" s="88"/>
      <c r="H49" s="9"/>
      <c r="I49" s="10"/>
    </row>
    <row r="50" spans="1:11" x14ac:dyDescent="0.2">
      <c r="A50" s="10"/>
      <c r="B50" s="88"/>
      <c r="C50" s="88"/>
      <c r="D50" s="88"/>
      <c r="H50" s="9" t="s">
        <v>20</v>
      </c>
      <c r="I50" s="9"/>
    </row>
    <row r="51" spans="1:11" x14ac:dyDescent="0.2">
      <c r="A51" s="9"/>
      <c r="E51" s="9"/>
      <c r="F51" s="9"/>
      <c r="G51" s="9"/>
      <c r="H51" s="9"/>
      <c r="I51" s="9"/>
    </row>
    <row r="52" spans="1:11" x14ac:dyDescent="0.2">
      <c r="A52" s="9"/>
      <c r="B52" s="8"/>
      <c r="C52" s="8"/>
      <c r="D52" s="9"/>
      <c r="E52" s="9"/>
      <c r="F52" s="9"/>
      <c r="G52" s="9"/>
      <c r="H52" s="9"/>
      <c r="I52" s="9"/>
      <c r="K52" s="1" t="s">
        <v>20</v>
      </c>
    </row>
    <row r="53" spans="1:11" x14ac:dyDescent="0.2">
      <c r="A53" s="9"/>
      <c r="B53" s="8"/>
      <c r="C53" s="8"/>
      <c r="D53" s="9"/>
      <c r="E53" s="10"/>
      <c r="F53" s="10"/>
      <c r="G53" s="10"/>
      <c r="H53" s="9"/>
      <c r="I53" s="9"/>
    </row>
    <row r="54" spans="1:11" x14ac:dyDescent="0.2">
      <c r="A54" s="9"/>
      <c r="B54" s="90"/>
      <c r="C54" s="90"/>
      <c r="D54" s="90"/>
      <c r="E54" s="10"/>
      <c r="F54" s="10"/>
      <c r="G54" s="10"/>
      <c r="H54" s="9"/>
      <c r="I54" s="9"/>
    </row>
    <row r="55" spans="1:11" x14ac:dyDescent="0.2">
      <c r="A55" s="9"/>
      <c r="B55" s="88"/>
      <c r="C55" s="88"/>
      <c r="D55" s="88"/>
      <c r="E55" s="9"/>
      <c r="F55" s="9"/>
      <c r="G55" s="9"/>
      <c r="H55" s="9"/>
      <c r="I55" s="9"/>
    </row>
    <row r="56" spans="1:11" x14ac:dyDescent="0.2">
      <c r="A56" s="9"/>
      <c r="B56" s="9"/>
      <c r="C56" s="9"/>
      <c r="D56" s="9"/>
      <c r="I56" s="9"/>
    </row>
  </sheetData>
  <sheetProtection selectLockedCells="1" selectUnlockedCells="1"/>
  <mergeCells count="33">
    <mergeCell ref="J9:K9"/>
    <mergeCell ref="E20:H20"/>
    <mergeCell ref="E27:H27"/>
    <mergeCell ref="E9:H9"/>
    <mergeCell ref="E21:H26"/>
    <mergeCell ref="E15:H17"/>
    <mergeCell ref="E28:H31"/>
    <mergeCell ref="B55:D55"/>
    <mergeCell ref="B50:D50"/>
    <mergeCell ref="C49:D49"/>
    <mergeCell ref="E49:G49"/>
    <mergeCell ref="C44:D44"/>
    <mergeCell ref="C48:D48"/>
    <mergeCell ref="E48:G48"/>
    <mergeCell ref="E44:G44"/>
    <mergeCell ref="B54:D54"/>
    <mergeCell ref="C43:D43"/>
    <mergeCell ref="E42:G42"/>
    <mergeCell ref="E41:H41"/>
    <mergeCell ref="E32:H32"/>
    <mergeCell ref="E40:H40"/>
    <mergeCell ref="E39:H39"/>
    <mergeCell ref="E38:H38"/>
    <mergeCell ref="E34:H34"/>
    <mergeCell ref="E33:H33"/>
    <mergeCell ref="E35:H37"/>
    <mergeCell ref="A1:B4"/>
    <mergeCell ref="A5:A6"/>
    <mergeCell ref="A7:H7"/>
    <mergeCell ref="E19:H19"/>
    <mergeCell ref="E18:H18"/>
    <mergeCell ref="E14:H14"/>
    <mergeCell ref="E10:H13"/>
  </mergeCells>
  <printOptions horizontalCentered="1"/>
  <pageMargins left="1" right="1" top="1" bottom="1.38888888888889E-3" header="0.51180555555555596" footer="0.51180555555555596"/>
  <pageSetup paperSize="9" scale="53" firstPageNumber="0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2017-12-11T15:08:16Z</cp:lastPrinted>
  <dcterms:created xsi:type="dcterms:W3CDTF">2014-09-19T10:03:24Z</dcterms:created>
  <dcterms:modified xsi:type="dcterms:W3CDTF">2018-04-08T02:28:17Z</dcterms:modified>
</cp:coreProperties>
</file>