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QMH\Downloads\vnz\ThruSum\MEDAN\"/>
    </mc:Choice>
  </mc:AlternateContent>
  <bookViews>
    <workbookView showHorizontalScroll="0" showVerticalScroll="0" showSheetTabs="0" xWindow="0" yWindow="0" windowWidth="28800" windowHeight="12435"/>
  </bookViews>
  <sheets>
    <sheet name="Thruput" sheetId="1" r:id="rId1"/>
  </sheets>
  <definedNames>
    <definedName name="_xlnm.Print_Area" localSheetId="0">Thruput!$A$1:$E$36</definedName>
  </definedNames>
  <calcPr calcId="171027"/>
</workbook>
</file>

<file path=xl/calcChain.xml><?xml version="1.0" encoding="utf-8"?>
<calcChain xmlns="http://schemas.openxmlformats.org/spreadsheetml/2006/main">
  <c r="C12" i="1" l="1"/>
  <c r="C9" i="1"/>
  <c r="C8" i="1" s="1"/>
  <c r="G13" i="1"/>
  <c r="C17" i="1"/>
  <c r="G17" i="1" s="1"/>
  <c r="D23" i="1"/>
  <c r="D21" i="1"/>
  <c r="D20" i="1" s="1"/>
  <c r="H20" i="1" s="1"/>
  <c r="D9" i="1"/>
  <c r="H9" i="1" s="1"/>
  <c r="D10" i="1"/>
  <c r="H10" i="1" s="1"/>
  <c r="D6" i="1"/>
  <c r="D7" i="1"/>
  <c r="H7" i="1"/>
  <c r="C23" i="1"/>
  <c r="H13" i="1"/>
  <c r="B23" i="1"/>
  <c r="G16" i="1"/>
  <c r="G15" i="1"/>
  <c r="H15" i="1"/>
  <c r="H14" i="1"/>
  <c r="G14" i="1"/>
  <c r="H26" i="1"/>
  <c r="B21" i="1"/>
  <c r="B20" i="1"/>
  <c r="B9" i="1"/>
  <c r="B10" i="1" s="1"/>
  <c r="G10" i="1" s="1"/>
  <c r="B6" i="1"/>
  <c r="B7" i="1"/>
  <c r="G7" i="1" s="1"/>
  <c r="G11" i="1"/>
  <c r="H11" i="1"/>
  <c r="H16" i="1"/>
  <c r="H25" i="1"/>
  <c r="G26" i="1"/>
  <c r="G25" i="1"/>
  <c r="G9" i="1"/>
  <c r="G12" i="1"/>
  <c r="H12" i="1"/>
  <c r="C6" i="1"/>
  <c r="H17" i="1"/>
  <c r="C20" i="1"/>
  <c r="G20" i="1"/>
  <c r="B22" i="1"/>
  <c r="G22" i="1" s="1"/>
  <c r="G21" i="1"/>
  <c r="G6" i="1"/>
  <c r="C5" i="1"/>
  <c r="H6" i="1"/>
  <c r="G5" i="1"/>
  <c r="H5" i="1"/>
  <c r="H8" i="1" l="1"/>
  <c r="G8" i="1"/>
  <c r="G23" i="1"/>
  <c r="D22" i="1"/>
  <c r="H22" i="1" s="1"/>
  <c r="H23" i="1" s="1"/>
  <c r="H21" i="1"/>
</calcChain>
</file>

<file path=xl/comments1.xml><?xml version="1.0" encoding="utf-8"?>
<comments xmlns="http://schemas.openxmlformats.org/spreadsheetml/2006/main">
  <authors>
    <author>ASUS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METER TOTAL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METER TOTAL
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Liftings Summary - Pertalite RTW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 xml:space="preserve">Carrier Product (Loaded Obs)/ LIFTING SUMMERY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METER TOTAL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Meter Totals Report (Loaded Obs)</t>
        </r>
      </text>
    </comment>
  </commentList>
</comments>
</file>

<file path=xl/sharedStrings.xml><?xml version="1.0" encoding="utf-8"?>
<sst xmlns="http://schemas.openxmlformats.org/spreadsheetml/2006/main" count="45" uniqueCount="41">
  <si>
    <t>PRODUK</t>
  </si>
  <si>
    <t>BY METER</t>
  </si>
  <si>
    <t>BY LO</t>
  </si>
  <si>
    <t>KETERANGAN</t>
  </si>
  <si>
    <t>BIO SOLAR INDUSTRI</t>
  </si>
  <si>
    <t>SOLAR dari LO Biosolar</t>
  </si>
  <si>
    <t>FAME</t>
  </si>
  <si>
    <t>SOLAR TOTAL</t>
  </si>
  <si>
    <t>TOTAL</t>
  </si>
  <si>
    <t>BIO SOLAR TRANSPORTASI NPSO</t>
  </si>
  <si>
    <t>PERTAMAX dari LO PERTALITE</t>
  </si>
  <si>
    <t>PREMIUM dari LO PERTALITE</t>
  </si>
  <si>
    <t>PERTAMAX TOTAL</t>
  </si>
  <si>
    <t>PREMIUM TOTAL</t>
  </si>
  <si>
    <t>PREMIUM</t>
  </si>
  <si>
    <t>PERTAMAX</t>
  </si>
  <si>
    <t>PERTALITE</t>
  </si>
  <si>
    <t>Dibuat oleh</t>
  </si>
  <si>
    <t>Dicek oleh</t>
  </si>
  <si>
    <t>NEW GANTRY SYSTEM</t>
  </si>
  <si>
    <t>PT. PERTAMINA (PERSERO)</t>
  </si>
  <si>
    <t>(Dispatcher NGS)</t>
  </si>
  <si>
    <t>SOLAR RTW</t>
  </si>
  <si>
    <t>THRUPUT SUMMARY REPORT BY PT PETRO NUSATAMA PERKASA - TBBM MEDAN GROUP</t>
  </si>
  <si>
    <t>PT PERTAMINA PATRA NIAGA</t>
  </si>
  <si>
    <t>SOLAR</t>
  </si>
  <si>
    <t>SOLAR PLN</t>
  </si>
  <si>
    <t>PERTALITE RTW</t>
  </si>
  <si>
    <t>-</t>
  </si>
  <si>
    <t>Selisih Tiap Produk</t>
  </si>
  <si>
    <r>
      <t>(</t>
    </r>
    <r>
      <rPr>
        <i/>
        <sz val="12"/>
        <color indexed="8"/>
        <rFont val="Trebuchet MS"/>
        <family val="2"/>
      </rPr>
      <t>Spv. Distribution</t>
    </r>
    <r>
      <rPr>
        <sz val="12"/>
        <color indexed="8"/>
        <rFont val="Calibri"/>
        <family val="2"/>
      </rPr>
      <t>)</t>
    </r>
  </si>
  <si>
    <t>BY SCHEDULING</t>
  </si>
  <si>
    <t>BIO SOLAR</t>
  </si>
  <si>
    <t>( Pengawas Operasional New Gantry )</t>
  </si>
  <si>
    <t xml:space="preserve"> </t>
  </si>
  <si>
    <t>DEXLITE</t>
  </si>
  <si>
    <t>DATE : 12-12-2017</t>
  </si>
  <si>
    <t>Wisnu Eka Baskara</t>
  </si>
  <si>
    <t>Feiftin Amalia Agustina</t>
  </si>
  <si>
    <t>Andy Nuari</t>
  </si>
  <si>
    <t>Terdapat selisih antara By Schedule dan By Meter mengacu kepada BA No.30/BA-RTW/XII/2017 (Pengisian RTW Solar hanya diloadingkan sebanyak 408,648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</si>
</sst>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1" formatCode="_-* #,##0.00_-;\-* #,##0.00_-;_-* &quot;-&quot;??_-;_-@_-"/>
    <numFmt numFmtId="190" formatCode="#,###"/>
    <numFmt numFmtId="192" formatCode="_(* #,##0_);_(* \(#,##0\);_(* &quot;-&quot;??_);_(@_)"/>
  </numFmts>
  <fonts count="28" x14ac:knownFonts="1">
    <font>
      <sz val="11"/>
      <color indexed="8"/>
      <name val="Calibri"/>
      <family val="2"/>
    </font>
    <font>
      <sz val="10"/>
      <name val="Arial"/>
    </font>
    <font>
      <sz val="11"/>
      <color indexed="8"/>
      <name val="Calibri"/>
      <family val="2"/>
    </font>
    <font>
      <b/>
      <sz val="14"/>
      <color indexed="8"/>
      <name val="Arial"/>
      <family val="2"/>
    </font>
    <font>
      <sz val="14"/>
      <color indexed="8"/>
      <name val="Calibri"/>
      <family val="2"/>
    </font>
    <font>
      <b/>
      <sz val="13"/>
      <color indexed="8"/>
      <name val="Arial"/>
      <family val="2"/>
    </font>
    <font>
      <b/>
      <sz val="13"/>
      <color indexed="8"/>
      <name val="Calibri"/>
      <family val="2"/>
    </font>
    <font>
      <b/>
      <sz val="13"/>
      <name val="Arial"/>
      <family val="2"/>
    </font>
    <font>
      <sz val="13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indexed="8"/>
      <name val="Trebuchet MS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3"/>
      <color indexed="8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Trebuchet MS"/>
      <family val="2"/>
    </font>
    <font>
      <sz val="10"/>
      <name val="Calibri"/>
      <family val="2"/>
      <scheme val="minor"/>
    </font>
    <font>
      <sz val="11"/>
      <color theme="1"/>
      <name val="Trebuchet MS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ill="0" applyBorder="0" applyAlignment="0" applyProtection="0"/>
    <xf numFmtId="43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" fillId="0" borderId="0" applyFill="0" applyBorder="0" applyAlignment="0" applyProtection="0"/>
    <xf numFmtId="0" fontId="2" fillId="0" borderId="0"/>
    <xf numFmtId="0" fontId="13" fillId="0" borderId="0"/>
  </cellStyleXfs>
  <cellXfs count="54">
    <xf numFmtId="0" fontId="0" fillId="0" borderId="0" xfId="0"/>
    <xf numFmtId="190" fontId="6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90" fontId="8" fillId="0" borderId="0" xfId="0" applyNumberFormat="1" applyFont="1" applyAlignment="1">
      <alignment vertical="center"/>
    </xf>
    <xf numFmtId="192" fontId="8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92" fontId="6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NumberFormat="1" applyFont="1" applyBorder="1" applyAlignment="1">
      <alignment vertical="center" wrapText="1"/>
    </xf>
    <xf numFmtId="190" fontId="6" fillId="2" borderId="1" xfId="0" applyNumberFormat="1" applyFont="1" applyFill="1" applyBorder="1" applyAlignment="1">
      <alignment horizontal="left" vertical="center"/>
    </xf>
    <xf numFmtId="190" fontId="6" fillId="0" borderId="1" xfId="0" applyNumberFormat="1" applyFont="1" applyFill="1" applyBorder="1" applyAlignment="1">
      <alignment horizontal="left" vertical="center"/>
    </xf>
    <xf numFmtId="190" fontId="6" fillId="2" borderId="1" xfId="0" applyNumberFormat="1" applyFont="1" applyFill="1" applyBorder="1" applyAlignment="1">
      <alignment horizontal="right" vertical="center"/>
    </xf>
    <xf numFmtId="190" fontId="8" fillId="0" borderId="1" xfId="0" applyNumberFormat="1" applyFont="1" applyBorder="1" applyAlignment="1">
      <alignment horizontal="center" vertical="center"/>
    </xf>
    <xf numFmtId="190" fontId="3" fillId="3" borderId="1" xfId="0" applyNumberFormat="1" applyFont="1" applyFill="1" applyBorder="1" applyAlignment="1">
      <alignment horizontal="center" vertical="center"/>
    </xf>
    <xf numFmtId="190" fontId="16" fillId="3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0" fontId="19" fillId="0" borderId="0" xfId="0" applyFont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90" fontId="8" fillId="2" borderId="1" xfId="0" applyNumberFormat="1" applyFont="1" applyFill="1" applyBorder="1" applyAlignment="1">
      <alignment horizontal="center" vertical="center"/>
    </xf>
    <xf numFmtId="3" fontId="0" fillId="0" borderId="0" xfId="0" applyNumberFormat="1"/>
    <xf numFmtId="3" fontId="17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190" fontId="6" fillId="0" borderId="0" xfId="0" applyNumberFormat="1" applyFont="1" applyBorder="1" applyAlignment="1">
      <alignment horizontal="center" vertical="center"/>
    </xf>
    <xf numFmtId="192" fontId="7" fillId="0" borderId="0" xfId="1" applyNumberFormat="1" applyFont="1" applyBorder="1" applyAlignment="1">
      <alignment vertical="center"/>
    </xf>
    <xf numFmtId="190" fontId="8" fillId="0" borderId="0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top" wrapText="1"/>
    </xf>
    <xf numFmtId="192" fontId="21" fillId="0" borderId="1" xfId="1" applyNumberFormat="1" applyFont="1" applyFill="1" applyBorder="1" applyAlignment="1">
      <alignment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192" fontId="23" fillId="0" borderId="1" xfId="1" applyNumberFormat="1" applyFont="1" applyFill="1" applyBorder="1" applyAlignment="1">
      <alignment horizontal="center" vertical="center" wrapText="1"/>
    </xf>
    <xf numFmtId="192" fontId="24" fillId="0" borderId="1" xfId="1" applyNumberFormat="1" applyFont="1" applyFill="1" applyBorder="1" applyAlignment="1">
      <alignment horizontal="center" vertical="center" wrapText="1"/>
    </xf>
    <xf numFmtId="0" fontId="24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25" fillId="2" borderId="1" xfId="0" applyNumberFormat="1" applyFont="1" applyFill="1" applyBorder="1" applyAlignment="1">
      <alignment vertical="center" wrapText="1"/>
    </xf>
    <xf numFmtId="3" fontId="26" fillId="2" borderId="1" xfId="0" applyNumberFormat="1" applyFont="1" applyFill="1" applyBorder="1" applyAlignment="1">
      <alignment vertical="center" wrapText="1"/>
    </xf>
    <xf numFmtId="3" fontId="4" fillId="0" borderId="1" xfId="0" applyNumberFormat="1" applyFont="1" applyBorder="1"/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</cellXfs>
  <cellStyles count="7">
    <cellStyle name="Comma" xfId="1" builtinId="3"/>
    <cellStyle name="Comma 2" xfId="2"/>
    <cellStyle name="Comma 2 2" xfId="3"/>
    <cellStyle name="Comma 3" xfId="4"/>
    <cellStyle name="Excel Built-in Normal 1 2" xfId="5"/>
    <cellStyle name="Normal" xfId="0" builtinId="0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view="pageBreakPreview" zoomScale="70" zoomScaleNormal="98" zoomScaleSheetLayoutView="70" workbookViewId="0">
      <selection activeCell="E14" sqref="E14"/>
    </sheetView>
  </sheetViews>
  <sheetFormatPr defaultRowHeight="17.25" x14ac:dyDescent="0.25"/>
  <cols>
    <col min="1" max="1" width="42.5703125" style="2" customWidth="1"/>
    <col min="2" max="2" width="27.7109375" style="2" customWidth="1"/>
    <col min="3" max="3" width="29.28515625" style="20" customWidth="1"/>
    <col min="4" max="4" width="35.42578125" style="2" customWidth="1"/>
    <col min="5" max="5" width="66.42578125" style="2" customWidth="1"/>
    <col min="6" max="6" width="7.7109375" style="2" bestFit="1" customWidth="1"/>
    <col min="7" max="7" width="12.5703125" style="2" customWidth="1"/>
    <col min="8" max="8" width="14.28515625" style="2" customWidth="1"/>
    <col min="9" max="9" width="3.7109375" style="2" customWidth="1"/>
    <col min="10" max="10" width="4.140625" style="2" customWidth="1"/>
    <col min="11" max="16384" width="9.140625" style="2"/>
  </cols>
  <sheetData>
    <row r="1" spans="1:10" x14ac:dyDescent="0.25">
      <c r="A1" s="50" t="s">
        <v>36</v>
      </c>
      <c r="B1" s="50"/>
      <c r="C1" s="50"/>
      <c r="D1" s="50"/>
      <c r="E1" s="50"/>
    </row>
    <row r="2" spans="1:10" s="3" customFormat="1" ht="24.75" customHeight="1" x14ac:dyDescent="0.25">
      <c r="A2" s="50"/>
      <c r="B2" s="50"/>
      <c r="C2" s="50"/>
      <c r="D2" s="50"/>
      <c r="E2" s="50"/>
    </row>
    <row r="3" spans="1:10" s="3" customFormat="1" ht="18.75" x14ac:dyDescent="0.25">
      <c r="A3" s="51" t="s">
        <v>23</v>
      </c>
      <c r="B3" s="51"/>
      <c r="C3" s="51"/>
      <c r="D3" s="51"/>
      <c r="E3" s="51"/>
    </row>
    <row r="4" spans="1:10" s="3" customFormat="1" ht="18.75" x14ac:dyDescent="0.25">
      <c r="A4" s="17" t="s">
        <v>0</v>
      </c>
      <c r="B4" s="18" t="s">
        <v>31</v>
      </c>
      <c r="C4" s="18" t="s">
        <v>1</v>
      </c>
      <c r="D4" s="18" t="s">
        <v>2</v>
      </c>
      <c r="E4" s="17" t="s">
        <v>3</v>
      </c>
      <c r="G4" s="52" t="s">
        <v>29</v>
      </c>
      <c r="H4" s="53"/>
    </row>
    <row r="5" spans="1:10" ht="18.75" x14ac:dyDescent="0.25">
      <c r="A5" s="14" t="s">
        <v>14</v>
      </c>
      <c r="B5" s="46">
        <v>833000</v>
      </c>
      <c r="C5" s="46">
        <f>C7-C6</f>
        <v>833009.74999999977</v>
      </c>
      <c r="D5" s="46">
        <v>833000</v>
      </c>
      <c r="E5" s="35"/>
      <c r="G5" s="16">
        <f t="shared" ref="G5:G10" si="0">B5-C5</f>
        <v>-9.7499999997671694</v>
      </c>
      <c r="H5" s="16">
        <f t="shared" ref="H5:H16" si="1">D5-C5</f>
        <v>-9.7499999997671694</v>
      </c>
      <c r="J5" s="5"/>
    </row>
    <row r="6" spans="1:10" ht="18.75" x14ac:dyDescent="0.25">
      <c r="A6" s="13" t="s">
        <v>11</v>
      </c>
      <c r="B6" s="46">
        <f>(B12*45%)+(B11*45%)</f>
        <v>1315710</v>
      </c>
      <c r="C6" s="46">
        <f>(C12*45%)+(C11*45%)</f>
        <v>1315730.2500000002</v>
      </c>
      <c r="D6" s="46">
        <f>(D12*45%)+(D11*45%)</f>
        <v>1315710</v>
      </c>
      <c r="E6" s="36"/>
      <c r="G6" s="16">
        <f t="shared" si="0"/>
        <v>-20.250000000232831</v>
      </c>
      <c r="H6" s="16">
        <f t="shared" si="1"/>
        <v>-20.250000000232831</v>
      </c>
    </row>
    <row r="7" spans="1:10" ht="18.75" x14ac:dyDescent="0.3">
      <c r="A7" s="15" t="s">
        <v>13</v>
      </c>
      <c r="B7" s="46">
        <f>B5+B6</f>
        <v>2148710</v>
      </c>
      <c r="C7" s="48">
        <v>2148740</v>
      </c>
      <c r="D7" s="46">
        <f>D5+D6</f>
        <v>2148710</v>
      </c>
      <c r="E7" s="37"/>
      <c r="G7" s="16">
        <f t="shared" si="0"/>
        <v>-30</v>
      </c>
      <c r="H7" s="28">
        <f>D7-C7</f>
        <v>-30</v>
      </c>
    </row>
    <row r="8" spans="1:10" ht="18.75" x14ac:dyDescent="0.25">
      <c r="A8" s="13" t="s">
        <v>15</v>
      </c>
      <c r="B8" s="46">
        <v>561496</v>
      </c>
      <c r="C8" s="46">
        <f>C10-C9</f>
        <v>561485.25</v>
      </c>
      <c r="D8" s="46">
        <v>561496</v>
      </c>
      <c r="E8" s="38"/>
      <c r="F8" s="5"/>
      <c r="G8" s="16">
        <f t="shared" si="0"/>
        <v>10.75</v>
      </c>
      <c r="H8" s="28">
        <f t="shared" si="1"/>
        <v>10.75</v>
      </c>
    </row>
    <row r="9" spans="1:10" ht="18.75" x14ac:dyDescent="0.25">
      <c r="A9" s="13" t="s">
        <v>10</v>
      </c>
      <c r="B9" s="46">
        <f>(B12*55%)+(B11*55%)</f>
        <v>1608090</v>
      </c>
      <c r="C9" s="46">
        <f>(C12*55%)+(C11*55%)</f>
        <v>1608114.75</v>
      </c>
      <c r="D9" s="46">
        <f>(D12*55%)+(D11*55%)</f>
        <v>1608090</v>
      </c>
      <c r="E9" s="39"/>
      <c r="F9" s="5"/>
      <c r="G9" s="28">
        <f t="shared" si="0"/>
        <v>-24.75</v>
      </c>
      <c r="H9" s="28">
        <f t="shared" si="1"/>
        <v>-24.75</v>
      </c>
    </row>
    <row r="10" spans="1:10" ht="18.75" x14ac:dyDescent="0.3">
      <c r="A10" s="15" t="s">
        <v>12</v>
      </c>
      <c r="B10" s="46">
        <f>B8+B9</f>
        <v>2169586</v>
      </c>
      <c r="C10" s="48">
        <v>2169600</v>
      </c>
      <c r="D10" s="46">
        <f>D8+D9</f>
        <v>2169586</v>
      </c>
      <c r="E10" s="40"/>
      <c r="F10" s="6"/>
      <c r="G10" s="27">
        <f t="shared" si="0"/>
        <v>-14</v>
      </c>
      <c r="H10" s="27">
        <f>D10-C10</f>
        <v>-14</v>
      </c>
    </row>
    <row r="11" spans="1:10" ht="18.75" x14ac:dyDescent="0.25">
      <c r="A11" s="13" t="s">
        <v>27</v>
      </c>
      <c r="B11" s="45">
        <v>579800</v>
      </c>
      <c r="C11" s="46">
        <v>579798</v>
      </c>
      <c r="D11" s="45">
        <v>579800</v>
      </c>
      <c r="E11" s="41"/>
      <c r="F11" s="6"/>
      <c r="G11" s="27">
        <f t="shared" ref="G11:G17" si="2">B11-C11</f>
        <v>2</v>
      </c>
      <c r="H11" s="27">
        <f t="shared" si="1"/>
        <v>2</v>
      </c>
    </row>
    <row r="12" spans="1:10" ht="18.75" x14ac:dyDescent="0.25">
      <c r="A12" s="13" t="s">
        <v>16</v>
      </c>
      <c r="B12" s="46">
        <v>2344000</v>
      </c>
      <c r="C12" s="46">
        <f>2923845-C11</f>
        <v>2344047</v>
      </c>
      <c r="D12" s="46">
        <v>2344000</v>
      </c>
      <c r="E12" s="41"/>
      <c r="G12" s="28">
        <f t="shared" si="2"/>
        <v>-47</v>
      </c>
      <c r="H12" s="28">
        <f t="shared" si="1"/>
        <v>-47</v>
      </c>
    </row>
    <row r="13" spans="1:10" ht="18.75" x14ac:dyDescent="0.25">
      <c r="A13" s="13" t="s">
        <v>25</v>
      </c>
      <c r="B13" s="46">
        <v>137000</v>
      </c>
      <c r="C13" s="46">
        <v>137012</v>
      </c>
      <c r="D13" s="46">
        <v>137000</v>
      </c>
      <c r="E13" s="37"/>
      <c r="G13" s="27">
        <f>B13-C13</f>
        <v>-12</v>
      </c>
      <c r="H13" s="27">
        <f>D13-C13</f>
        <v>-12</v>
      </c>
    </row>
    <row r="14" spans="1:10" ht="47.25" x14ac:dyDescent="0.25">
      <c r="A14" s="13" t="s">
        <v>22</v>
      </c>
      <c r="B14" s="46">
        <v>408800</v>
      </c>
      <c r="C14" s="46">
        <v>408648</v>
      </c>
      <c r="D14" s="46">
        <v>408800</v>
      </c>
      <c r="E14" s="41" t="s">
        <v>40</v>
      </c>
      <c r="G14" s="27">
        <f>B14-C14</f>
        <v>152</v>
      </c>
      <c r="H14" s="27">
        <f>D14-C14</f>
        <v>152</v>
      </c>
    </row>
    <row r="15" spans="1:10" ht="17.25" customHeight="1" x14ac:dyDescent="0.25">
      <c r="A15" s="13" t="s">
        <v>35</v>
      </c>
      <c r="B15" s="46">
        <v>78000</v>
      </c>
      <c r="C15" s="46">
        <v>78001</v>
      </c>
      <c r="D15" s="46">
        <v>78000</v>
      </c>
      <c r="E15" s="41"/>
      <c r="G15" s="27">
        <f t="shared" si="2"/>
        <v>-1</v>
      </c>
      <c r="H15" s="27">
        <f>D15-C15</f>
        <v>-1</v>
      </c>
    </row>
    <row r="16" spans="1:10" ht="18.75" x14ac:dyDescent="0.25">
      <c r="A16" s="13" t="s">
        <v>26</v>
      </c>
      <c r="B16" s="46">
        <v>0</v>
      </c>
      <c r="C16" s="46">
        <v>0</v>
      </c>
      <c r="D16" s="46">
        <v>0</v>
      </c>
      <c r="E16" s="42"/>
      <c r="G16" s="27">
        <f t="shared" si="2"/>
        <v>0</v>
      </c>
      <c r="H16" s="27">
        <f t="shared" si="1"/>
        <v>0</v>
      </c>
    </row>
    <row r="17" spans="1:10" ht="18.75" x14ac:dyDescent="0.25">
      <c r="A17" s="13" t="s">
        <v>32</v>
      </c>
      <c r="B17" s="46">
        <v>1968000</v>
      </c>
      <c r="C17" s="46">
        <f>C22+C21-C14-C13-C15-C16</f>
        <v>1967947</v>
      </c>
      <c r="D17" s="46">
        <v>1968000</v>
      </c>
      <c r="E17" s="37"/>
      <c r="G17" s="27">
        <f t="shared" si="2"/>
        <v>53</v>
      </c>
      <c r="H17" s="27">
        <f>C17-D17</f>
        <v>-53</v>
      </c>
    </row>
    <row r="18" spans="1:10" ht="18.75" x14ac:dyDescent="0.25">
      <c r="A18" s="13" t="s">
        <v>4</v>
      </c>
      <c r="B18" s="46">
        <v>0</v>
      </c>
      <c r="C18" s="46">
        <v>0</v>
      </c>
      <c r="D18" s="46">
        <v>0</v>
      </c>
      <c r="E18" s="44"/>
      <c r="G18" s="16" t="s">
        <v>28</v>
      </c>
      <c r="H18" s="16" t="s">
        <v>28</v>
      </c>
    </row>
    <row r="19" spans="1:10" ht="18.75" x14ac:dyDescent="0.25">
      <c r="A19" s="13" t="s">
        <v>9</v>
      </c>
      <c r="B19" s="46">
        <v>0</v>
      </c>
      <c r="C19" s="46">
        <v>0</v>
      </c>
      <c r="D19" s="46">
        <v>0</v>
      </c>
      <c r="E19" s="43"/>
      <c r="G19" s="16" t="s">
        <v>28</v>
      </c>
      <c r="H19" s="16" t="s">
        <v>28</v>
      </c>
      <c r="J19" s="5"/>
    </row>
    <row r="20" spans="1:10" ht="18.75" x14ac:dyDescent="0.25">
      <c r="A20" s="13" t="s">
        <v>5</v>
      </c>
      <c r="B20" s="46">
        <f>B17+B18+B19-B21</f>
        <v>1574400</v>
      </c>
      <c r="C20" s="46">
        <f>C17-C21</f>
        <v>1574446</v>
      </c>
      <c r="D20" s="46">
        <f>D17+D18+D19-D21</f>
        <v>1574400</v>
      </c>
      <c r="E20" s="43"/>
      <c r="G20" s="16">
        <f>B20-C20</f>
        <v>-46</v>
      </c>
      <c r="H20" s="16">
        <f>D20-C20</f>
        <v>-46</v>
      </c>
      <c r="J20" s="5"/>
    </row>
    <row r="21" spans="1:10" ht="18.75" x14ac:dyDescent="0.3">
      <c r="A21" s="15" t="s">
        <v>6</v>
      </c>
      <c r="B21" s="46">
        <f>(B17*20%)+(B18*20%)+(B19*20%)</f>
        <v>393600</v>
      </c>
      <c r="C21" s="48">
        <v>393501</v>
      </c>
      <c r="D21" s="46">
        <f>(D17*20%)+(D18*20%)+(D19*20%)</f>
        <v>393600</v>
      </c>
      <c r="E21" s="37"/>
      <c r="G21" s="16">
        <f>B21-C21</f>
        <v>99</v>
      </c>
      <c r="H21" s="16">
        <f>D21-C21</f>
        <v>99</v>
      </c>
      <c r="J21" s="5"/>
    </row>
    <row r="22" spans="1:10" ht="18.75" x14ac:dyDescent="0.3">
      <c r="A22" s="15" t="s">
        <v>7</v>
      </c>
      <c r="B22" s="46">
        <f>B13+B14+B15+B16+B17+B18+B19-B21</f>
        <v>2198200</v>
      </c>
      <c r="C22" s="48">
        <v>2198107</v>
      </c>
      <c r="D22" s="46">
        <f>D13+D14+D15+D16+D17+D18+D19-D21</f>
        <v>2198200</v>
      </c>
      <c r="E22" s="37"/>
      <c r="G22" s="16">
        <f>B22-C22</f>
        <v>93</v>
      </c>
      <c r="H22" s="16">
        <f>D22-C22</f>
        <v>93</v>
      </c>
      <c r="J22" s="5"/>
    </row>
    <row r="23" spans="1:10" s="6" customFormat="1" ht="18.75" x14ac:dyDescent="0.25">
      <c r="A23" s="1" t="s">
        <v>8</v>
      </c>
      <c r="B23" s="47">
        <f>B5+B8+B12+B13+B14+B15+B17+B18+B19+B11+B16</f>
        <v>6910096</v>
      </c>
      <c r="C23" s="47">
        <f>C7+C10+C22+C21</f>
        <v>6909948</v>
      </c>
      <c r="D23" s="47">
        <f>D5+D8+D12+D13+D14+D15+D17+D18+D19+D11+D16</f>
        <v>6910096</v>
      </c>
      <c r="E23" s="43"/>
      <c r="F23" s="2"/>
      <c r="G23" s="16">
        <f>+G7+G10+G21+G22</f>
        <v>148</v>
      </c>
      <c r="H23" s="16">
        <f>+H7+H10+H21+H22</f>
        <v>148</v>
      </c>
      <c r="I23" s="2"/>
      <c r="J23" s="7"/>
    </row>
    <row r="24" spans="1:10" s="6" customFormat="1" x14ac:dyDescent="0.25">
      <c r="A24" s="32"/>
      <c r="B24" s="33"/>
      <c r="C24" s="33"/>
      <c r="D24" s="33"/>
      <c r="E24" s="12"/>
      <c r="F24" s="2"/>
      <c r="G24" s="34"/>
      <c r="H24" s="34"/>
      <c r="I24" s="2"/>
      <c r="J24" s="7"/>
    </row>
    <row r="25" spans="1:10" x14ac:dyDescent="0.25">
      <c r="A25" s="6"/>
      <c r="B25" s="6"/>
      <c r="C25" s="19"/>
      <c r="D25" s="29"/>
      <c r="E25" s="29"/>
      <c r="G25" s="4">
        <f>B25-C25</f>
        <v>0</v>
      </c>
      <c r="H25" s="4">
        <f>D25-C25</f>
        <v>0</v>
      </c>
    </row>
    <row r="26" spans="1:10" x14ac:dyDescent="0.25">
      <c r="D26" s="31"/>
      <c r="G26" s="4">
        <f>B26-C26</f>
        <v>0</v>
      </c>
      <c r="H26" s="4">
        <f>D26-C26</f>
        <v>0</v>
      </c>
      <c r="I26" s="6"/>
    </row>
    <row r="27" spans="1:10" x14ac:dyDescent="0.25">
      <c r="A27" s="23" t="s">
        <v>17</v>
      </c>
      <c r="B27" s="29"/>
      <c r="C27" s="23" t="s">
        <v>18</v>
      </c>
      <c r="D27" s="29" t="s">
        <v>34</v>
      </c>
      <c r="E27" s="23" t="s">
        <v>18</v>
      </c>
      <c r="F27" s="8"/>
      <c r="G27" s="8"/>
      <c r="H27" s="9"/>
      <c r="I27" s="9"/>
      <c r="J27" s="9"/>
    </row>
    <row r="28" spans="1:10" x14ac:dyDescent="0.25">
      <c r="A28" s="22" t="s">
        <v>19</v>
      </c>
      <c r="B28" s="29"/>
      <c r="C28" s="21" t="s">
        <v>24</v>
      </c>
      <c r="D28" s="29"/>
      <c r="E28" s="22" t="s">
        <v>20</v>
      </c>
      <c r="F28" s="10"/>
      <c r="G28" s="10"/>
      <c r="H28" s="9"/>
      <c r="I28" s="11"/>
      <c r="J28" s="9"/>
    </row>
    <row r="29" spans="1:10" x14ac:dyDescent="0.25">
      <c r="A29" s="20"/>
      <c r="B29" s="29"/>
      <c r="D29" s="29"/>
      <c r="E29" s="20"/>
      <c r="F29" s="8"/>
      <c r="G29" s="9"/>
      <c r="H29" s="9"/>
      <c r="I29" s="9"/>
      <c r="J29" s="9"/>
    </row>
    <row r="30" spans="1:10" x14ac:dyDescent="0.25">
      <c r="A30" s="20"/>
      <c r="B30" s="29"/>
      <c r="D30" s="29"/>
      <c r="E30" s="20"/>
      <c r="F30" s="24"/>
      <c r="G30" s="25"/>
      <c r="H30" s="9"/>
      <c r="I30" s="9"/>
      <c r="J30" s="9"/>
    </row>
    <row r="31" spans="1:10" x14ac:dyDescent="0.25">
      <c r="A31" s="20"/>
      <c r="B31" s="30"/>
      <c r="D31" s="29"/>
      <c r="E31" s="20"/>
      <c r="F31" s="8"/>
      <c r="G31" s="9"/>
      <c r="H31" s="9"/>
      <c r="I31" s="9"/>
      <c r="J31" s="9"/>
    </row>
    <row r="32" spans="1:10" x14ac:dyDescent="0.25">
      <c r="A32" s="20"/>
      <c r="B32" s="29"/>
      <c r="D32" s="29"/>
      <c r="E32" s="20"/>
      <c r="F32" s="8"/>
      <c r="G32" s="9"/>
      <c r="H32" s="9"/>
      <c r="I32" s="9"/>
      <c r="J32" s="9"/>
    </row>
    <row r="33" spans="1:10" x14ac:dyDescent="0.25">
      <c r="A33" s="22" t="s">
        <v>38</v>
      </c>
      <c r="B33" s="21"/>
      <c r="C33" s="22" t="s">
        <v>39</v>
      </c>
      <c r="D33" s="29"/>
      <c r="E33" s="22" t="s">
        <v>37</v>
      </c>
      <c r="F33" s="10"/>
      <c r="G33" s="10"/>
      <c r="H33" s="9"/>
      <c r="I33" s="11"/>
      <c r="J33" s="11"/>
    </row>
    <row r="34" spans="1:10" ht="18" x14ac:dyDescent="0.25">
      <c r="A34" s="23" t="s">
        <v>21</v>
      </c>
      <c r="B34" s="23"/>
      <c r="C34" s="23" t="s">
        <v>33</v>
      </c>
      <c r="D34" s="29"/>
      <c r="E34" s="26" t="s">
        <v>30</v>
      </c>
      <c r="F34" s="8"/>
      <c r="G34" s="8"/>
      <c r="H34" s="9"/>
      <c r="I34" s="9"/>
      <c r="J34" s="9"/>
    </row>
    <row r="35" spans="1:10" x14ac:dyDescent="0.25">
      <c r="B35" s="49"/>
      <c r="C35" s="49"/>
      <c r="D35" s="29"/>
    </row>
    <row r="36" spans="1:10" x14ac:dyDescent="0.25">
      <c r="B36" s="6"/>
      <c r="C36" s="19"/>
      <c r="D36" s="29"/>
    </row>
    <row r="37" spans="1:10" x14ac:dyDescent="0.25">
      <c r="B37" s="6"/>
      <c r="C37" s="19"/>
      <c r="D37" s="31"/>
    </row>
    <row r="38" spans="1:10" x14ac:dyDescent="0.25">
      <c r="B38" s="6"/>
      <c r="C38" s="19"/>
    </row>
    <row r="39" spans="1:10" x14ac:dyDescent="0.25">
      <c r="B39" s="49"/>
      <c r="C39" s="49"/>
    </row>
  </sheetData>
  <sheetProtection selectLockedCells="1" selectUnlockedCells="1"/>
  <mergeCells count="5">
    <mergeCell ref="B35:C35"/>
    <mergeCell ref="B39:C39"/>
    <mergeCell ref="A1:E2"/>
    <mergeCell ref="A3:E3"/>
    <mergeCell ref="G4:H4"/>
  </mergeCells>
  <pageMargins left="0.70866141732283472" right="0.70866141732283472" top="0.74803149606299213" bottom="0.74803149606299213" header="0.31496062992125984" footer="0.31496062992125984"/>
  <pageSetup paperSize="9" scale="65" firstPageNumber="0" orientation="landscape" horizontalDpi="4294967293" verticalDpi="4294967293" r:id="rId1"/>
  <headerFooter alignWithMargins="0"/>
  <rowBreaks count="1" manualBreakCount="1">
    <brk id="37" max="16383" man="1"/>
  </rowBreaks>
  <colBreaks count="1" manualBreakCount="1">
    <brk id="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Thruput</vt:lpstr>
      <vt:lpstr>Thruput!Print_Area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QMH</cp:lastModifiedBy>
  <cp:lastPrinted>2017-12-11T16:52:49Z</cp:lastPrinted>
  <dcterms:created xsi:type="dcterms:W3CDTF">2014-09-19T10:03:24Z</dcterms:created>
  <dcterms:modified xsi:type="dcterms:W3CDTF">2017-12-21T06:39:04Z</dcterms:modified>
</cp:coreProperties>
</file>