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showInkAnnotation="0"/>
  <mc:AlternateContent xmlns:mc="http://schemas.openxmlformats.org/markup-compatibility/2006">
    <mc:Choice Requires="x15">
      <x15ac:absPath xmlns:x15ac="http://schemas.microsoft.com/office/spreadsheetml/2010/11/ac" url="/Users/vansandriawan/report/18032017/"/>
    </mc:Choice>
  </mc:AlternateContent>
  <xr:revisionPtr revIDLastSave="0" documentId="13_ncr:1000001_{33ECEF18-FB37-B745-821E-907A2CC7228F}" xr6:coauthVersionLast="33" xr6:coauthVersionMax="33" xr10:uidLastSave="{00000000-0000-0000-0000-000000000000}"/>
  <bookViews>
    <workbookView showHorizontalScroll="0" showVerticalScroll="0" showSheetTabs="0" xWindow="0" yWindow="460" windowWidth="27320" windowHeight="14820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Sheet1!$A$1:$E$31</definedName>
  </definedNames>
  <calcPr calcId="179016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1" l="1"/>
  <c r="C19" i="1"/>
  <c r="D19" i="1"/>
  <c r="F19" i="1"/>
  <c r="C16" i="1"/>
  <c r="D16" i="1"/>
  <c r="F16" i="1"/>
  <c r="C5" i="1"/>
  <c r="G5" i="1"/>
  <c r="G19" i="1"/>
  <c r="D7" i="1"/>
  <c r="C13" i="1"/>
  <c r="C14" i="1"/>
  <c r="C11" i="1"/>
  <c r="B11" i="1"/>
  <c r="D11" i="1"/>
  <c r="F11" i="1"/>
  <c r="B20" i="1"/>
  <c r="D5" i="1"/>
  <c r="B12" i="1"/>
  <c r="G12" i="1"/>
  <c r="B21" i="1"/>
  <c r="D6" i="1"/>
  <c r="F6" i="1"/>
  <c r="D8" i="1"/>
  <c r="F8" i="1"/>
  <c r="G8" i="1"/>
  <c r="D9" i="1"/>
  <c r="F9" i="1"/>
  <c r="G9" i="1"/>
  <c r="D10" i="1"/>
  <c r="D14" i="1"/>
  <c r="G10" i="1"/>
  <c r="D13" i="1"/>
  <c r="B14" i="1"/>
  <c r="D17" i="1"/>
  <c r="F17" i="1"/>
  <c r="D18" i="1"/>
  <c r="F18" i="1"/>
  <c r="G18" i="1"/>
  <c r="G6" i="1"/>
  <c r="G17" i="1"/>
  <c r="F13" i="1"/>
  <c r="F10" i="1"/>
  <c r="D12" i="1"/>
  <c r="F12" i="1"/>
  <c r="D20" i="1"/>
  <c r="G16" i="1"/>
  <c r="G11" i="1"/>
  <c r="C7" i="1"/>
  <c r="F5" i="1"/>
  <c r="B15" i="1"/>
  <c r="D15" i="1"/>
  <c r="F15" i="1"/>
  <c r="G15" i="1"/>
  <c r="D21" i="1"/>
  <c r="C21" i="1"/>
  <c r="G21" i="1"/>
  <c r="F7" i="1"/>
  <c r="G7" i="1"/>
  <c r="F21" i="1"/>
</calcChain>
</file>

<file path=xl/sharedStrings.xml><?xml version="1.0" encoding="utf-8"?>
<sst xmlns="http://schemas.openxmlformats.org/spreadsheetml/2006/main" count="41" uniqueCount="40">
  <si>
    <t>THRUPUT SUMMARY REPORT BY PT CIPTA PERSADA ANUGERAH NUSANTARA</t>
  </si>
  <si>
    <t>PRODUK</t>
  </si>
  <si>
    <t>BY SCHEDULING</t>
  </si>
  <si>
    <t>BY METER</t>
  </si>
  <si>
    <t>BY LO</t>
  </si>
  <si>
    <t>KETERANGAN</t>
  </si>
  <si>
    <t>PREMIUM</t>
  </si>
  <si>
    <t>SOLAR dari LO Solar</t>
  </si>
  <si>
    <t>BIO SOLAR SPBU</t>
  </si>
  <si>
    <t>BIO SOLAR INDUSTRI</t>
  </si>
  <si>
    <t>BIO SOLAR TRANSPORTASI</t>
  </si>
  <si>
    <t>SOLAR dari LO Biosolar</t>
  </si>
  <si>
    <t>FAME</t>
  </si>
  <si>
    <t>SOLAR TOTAL</t>
  </si>
  <si>
    <t>PERTAMAX</t>
  </si>
  <si>
    <t>TOTAL</t>
  </si>
  <si>
    <t>PT.PERTAMINA PATRA NIAGA</t>
  </si>
  <si>
    <t>(Pengawas Operasional New Gantry)</t>
  </si>
  <si>
    <t>PT.PERTAMINA</t>
  </si>
  <si>
    <t>(Penyalur PT Pertamina)</t>
  </si>
  <si>
    <t>PERTALITE</t>
  </si>
  <si>
    <t>PREPARED BY</t>
  </si>
  <si>
    <t>CHECKED BY</t>
  </si>
  <si>
    <t>(Dispatcher New Gantry)</t>
  </si>
  <si>
    <t>Dispatcher New Gantry</t>
  </si>
  <si>
    <t>FAME dari LO FAME</t>
  </si>
  <si>
    <t>PERTAMAX-TURBO</t>
  </si>
  <si>
    <t>PERTAMINA-DEX</t>
  </si>
  <si>
    <t>DEXLITE</t>
  </si>
  <si>
    <t>SOLAR dari LO Dexlite</t>
  </si>
  <si>
    <t>PERTAMINA-DEX DARI LO DEXLITE</t>
  </si>
  <si>
    <t>APPROVED BY</t>
  </si>
  <si>
    <t>DATE : 18-Maret-2017</t>
  </si>
  <si>
    <t>Closing : 23.35 PM</t>
  </si>
  <si>
    <t>Diah Ayu Suryaning Tyas</t>
  </si>
  <si>
    <t>Ade Indrawan</t>
  </si>
  <si>
    <t>Dimas Jatra Pratama</t>
  </si>
  <si>
    <t xml:space="preserve">Muharram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</si>
</sst>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_(* #,##0_);_(* \(#,##0\);_(* &quot;-&quot;??_);_(@_)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charset val="1"/>
      <scheme val="minor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169E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2" fillId="0" borderId="0" xfId="0" applyFont="1"/>
    <xf numFmtId="164" fontId="2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16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164" fontId="0" fillId="3" borderId="1" xfId="0" applyNumberFormat="1" applyFill="1" applyBorder="1" applyAlignment="1">
      <alignment horizontal="center" vertical="center"/>
    </xf>
    <xf numFmtId="164" fontId="0" fillId="3" borderId="0" xfId="0" applyNumberFormat="1" applyFill="1"/>
    <xf numFmtId="164" fontId="0" fillId="3" borderId="0" xfId="0" applyNumberFormat="1" applyFill="1" applyAlignment="1">
      <alignment wrapText="1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64" fontId="0" fillId="3" borderId="2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0" borderId="0" xfId="0" applyFont="1" applyFill="1"/>
    <xf numFmtId="3" fontId="0" fillId="0" borderId="3" xfId="0" applyNumberFormat="1" applyBorder="1" applyAlignment="1">
      <alignment horizontal="center" vertical="center"/>
    </xf>
    <xf numFmtId="0" fontId="0" fillId="0" borderId="0" xfId="0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2" fillId="0" borderId="0" xfId="0" applyFont="1" applyAlignment="1">
      <alignment horizontal="center"/>
    </xf>
    <xf numFmtId="164" fontId="0" fillId="3" borderId="4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3" fontId="6" fillId="0" borderId="5" xfId="0" applyNumberFormat="1" applyFont="1" applyFill="1" applyBorder="1" applyAlignment="1" applyProtection="1">
      <alignment horizontal="center" vertical="center"/>
    </xf>
    <xf numFmtId="3" fontId="0" fillId="0" borderId="3" xfId="0" applyNumberForma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164" fontId="0" fillId="3" borderId="1" xfId="0" applyNumberFormat="1" applyFont="1" applyFill="1" applyBorder="1" applyAlignment="1">
      <alignment horizontal="center" vertical="center"/>
    </xf>
    <xf numFmtId="0" fontId="0" fillId="3" borderId="0" xfId="0" applyFill="1"/>
    <xf numFmtId="164" fontId="6" fillId="3" borderId="1" xfId="0" applyNumberFormat="1" applyFont="1" applyFill="1" applyBorder="1" applyAlignment="1">
      <alignment horizontal="center" vertical="center"/>
    </xf>
    <xf numFmtId="3" fontId="6" fillId="0" borderId="6" xfId="0" applyNumberFormat="1" applyFont="1" applyFill="1" applyBorder="1" applyAlignment="1" applyProtection="1">
      <alignment horizontal="center" vertical="center"/>
    </xf>
    <xf numFmtId="165" fontId="0" fillId="0" borderId="0" xfId="0" applyNumberFormat="1"/>
    <xf numFmtId="164" fontId="4" fillId="3" borderId="1" xfId="0" applyNumberFormat="1" applyFont="1" applyFill="1" applyBorder="1" applyAlignment="1">
      <alignment horizontal="center" vertical="center"/>
    </xf>
    <xf numFmtId="3" fontId="6" fillId="3" borderId="5" xfId="0" applyNumberFormat="1" applyFont="1" applyFill="1" applyBorder="1" applyAlignment="1" applyProtection="1">
      <alignment horizontal="center" vertical="center"/>
    </xf>
    <xf numFmtId="3" fontId="0" fillId="3" borderId="1" xfId="0" applyNumberFormat="1" applyFont="1" applyFill="1" applyBorder="1" applyAlignment="1">
      <alignment horizontal="center" vertical="center"/>
    </xf>
    <xf numFmtId="3" fontId="0" fillId="3" borderId="0" xfId="0" applyNumberFormat="1" applyFill="1" applyAlignment="1">
      <alignment horizontal="center"/>
    </xf>
    <xf numFmtId="0" fontId="2" fillId="0" borderId="0" xfId="0" applyFont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 wrapText="1"/>
    </xf>
    <xf numFmtId="3" fontId="7" fillId="0" borderId="1" xfId="0" applyNumberFormat="1" applyFont="1" applyBorder="1" applyAlignment="1">
      <alignment horizontal="center" vertical="center" wrapText="1"/>
    </xf>
    <xf numFmtId="3" fontId="7" fillId="0" borderId="3" xfId="0" applyNumberFormat="1" applyFont="1" applyBorder="1" applyAlignment="1">
      <alignment vertical="center" wrapText="1"/>
    </xf>
    <xf numFmtId="3" fontId="7" fillId="0" borderId="1" xfId="0" applyNumberFormat="1" applyFont="1" applyBorder="1" applyAlignment="1">
      <alignment vertical="center" wrapText="1"/>
    </xf>
    <xf numFmtId="3" fontId="5" fillId="0" borderId="1" xfId="0" applyNumberFormat="1" applyFont="1" applyBorder="1" applyAlignment="1">
      <alignment vertical="center"/>
    </xf>
    <xf numFmtId="3" fontId="0" fillId="3" borderId="1" xfId="0" applyNumberFormat="1" applyFill="1" applyBorder="1" applyAlignment="1">
      <alignment horizontal="center" vertical="center"/>
    </xf>
    <xf numFmtId="3" fontId="0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8" fillId="4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6"/>
  <sheetViews>
    <sheetView tabSelected="1" topLeftCell="D16" zoomScaleSheetLayoutView="100" workbookViewId="0" xr3:uid="{AEA406A1-0E4B-5B11-9CD5-51D6E497D94C}">
      <selection activeCell="E25" sqref="E25"/>
    </sheetView>
  </sheetViews>
  <sheetFormatPr defaultColWidth="8.875" defaultRowHeight="15" x14ac:dyDescent="0.2"/>
  <cols>
    <col min="1" max="1" width="42.5078125" customWidth="1"/>
    <col min="2" max="2" width="38.203125" customWidth="1"/>
    <col min="3" max="3" width="32.8203125" customWidth="1"/>
    <col min="4" max="4" width="29.86328125" customWidth="1"/>
    <col min="5" max="5" width="34.97265625" customWidth="1"/>
    <col min="6" max="6" width="12.64453125" customWidth="1"/>
    <col min="7" max="7" width="10.625" customWidth="1"/>
    <col min="8" max="8" width="19.37109375" customWidth="1"/>
    <col min="9" max="9" width="26.5" customWidth="1"/>
  </cols>
  <sheetData>
    <row r="1" spans="1:9" x14ac:dyDescent="0.2">
      <c r="A1" s="53" t="s">
        <v>32</v>
      </c>
      <c r="B1" s="53"/>
      <c r="C1" s="53"/>
      <c r="D1" s="53"/>
      <c r="E1" s="53"/>
    </row>
    <row r="2" spans="1:9" x14ac:dyDescent="0.2">
      <c r="A2" s="53"/>
      <c r="B2" s="53"/>
      <c r="C2" s="53"/>
      <c r="D2" s="53"/>
      <c r="E2" s="53"/>
    </row>
    <row r="3" spans="1:9" ht="18" x14ac:dyDescent="0.2">
      <c r="A3" s="54" t="s">
        <v>0</v>
      </c>
      <c r="B3" s="54"/>
      <c r="C3" s="54"/>
      <c r="D3" s="54"/>
      <c r="E3" s="54"/>
    </row>
    <row r="4" spans="1:9" x14ac:dyDescent="0.2">
      <c r="A4" s="4" t="s">
        <v>1</v>
      </c>
      <c r="B4" s="4" t="s">
        <v>2</v>
      </c>
      <c r="C4" s="4" t="s">
        <v>3</v>
      </c>
      <c r="D4" s="4" t="s">
        <v>4</v>
      </c>
      <c r="E4" s="4" t="s">
        <v>5</v>
      </c>
    </row>
    <row r="5" spans="1:9" x14ac:dyDescent="0.2">
      <c r="A5" s="3" t="s">
        <v>6</v>
      </c>
      <c r="B5" s="31">
        <v>4870000</v>
      </c>
      <c r="C5" s="14">
        <f>6804723-((45/100)*C17)</f>
        <v>4871488.8</v>
      </c>
      <c r="D5" s="14">
        <f>B5</f>
        <v>4870000</v>
      </c>
      <c r="E5" s="45"/>
      <c r="F5" s="15">
        <f>D5-C5</f>
        <v>-1488.7999999998137</v>
      </c>
      <c r="G5" s="15">
        <f t="shared" ref="G5:G12" si="0">B5-C5</f>
        <v>-1488.7999999998137</v>
      </c>
    </row>
    <row r="6" spans="1:9" s="13" customFormat="1" ht="18.75" x14ac:dyDescent="0.2">
      <c r="A6" s="12" t="s">
        <v>7</v>
      </c>
      <c r="B6" s="41">
        <v>229000</v>
      </c>
      <c r="C6" s="43">
        <v>228983</v>
      </c>
      <c r="D6" s="14">
        <f t="shared" ref="D6:D11" si="1">B6</f>
        <v>229000</v>
      </c>
      <c r="E6" s="46"/>
      <c r="F6" s="16">
        <f>D6-C6</f>
        <v>17</v>
      </c>
      <c r="G6" s="16">
        <f t="shared" si="0"/>
        <v>17</v>
      </c>
    </row>
    <row r="7" spans="1:9" x14ac:dyDescent="0.2">
      <c r="A7" s="3" t="s">
        <v>8</v>
      </c>
      <c r="B7" s="42">
        <v>3420000</v>
      </c>
      <c r="C7" s="14">
        <f>(C11+C12-C13)-(C8+C9)</f>
        <v>3419725.8</v>
      </c>
      <c r="D7" s="14">
        <f>B7</f>
        <v>3420000</v>
      </c>
      <c r="E7" s="45"/>
      <c r="F7" s="15">
        <f>D7-C7</f>
        <v>274.20000000018626</v>
      </c>
      <c r="G7" s="15">
        <f t="shared" si="0"/>
        <v>274.20000000018626</v>
      </c>
    </row>
    <row r="8" spans="1:9" ht="15" customHeight="1" x14ac:dyDescent="0.2">
      <c r="A8" s="3" t="s">
        <v>9</v>
      </c>
      <c r="B8" s="29"/>
      <c r="C8" s="1"/>
      <c r="D8" s="14">
        <f t="shared" si="1"/>
        <v>0</v>
      </c>
      <c r="E8" s="19"/>
      <c r="F8" s="15">
        <f t="shared" ref="F8:F17" si="2">D8-C8</f>
        <v>0</v>
      </c>
      <c r="G8" s="15">
        <f t="shared" si="0"/>
        <v>0</v>
      </c>
    </row>
    <row r="9" spans="1:9" ht="14.25" customHeight="1" x14ac:dyDescent="0.2">
      <c r="A9" s="3" t="s">
        <v>10</v>
      </c>
      <c r="B9" s="29">
        <v>0</v>
      </c>
      <c r="C9" s="1"/>
      <c r="D9" s="14">
        <f t="shared" si="1"/>
        <v>0</v>
      </c>
      <c r="E9" s="19"/>
      <c r="F9" s="15">
        <f t="shared" si="2"/>
        <v>0</v>
      </c>
      <c r="G9" s="15">
        <f t="shared" si="0"/>
        <v>0</v>
      </c>
    </row>
    <row r="10" spans="1:9" s="24" customFormat="1" ht="18.75" x14ac:dyDescent="0.2">
      <c r="A10" s="7" t="s">
        <v>28</v>
      </c>
      <c r="B10" s="41">
        <v>204000</v>
      </c>
      <c r="C10" s="43">
        <v>203999</v>
      </c>
      <c r="D10" s="14">
        <f>B10</f>
        <v>204000</v>
      </c>
      <c r="E10" s="46"/>
      <c r="F10" s="25">
        <f>D10-C10</f>
        <v>1</v>
      </c>
      <c r="G10" s="25">
        <f t="shared" si="0"/>
        <v>1</v>
      </c>
    </row>
    <row r="11" spans="1:9" ht="18.75" x14ac:dyDescent="0.2">
      <c r="A11" s="3" t="s">
        <v>11</v>
      </c>
      <c r="B11" s="30">
        <f>0.8*B7</f>
        <v>2736000</v>
      </c>
      <c r="C11" s="37">
        <f>C15-C6-C14</f>
        <v>2735499.8</v>
      </c>
      <c r="D11" s="14">
        <f t="shared" si="1"/>
        <v>2736000</v>
      </c>
      <c r="E11" s="47"/>
      <c r="F11" s="15">
        <f t="shared" si="2"/>
        <v>500.20000000018626</v>
      </c>
      <c r="G11" s="15">
        <f t="shared" si="0"/>
        <v>500.20000000018626</v>
      </c>
      <c r="I11" s="9"/>
    </row>
    <row r="12" spans="1:9" x14ac:dyDescent="0.2">
      <c r="A12" s="3" t="s">
        <v>12</v>
      </c>
      <c r="B12" s="29">
        <f>(20/100*B7)+(20/100*B8)+(20/100*B9)+B13</f>
        <v>684000</v>
      </c>
      <c r="C12" s="52">
        <v>684226</v>
      </c>
      <c r="D12" s="14">
        <f>(20/100*D7)+(20/100*D8)+(20/100*D9)+D13</f>
        <v>684000</v>
      </c>
      <c r="E12" s="45"/>
      <c r="F12" s="15">
        <f t="shared" si="2"/>
        <v>-226</v>
      </c>
      <c r="G12" s="15">
        <f t="shared" si="0"/>
        <v>-226</v>
      </c>
    </row>
    <row r="13" spans="1:9" s="9" customFormat="1" ht="15" customHeight="1" x14ac:dyDescent="0.2">
      <c r="A13" s="3" t="s">
        <v>25</v>
      </c>
      <c r="B13" s="29"/>
      <c r="C13" s="14">
        <f>B13</f>
        <v>0</v>
      </c>
      <c r="D13" s="14">
        <f t="shared" ref="D13:D19" si="3">B13</f>
        <v>0</v>
      </c>
      <c r="E13" s="33"/>
      <c r="F13" s="15">
        <f t="shared" si="2"/>
        <v>0</v>
      </c>
      <c r="G13" s="15"/>
    </row>
    <row r="14" spans="1:9" s="9" customFormat="1" ht="15" customHeight="1" x14ac:dyDescent="0.2">
      <c r="A14" s="3" t="s">
        <v>29</v>
      </c>
      <c r="B14" s="30">
        <f>(80/100*B10)</f>
        <v>163200</v>
      </c>
      <c r="C14" s="37">
        <f>(80/100*C10)</f>
        <v>163199.20000000001</v>
      </c>
      <c r="D14" s="37">
        <f>(80/100*D10)</f>
        <v>163200</v>
      </c>
      <c r="E14" s="48"/>
      <c r="F14" s="15"/>
      <c r="G14" s="15"/>
    </row>
    <row r="15" spans="1:9" s="36" customFormat="1" ht="15" customHeight="1" x14ac:dyDescent="0.2">
      <c r="A15" s="34" t="s">
        <v>13</v>
      </c>
      <c r="B15" s="35">
        <f>B11+B6+B14</f>
        <v>3128200</v>
      </c>
      <c r="C15" s="43">
        <v>3127682</v>
      </c>
      <c r="D15" s="14">
        <f t="shared" si="3"/>
        <v>3128200</v>
      </c>
      <c r="E15" s="45"/>
      <c r="F15" s="15">
        <f>D15-C15</f>
        <v>518</v>
      </c>
      <c r="G15" s="15">
        <f>B15-C15</f>
        <v>518</v>
      </c>
    </row>
    <row r="16" spans="1:9" s="8" customFormat="1" ht="15" customHeight="1" x14ac:dyDescent="0.2">
      <c r="A16" s="7" t="s">
        <v>14</v>
      </c>
      <c r="B16" s="31">
        <v>3076000</v>
      </c>
      <c r="C16" s="20">
        <f>5436714-((55/100)*C17)</f>
        <v>3073872.1999999997</v>
      </c>
      <c r="D16" s="27">
        <f>B16</f>
        <v>3076000</v>
      </c>
      <c r="E16" s="51"/>
      <c r="F16" s="15">
        <f>D16-C16</f>
        <v>2127.8000000002794</v>
      </c>
      <c r="G16" s="15">
        <f>B16-C16</f>
        <v>2127.8000000002794</v>
      </c>
    </row>
    <row r="17" spans="1:7" s="8" customFormat="1" x14ac:dyDescent="0.2">
      <c r="A17" s="7" t="s">
        <v>20</v>
      </c>
      <c r="B17" s="38">
        <v>4296000</v>
      </c>
      <c r="C17" s="50">
        <v>4296076</v>
      </c>
      <c r="D17" s="27">
        <f>B17</f>
        <v>4296000</v>
      </c>
      <c r="E17" s="51"/>
      <c r="F17" s="15">
        <f t="shared" si="2"/>
        <v>-76</v>
      </c>
      <c r="G17" s="15">
        <f>B17-C17</f>
        <v>-76</v>
      </c>
    </row>
    <row r="18" spans="1:7" s="24" customFormat="1" ht="15" customHeight="1" x14ac:dyDescent="0.2">
      <c r="A18" s="7" t="s">
        <v>26</v>
      </c>
      <c r="B18" s="31">
        <v>304000</v>
      </c>
      <c r="C18" s="23">
        <v>303935</v>
      </c>
      <c r="D18" s="14">
        <f t="shared" si="3"/>
        <v>304000</v>
      </c>
      <c r="E18" s="48"/>
      <c r="F18" s="25">
        <f>D18-C18</f>
        <v>65</v>
      </c>
      <c r="G18" s="25">
        <f>B18-C18</f>
        <v>65</v>
      </c>
    </row>
    <row r="19" spans="1:7" s="24" customFormat="1" ht="15" customHeight="1" x14ac:dyDescent="0.2">
      <c r="A19" s="7" t="s">
        <v>27</v>
      </c>
      <c r="B19" s="31">
        <v>116000</v>
      </c>
      <c r="C19" s="32">
        <f>156981-C20</f>
        <v>116181.2</v>
      </c>
      <c r="D19" s="14">
        <f t="shared" si="3"/>
        <v>116000</v>
      </c>
      <c r="E19" s="48"/>
      <c r="F19" s="25">
        <f>D19-C19</f>
        <v>-181.19999999999709</v>
      </c>
      <c r="G19" s="25">
        <f>B19-C19</f>
        <v>-181.19999999999709</v>
      </c>
    </row>
    <row r="20" spans="1:7" s="24" customFormat="1" ht="15" customHeight="1" x14ac:dyDescent="0.2">
      <c r="A20" s="7" t="s">
        <v>30</v>
      </c>
      <c r="B20" s="21">
        <f>20/100*B10</f>
        <v>40800</v>
      </c>
      <c r="C20" s="21">
        <f>20/100*C10</f>
        <v>40799.800000000003</v>
      </c>
      <c r="D20" s="21">
        <f>20/100*D10</f>
        <v>40800</v>
      </c>
      <c r="E20" s="48"/>
      <c r="F20" s="25"/>
      <c r="G20" s="25"/>
    </row>
    <row r="21" spans="1:7" ht="18.75" x14ac:dyDescent="0.2">
      <c r="A21" s="5" t="s">
        <v>15</v>
      </c>
      <c r="B21" s="40">
        <f>B5+B6+B7+B8+B9+B16+B17+B13+B18+B19+B10</f>
        <v>16515000</v>
      </c>
      <c r="C21" s="40">
        <f>C5+C6+C7+C8+C9+C16+C17+C13+C18+C19+C10</f>
        <v>16514260.999999998</v>
      </c>
      <c r="D21" s="40">
        <f>D5+D6+D7+D8+D9+D16+D17+D13+D18+D19+D10</f>
        <v>16515000</v>
      </c>
      <c r="E21" s="49"/>
      <c r="F21" s="15">
        <f>D21-C21</f>
        <v>739.00000000186265</v>
      </c>
      <c r="G21" s="15">
        <f>B21-C21</f>
        <v>739.00000000186265</v>
      </c>
    </row>
    <row r="22" spans="1:7" ht="15" customHeight="1" x14ac:dyDescent="0.2">
      <c r="A22" s="22" t="s">
        <v>33</v>
      </c>
      <c r="B22" s="2"/>
      <c r="C22" s="2"/>
      <c r="D22" s="2"/>
      <c r="E22" s="18"/>
    </row>
    <row r="23" spans="1:7" ht="15" customHeight="1" x14ac:dyDescent="0.2">
      <c r="E23" s="10"/>
    </row>
    <row r="24" spans="1:7" ht="15" customHeight="1" x14ac:dyDescent="0.2">
      <c r="A24" s="28" t="s">
        <v>21</v>
      </c>
      <c r="B24" s="28" t="s">
        <v>22</v>
      </c>
      <c r="C24" s="55" t="s">
        <v>22</v>
      </c>
      <c r="D24" s="55"/>
      <c r="E24" s="28" t="s">
        <v>31</v>
      </c>
      <c r="F24" s="9"/>
    </row>
    <row r="25" spans="1:7" ht="15" customHeight="1" x14ac:dyDescent="0.2">
      <c r="A25" s="28" t="s">
        <v>24</v>
      </c>
      <c r="B25" s="28" t="s">
        <v>16</v>
      </c>
      <c r="C25" s="55" t="s">
        <v>18</v>
      </c>
      <c r="D25" s="55"/>
      <c r="E25" s="44" t="s">
        <v>24</v>
      </c>
    </row>
    <row r="26" spans="1:7" ht="15" customHeight="1" x14ac:dyDescent="0.2">
      <c r="A26" s="9"/>
      <c r="B26" s="9"/>
      <c r="C26" s="9"/>
      <c r="D26" s="9"/>
      <c r="E26" s="9"/>
    </row>
    <row r="27" spans="1:7" ht="15" customHeight="1" x14ac:dyDescent="0.2">
      <c r="A27" s="9"/>
      <c r="B27" s="9"/>
      <c r="C27" s="9"/>
      <c r="D27" s="9"/>
      <c r="E27" s="9"/>
    </row>
    <row r="28" spans="1:7" ht="15" customHeight="1" x14ac:dyDescent="0.2">
      <c r="A28" s="9"/>
      <c r="B28" s="10"/>
      <c r="C28" s="10"/>
      <c r="D28" s="10"/>
      <c r="E28" s="9"/>
    </row>
    <row r="29" spans="1:7" ht="15" customHeight="1" x14ac:dyDescent="0.2">
      <c r="A29" s="9"/>
      <c r="B29" s="28"/>
      <c r="C29" s="11"/>
      <c r="D29" s="11"/>
      <c r="E29" s="9"/>
    </row>
    <row r="30" spans="1:7" ht="15" customHeight="1" x14ac:dyDescent="0.2">
      <c r="A30" s="26" t="s">
        <v>34</v>
      </c>
      <c r="B30" s="28" t="s">
        <v>35</v>
      </c>
      <c r="C30" s="56" t="s">
        <v>36</v>
      </c>
      <c r="D30" s="56"/>
      <c r="E30" s="26" t="s">
        <v>37</v>
      </c>
      <c r="F30" s="26"/>
    </row>
    <row r="31" spans="1:7" ht="15" customHeight="1" x14ac:dyDescent="0.2">
      <c r="A31" s="17" t="s">
        <v>23</v>
      </c>
      <c r="B31" s="6" t="s">
        <v>17</v>
      </c>
      <c r="C31" s="55" t="s">
        <v>19</v>
      </c>
      <c r="D31" s="55"/>
      <c r="E31" s="44" t="s">
        <v>23</v>
      </c>
    </row>
    <row r="32" spans="1:7" ht="15" customHeight="1" x14ac:dyDescent="0.2">
      <c r="C32" s="39"/>
    </row>
    <row r="33" ht="15" customHeight="1" x14ac:dyDescent="0.2"/>
    <row r="34" ht="15" customHeight="1" x14ac:dyDescent="0.2"/>
    <row r="35" ht="15" customHeight="1" x14ac:dyDescent="0.2"/>
    <row r="36" ht="15" customHeight="1" x14ac:dyDescent="0.2"/>
    <row r="37" ht="15" customHeight="1" x14ac:dyDescent="0.2"/>
    <row r="38" ht="15" customHeight="1" x14ac:dyDescent="0.2"/>
    <row r="39" ht="15" customHeight="1" x14ac:dyDescent="0.2"/>
    <row r="40" ht="15" customHeight="1" x14ac:dyDescent="0.2"/>
    <row r="41" ht="15" customHeight="1" x14ac:dyDescent="0.2"/>
    <row r="42" ht="15" customHeight="1" x14ac:dyDescent="0.2"/>
    <row r="43" ht="15" customHeight="1" x14ac:dyDescent="0.2"/>
    <row r="44" ht="15" customHeight="1" x14ac:dyDescent="0.2"/>
    <row r="45" ht="15" customHeight="1" x14ac:dyDescent="0.2"/>
    <row r="46" ht="15" customHeight="1" x14ac:dyDescent="0.2"/>
    <row r="47" ht="15" customHeight="1" x14ac:dyDescent="0.2"/>
    <row r="48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  <row r="54" ht="15" customHeight="1" x14ac:dyDescent="0.2"/>
    <row r="55" ht="15" customHeight="1" x14ac:dyDescent="0.2"/>
    <row r="56" ht="15" customHeight="1" x14ac:dyDescent="0.2"/>
  </sheetData>
  <mergeCells count="6">
    <mergeCell ref="A1:E2"/>
    <mergeCell ref="A3:E3"/>
    <mergeCell ref="C24:D24"/>
    <mergeCell ref="C25:D25"/>
    <mergeCell ref="C31:D31"/>
    <mergeCell ref="C30:D30"/>
  </mergeCells>
  <pageMargins left="0.7" right="0.7" top="0.75" bottom="0.75" header="0.3" footer="0.3"/>
  <pageSetup paperSize="9" scale="7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>
      <selection activeCell="D34" sqref="D34"/>
    </sheetView>
  </sheetViews>
  <sheetFormatPr defaultColWidth="8.87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CPAN-OfficeKey1</dc:creator>
  <cp:lastModifiedBy>Microsoft Office User</cp:lastModifiedBy>
  <cp:lastPrinted>2017-03-17T23:07:16Z</cp:lastPrinted>
  <dcterms:created xsi:type="dcterms:W3CDTF">2015-04-24T06:31:35Z</dcterms:created>
  <dcterms:modified xsi:type="dcterms:W3CDTF">2017-03-29T11:19:28Z</dcterms:modified>
</cp:coreProperties>
</file>