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yaSagar\Desktop\Spring 2018\CS 513 A\Homeworks\hw5\"/>
    </mc:Choice>
  </mc:AlternateContent>
  <xr:revisionPtr revIDLastSave="0" documentId="13_ncr:1_{BC120F5F-1A6F-4797-81E5-82906608EC76}" xr6:coauthVersionLast="32" xr6:coauthVersionMax="32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Cart" sheetId="1" state="hidden" r:id="rId1"/>
    <sheet name="C4.5" sheetId="2" r:id="rId2"/>
    <sheet name="training Dataset" sheetId="4" state="hidden" r:id="rId3"/>
  </sheets>
  <definedNames>
    <definedName name="_xlnm._FilterDatabase" localSheetId="1" hidden="1">'C4.5'!$D$19:$I$30</definedName>
    <definedName name="_xlnm._FilterDatabase" localSheetId="2" hidden="1">'training Dataset'!$F$11:$J$21</definedName>
  </definedNames>
  <calcPr calcId="179017"/>
</workbook>
</file>

<file path=xl/calcChain.xml><?xml version="1.0" encoding="utf-8"?>
<calcChain xmlns="http://schemas.openxmlformats.org/spreadsheetml/2006/main">
  <c r="K51" i="2" l="1"/>
  <c r="E48" i="2"/>
  <c r="E45" i="2"/>
  <c r="E46" i="2"/>
  <c r="E47" i="2"/>
  <c r="E44" i="2"/>
  <c r="E86" i="2"/>
  <c r="F86" i="2" s="1"/>
  <c r="E85" i="2"/>
  <c r="F85" i="2" s="1"/>
  <c r="E84" i="2"/>
  <c r="F84" i="2" s="1"/>
  <c r="H83" i="2"/>
  <c r="E83" i="2"/>
  <c r="F83" i="2" s="1"/>
  <c r="E82" i="2"/>
  <c r="F82" i="2" s="1"/>
  <c r="E81" i="2"/>
  <c r="F81" i="2" s="1"/>
  <c r="E80" i="2"/>
  <c r="F80" i="2" s="1"/>
  <c r="H79" i="2"/>
  <c r="E79" i="2"/>
  <c r="F79" i="2" s="1"/>
  <c r="E78" i="2"/>
  <c r="F78" i="2" s="1"/>
  <c r="E77" i="2"/>
  <c r="F77" i="2" s="1"/>
  <c r="E76" i="2"/>
  <c r="F76" i="2" s="1"/>
  <c r="H75" i="2"/>
  <c r="E75" i="2"/>
  <c r="F75" i="2" s="1"/>
  <c r="E74" i="2"/>
  <c r="F74" i="2" s="1"/>
  <c r="E73" i="2"/>
  <c r="F73" i="2" s="1"/>
  <c r="E72" i="2"/>
  <c r="F72" i="2" s="1"/>
  <c r="H71" i="2"/>
  <c r="E71" i="2"/>
  <c r="F71" i="2" s="1"/>
  <c r="E70" i="2"/>
  <c r="F70" i="2" s="1"/>
  <c r="E69" i="2"/>
  <c r="F69" i="2" s="1"/>
  <c r="E68" i="2"/>
  <c r="F68" i="2" s="1"/>
  <c r="H67" i="2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F58" i="2"/>
  <c r="F57" i="2"/>
  <c r="F56" i="2"/>
  <c r="F55" i="2"/>
  <c r="F54" i="2"/>
  <c r="F53" i="2"/>
  <c r="F52" i="2"/>
  <c r="F51" i="2"/>
  <c r="G51" i="2" l="1"/>
  <c r="I51" i="2" s="1"/>
  <c r="G63" i="2"/>
  <c r="I63" i="2" s="1"/>
  <c r="G59" i="2"/>
  <c r="I59" i="2" s="1"/>
  <c r="G55" i="2"/>
  <c r="I55" i="2" s="1"/>
  <c r="G67" i="2"/>
  <c r="I67" i="2" s="1"/>
  <c r="G83" i="2"/>
  <c r="I83" i="2" s="1"/>
  <c r="G75" i="2"/>
  <c r="I75" i="2" s="1"/>
  <c r="G79" i="2"/>
  <c r="I79" i="2" s="1"/>
  <c r="J79" i="2" s="1"/>
  <c r="K79" i="2" s="1"/>
  <c r="G71" i="2"/>
  <c r="I71" i="2" s="1"/>
  <c r="J67" i="2" l="1"/>
  <c r="K67" i="2" s="1"/>
  <c r="J51" i="2"/>
  <c r="G28" i="1" l="1"/>
  <c r="G29" i="1"/>
  <c r="K28" i="1"/>
  <c r="I28" i="1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J10" i="1" l="1"/>
  <c r="K10" i="1" s="1"/>
  <c r="H10" i="1"/>
  <c r="I10" i="1" s="1"/>
  <c r="G10" i="1"/>
  <c r="L10" i="1" s="1"/>
  <c r="M10" i="1" l="1"/>
  <c r="N10" i="1" s="1"/>
</calcChain>
</file>

<file path=xl/sharedStrings.xml><?xml version="1.0" encoding="utf-8"?>
<sst xmlns="http://schemas.openxmlformats.org/spreadsheetml/2006/main" count="269" uniqueCount="76">
  <si>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</si>
  <si>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</si>
  <si>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</si>
  <si>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</si>
  <si>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</si>
  <si>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</si>
  <si>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</si>
  <si>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</si>
  <si>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</si>
  <si>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</si>
  <si>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</si>
  <si>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</si>
  <si>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</si>
  <si>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</si>
  <si>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</si>
  <si>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</si>
  <si>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</si>
  <si>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</si>
  <si>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</si>
  <si>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</si>
  <si>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</si>
  <si>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</si>
  <si>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</si>
  <si>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Pj</t>
  </si>
  <si>
    <t>-  (Pj* log(Pj)</t>
  </si>
  <si>
    <t>Total Entropy</t>
  </si>
  <si>
    <t>Percent</t>
  </si>
  <si>
    <t>Row Total</t>
  </si>
  <si>
    <t xml:space="preserve">Pct * Row total </t>
  </si>
  <si>
    <t>Net Gain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</si>
  <si>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</si>
  <si>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</si>
  <si>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</si>
  <si>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</si>
  <si>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</si>
  <si>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</si>
  <si>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</si>
  <si>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Occupation</t>
  </si>
  <si>
    <t>Gender</t>
  </si>
  <si>
    <t>Age</t>
  </si>
  <si>
    <t>Age Category</t>
  </si>
  <si>
    <t>Salary</t>
  </si>
  <si>
    <t>Salary Level</t>
  </si>
  <si>
    <t>Service</t>
  </si>
  <si>
    <t>Female</t>
  </si>
  <si>
    <t>Category 3</t>
  </si>
  <si>
    <t>Level 3</t>
  </si>
  <si>
    <t>Male</t>
  </si>
  <si>
    <t>Category 1</t>
  </si>
  <si>
    <t>Level 1</t>
  </si>
  <si>
    <t>Category 2</t>
  </si>
  <si>
    <t>Level 2</t>
  </si>
  <si>
    <t>Management</t>
  </si>
  <si>
    <t>Level 4</t>
  </si>
  <si>
    <t>Sales</t>
  </si>
  <si>
    <t>Staff</t>
  </si>
  <si>
    <t xml:space="preserve"> Decision Tree Data</t>
  </si>
  <si>
    <t>Age Discretization Criteria</t>
  </si>
  <si>
    <t>Salary Discretization Criteria</t>
  </si>
  <si>
    <t>Below or equal to 30 --- Category 1
Above 30 and Below or equal to 40 --- Category 2
Above 40  --- Category 3</t>
  </si>
  <si>
    <t xml:space="preserve"> Less than $35,000                      Level 1
 $35,000 to less than $45,000   Level 2 
 $45,000 to less than $55,000   Level 3 
 Above $55,000                             Level 4</t>
  </si>
  <si>
    <t xml:space="preserve"> Knowledge Discovery and Data Mining (CS 513)</t>
  </si>
  <si>
    <t>First Name</t>
  </si>
  <si>
    <t>: Vidya Sagar</t>
  </si>
  <si>
    <t>Last Name</t>
  </si>
  <si>
    <t>: Polaki</t>
  </si>
  <si>
    <t>CWID</t>
  </si>
  <si>
    <t>: 10430970</t>
  </si>
  <si>
    <t>Homework 5</t>
  </si>
  <si>
    <t>C4.5 Formula</t>
  </si>
  <si>
    <r>
      <t xml:space="preserve">Answer – </t>
    </r>
    <r>
      <rPr>
        <sz val="16"/>
        <color theme="1"/>
        <rFont val="Gisha"/>
        <family val="2"/>
      </rPr>
      <t xml:space="preserve">The first Classification and Regression Tree node on the basis of Salary would be Occupation since the highest ɸ(s|t) value fall under </t>
    </r>
    <r>
      <rPr>
        <b/>
        <sz val="16"/>
        <color theme="1"/>
        <rFont val="Gisha"/>
        <family val="2"/>
      </rPr>
      <t>Occupation = Management</t>
    </r>
    <r>
      <rPr>
        <sz val="16"/>
        <color theme="1"/>
        <rFont val="Gisha"/>
        <family val="2"/>
      </rPr>
      <t xml:space="preserve"> ie of </t>
    </r>
    <r>
      <rPr>
        <b/>
        <sz val="16"/>
        <color theme="1"/>
        <rFont val="Gisha"/>
        <family val="2"/>
      </rPr>
      <t>0.6612</t>
    </r>
    <r>
      <rPr>
        <sz val="16"/>
        <color theme="1"/>
        <rFont val="Gisha"/>
        <family val="2"/>
      </rPr>
      <t xml:space="preserve"> among all splits.</t>
    </r>
  </si>
  <si>
    <t xml:space="preserve"> - (Pj* log(Pj)</t>
  </si>
  <si>
    <t>Sum Total</t>
  </si>
  <si>
    <t>Variable Levels</t>
  </si>
  <si>
    <t>Total</t>
  </si>
  <si>
    <r>
      <t xml:space="preserve">Answer – </t>
    </r>
    <r>
      <rPr>
        <sz val="16"/>
        <color theme="1"/>
        <rFont val="Gisha"/>
        <family val="2"/>
      </rPr>
      <t xml:space="preserve">The first Classification of C4.5 Decision tree on the basis of Salary would be Occupation since the highest net gain is for </t>
    </r>
    <r>
      <rPr>
        <b/>
        <sz val="16"/>
        <color theme="1"/>
        <rFont val="Gisha"/>
        <family val="2"/>
      </rPr>
      <t xml:space="preserve">Occupation </t>
    </r>
    <r>
      <rPr>
        <sz val="16"/>
        <color theme="1"/>
        <rFont val="Gisha"/>
        <family val="2"/>
      </rPr>
      <t xml:space="preserve">ie of </t>
    </r>
    <r>
      <rPr>
        <b/>
        <sz val="16"/>
        <color theme="1"/>
        <rFont val="Gisha"/>
        <family val="2"/>
      </rPr>
      <t>0.78</t>
    </r>
    <r>
      <rPr>
        <sz val="16"/>
        <color theme="1"/>
        <rFont val="Gisha"/>
        <family val="2"/>
      </rPr>
      <t xml:space="preserve"> among all splits.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</si>
</sst>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Gisha"/>
      <family val="2"/>
    </font>
    <font>
      <sz val="16"/>
      <color theme="1"/>
      <name val="Gish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6" fillId="0" borderId="20" xfId="0" applyFon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6" fontId="0" fillId="0" borderId="23" xfId="0" applyNumberForma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20" xfId="0" applyNumberFormat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43" fontId="0" fillId="3" borderId="21" xfId="0" applyNumberForma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5" fontId="0" fillId="6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942975</xdr:colOff>
          <xdr:row>16</xdr:row>
          <xdr:rowOff>171450</xdr:rowOff>
        </xdr:from>
        <xdr:to>
          <xdr:col>12</xdr:col>
          <xdr:colOff>1371600</xdr:colOff>
          <xdr:row>22</xdr:row>
          <xdr:rowOff>142875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33</xdr:row>
          <xdr:rowOff>104775</xdr:rowOff>
        </xdr:from>
        <xdr:to>
          <xdr:col>5</xdr:col>
          <xdr:colOff>619125</xdr:colOff>
          <xdr:row>37</xdr:row>
          <xdr:rowOff>133350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D1" workbookViewId="0">
      <selection activeCell="N11" sqref="N11"/>
    </sheetView>
  </sheetViews>
  <sheetFormatPr defaultRowHeight="15" x14ac:dyDescent="0.25"/>
  <cols>
    <col min="5" max="5" width="14" customWidth="1"/>
    <col min="6" max="6" width="12.140625" bestFit="1" customWidth="1"/>
    <col min="9" max="9" width="10.7109375" customWidth="1"/>
    <col min="10" max="10" width="11.5703125" customWidth="1"/>
    <col min="12" max="12" width="12.42578125" customWidth="1"/>
    <col min="13" max="13" width="21.85546875" customWidth="1"/>
    <col min="14" max="14" width="15.140625" bestFit="1" customWidth="1"/>
  </cols>
  <sheetData>
    <row r="6" spans="5:14" ht="15.75" thickBot="1" x14ac:dyDescent="0.3"/>
    <row r="7" spans="5:14" ht="15.75" thickBot="1" x14ac:dyDescent="0.3">
      <c r="E7" s="13"/>
      <c r="F7" s="13"/>
      <c r="G7" s="14"/>
      <c r="H7" s="80" t="s">
        <v>7</v>
      </c>
      <c r="I7" s="81"/>
      <c r="J7" s="82" t="s">
        <v>8</v>
      </c>
      <c r="K7" s="83"/>
      <c r="L7" s="14"/>
      <c r="M7" s="14"/>
      <c r="N7" s="15"/>
    </row>
    <row r="8" spans="5:14" ht="15.75" thickBot="1" x14ac:dyDescent="0.3">
      <c r="E8" s="16" t="s">
        <v>1</v>
      </c>
      <c r="F8" s="26" t="s">
        <v>4</v>
      </c>
      <c r="G8" s="27" t="s">
        <v>5</v>
      </c>
      <c r="H8" s="18" t="s">
        <v>14</v>
      </c>
      <c r="I8" s="19" t="s">
        <v>15</v>
      </c>
      <c r="J8" s="18" t="s">
        <v>14</v>
      </c>
      <c r="K8" s="19" t="s">
        <v>15</v>
      </c>
      <c r="L8" s="17" t="s">
        <v>10</v>
      </c>
      <c r="M8" s="17" t="s">
        <v>32</v>
      </c>
      <c r="N8" s="20" t="s">
        <v>16</v>
      </c>
    </row>
    <row r="9" spans="5:14" x14ac:dyDescent="0.25">
      <c r="E9" s="3" t="s">
        <v>17</v>
      </c>
      <c r="F9" s="6" t="s">
        <v>2</v>
      </c>
      <c r="G9" s="7" t="s">
        <v>3</v>
      </c>
      <c r="H9" s="6" t="s">
        <v>6</v>
      </c>
      <c r="I9" s="7" t="s">
        <v>12</v>
      </c>
      <c r="J9" s="6" t="s">
        <v>9</v>
      </c>
      <c r="K9" s="7" t="s">
        <v>13</v>
      </c>
      <c r="L9" s="4" t="s">
        <v>11</v>
      </c>
      <c r="M9" s="4" t="s">
        <v>31</v>
      </c>
      <c r="N9" s="11" t="s">
        <v>33</v>
      </c>
    </row>
    <row r="10" spans="5:14" ht="15.75" thickBot="1" x14ac:dyDescent="0.3">
      <c r="E10" s="5"/>
      <c r="F10" s="9">
        <v>0.375</v>
      </c>
      <c r="G10" s="10">
        <f>1-F10</f>
        <v>0.625</v>
      </c>
      <c r="H10" s="9">
        <f>1/3</f>
        <v>0.33333333333333331</v>
      </c>
      <c r="I10" s="10">
        <f>1-H10</f>
        <v>0.66666666666666674</v>
      </c>
      <c r="J10" s="9">
        <f>4/5</f>
        <v>0.8</v>
      </c>
      <c r="K10" s="10">
        <f>1-J10</f>
        <v>0.19999999999999996</v>
      </c>
      <c r="L10" s="8">
        <f>2*F10*G10</f>
        <v>0.46875</v>
      </c>
      <c r="M10" s="8">
        <f>ABS(H10-J10)+ABS(I10-K10)</f>
        <v>0.93333333333333357</v>
      </c>
      <c r="N10" s="12">
        <f>L10*M10</f>
        <v>0.43750000000000011</v>
      </c>
    </row>
    <row r="11" spans="5:14" ht="15.75" thickBot="1" x14ac:dyDescent="0.3">
      <c r="E11" s="21" t="s">
        <v>18</v>
      </c>
      <c r="F11" s="23" t="s">
        <v>0</v>
      </c>
      <c r="G11" s="24" t="s">
        <v>0</v>
      </c>
      <c r="H11" s="23" t="s">
        <v>0</v>
      </c>
      <c r="I11" s="24" t="s">
        <v>0</v>
      </c>
      <c r="J11" s="23" t="s">
        <v>0</v>
      </c>
      <c r="K11" s="24" t="s">
        <v>0</v>
      </c>
      <c r="L11" s="22" t="s">
        <v>0</v>
      </c>
      <c r="M11" s="22" t="s">
        <v>0</v>
      </c>
      <c r="N11" s="25" t="s">
        <v>0</v>
      </c>
    </row>
    <row r="12" spans="5:14" ht="15.75" thickBot="1" x14ac:dyDescent="0.3">
      <c r="E12" s="5" t="s">
        <v>19</v>
      </c>
      <c r="F12" s="23" t="s">
        <v>0</v>
      </c>
      <c r="G12" s="24" t="s">
        <v>0</v>
      </c>
      <c r="H12" s="23" t="s">
        <v>0</v>
      </c>
      <c r="I12" s="24" t="s">
        <v>0</v>
      </c>
      <c r="J12" s="23" t="s">
        <v>0</v>
      </c>
      <c r="K12" s="24" t="s">
        <v>0</v>
      </c>
      <c r="L12" s="22" t="s">
        <v>0</v>
      </c>
      <c r="M12" s="22" t="s">
        <v>0</v>
      </c>
      <c r="N12" s="25" t="s">
        <v>0</v>
      </c>
    </row>
    <row r="15" spans="5:14" x14ac:dyDescent="0.25">
      <c r="F15" t="s">
        <v>20</v>
      </c>
    </row>
    <row r="20" spans="5:14" x14ac:dyDescent="0.25">
      <c r="G20" t="s">
        <v>0</v>
      </c>
    </row>
    <row r="24" spans="5:14" ht="15.75" thickBot="1" x14ac:dyDescent="0.3"/>
    <row r="25" spans="5:14" ht="15.75" thickBot="1" x14ac:dyDescent="0.3">
      <c r="E25" s="13"/>
      <c r="F25" s="13"/>
      <c r="G25" s="14"/>
      <c r="H25" s="80" t="s">
        <v>7</v>
      </c>
      <c r="I25" s="81"/>
      <c r="J25" s="82" t="s">
        <v>8</v>
      </c>
      <c r="K25" s="83"/>
      <c r="L25" s="14"/>
      <c r="M25" s="14"/>
      <c r="N25" s="15"/>
    </row>
    <row r="26" spans="5:14" ht="15.75" thickBot="1" x14ac:dyDescent="0.3">
      <c r="E26" s="16" t="s">
        <v>1</v>
      </c>
      <c r="F26" s="26" t="s">
        <v>4</v>
      </c>
      <c r="G26" s="27" t="s">
        <v>5</v>
      </c>
      <c r="H26" s="18" t="s">
        <v>14</v>
      </c>
      <c r="I26" s="19" t="s">
        <v>15</v>
      </c>
      <c r="J26" s="18" t="s">
        <v>14</v>
      </c>
      <c r="K26" s="19" t="s">
        <v>15</v>
      </c>
      <c r="L26" s="17" t="s">
        <v>10</v>
      </c>
      <c r="M26" s="17" t="s">
        <v>32</v>
      </c>
      <c r="N26" s="20" t="s">
        <v>16</v>
      </c>
    </row>
    <row r="27" spans="5:14" ht="15.75" thickBot="1" x14ac:dyDescent="0.3">
      <c r="E27" s="3" t="s">
        <v>34</v>
      </c>
      <c r="F27" s="6" t="s">
        <v>0</v>
      </c>
      <c r="G27" s="7" t="s">
        <v>0</v>
      </c>
      <c r="H27" s="6" t="s">
        <v>0</v>
      </c>
      <c r="I27" s="7" t="s">
        <v>0</v>
      </c>
      <c r="J27" s="6" t="s">
        <v>0</v>
      </c>
      <c r="K27" s="7" t="s">
        <v>0</v>
      </c>
      <c r="L27" s="4" t="s">
        <v>0</v>
      </c>
      <c r="M27" s="4" t="s">
        <v>0</v>
      </c>
      <c r="N27" s="11" t="s">
        <v>33</v>
      </c>
    </row>
    <row r="28" spans="5:14" ht="15.75" thickBot="1" x14ac:dyDescent="0.3">
      <c r="E28" s="5"/>
      <c r="F28" s="9" t="s">
        <v>0</v>
      </c>
      <c r="G28" s="24" t="e">
        <f t="shared" ref="G28:G29" si="0">1-F28</f>
        <v>#VALUE!</v>
      </c>
      <c r="H28" s="9" t="s">
        <v>0</v>
      </c>
      <c r="I28" s="24" t="e">
        <f>1-H28</f>
        <v>#VALUE!</v>
      </c>
      <c r="J28" s="9" t="s">
        <v>0</v>
      </c>
      <c r="K28" s="24" t="e">
        <f>1-J28</f>
        <v>#VALUE!</v>
      </c>
      <c r="L28" s="8" t="e">
        <f>2*F28*G28</f>
        <v>#VALUE!</v>
      </c>
      <c r="M28" s="8" t="e">
        <f>ABS(H28-J28)+ABS(I28-K28)</f>
        <v>#VALUE!</v>
      </c>
      <c r="N28" s="12" t="e">
        <f>L28*M28</f>
        <v>#VALUE!</v>
      </c>
    </row>
    <row r="29" spans="5:14" ht="15.75" thickBot="1" x14ac:dyDescent="0.3">
      <c r="E29" s="21" t="s">
        <v>35</v>
      </c>
      <c r="F29" s="23" t="s">
        <v>0</v>
      </c>
      <c r="G29" s="24" t="e">
        <f t="shared" si="0"/>
        <v>#VALUE!</v>
      </c>
      <c r="H29" s="23" t="s">
        <v>0</v>
      </c>
      <c r="I29" s="24" t="e">
        <f>1-H29</f>
        <v>#VALUE!</v>
      </c>
      <c r="J29" s="23" t="s">
        <v>0</v>
      </c>
      <c r="K29" s="24" t="e">
        <f>1-J29</f>
        <v>#VALUE!</v>
      </c>
      <c r="L29" s="22" t="e">
        <f>2*F29*G29</f>
        <v>#VALUE!</v>
      </c>
      <c r="M29" s="22" t="e">
        <f>ABS(H29-J29)+ABS(I29-K29)</f>
        <v>#VALUE!</v>
      </c>
      <c r="N29" s="25" t="e">
        <f>L29*M29</f>
        <v>#VALUE!</v>
      </c>
    </row>
    <row r="30" spans="5:14" ht="15.75" thickBot="1" x14ac:dyDescent="0.3">
      <c r="E30" s="5" t="s">
        <v>36</v>
      </c>
      <c r="F30" s="23" t="s">
        <v>0</v>
      </c>
      <c r="G30" s="24" t="e">
        <f>1-F30</f>
        <v>#VALUE!</v>
      </c>
      <c r="H30" s="23" t="s">
        <v>0</v>
      </c>
      <c r="I30" s="24" t="e">
        <f>1-H30</f>
        <v>#VALUE!</v>
      </c>
      <c r="J30" s="23" t="s">
        <v>0</v>
      </c>
      <c r="K30" s="24" t="e">
        <f>1-J30</f>
        <v>#VALUE!</v>
      </c>
      <c r="L30" s="22" t="e">
        <f>2*F30*G30</f>
        <v>#VALUE!</v>
      </c>
      <c r="M30" s="22" t="e">
        <f>ABS(H30-J30)+ABS(I30-K30)</f>
        <v>#VALUE!</v>
      </c>
      <c r="N30" s="25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942975</xdr:colOff>
                <xdr:row>16</xdr:row>
                <xdr:rowOff>171450</xdr:rowOff>
              </from>
              <to>
                <xdr:col>12</xdr:col>
                <xdr:colOff>1371600</xdr:colOff>
                <xdr:row>22</xdr:row>
                <xdr:rowOff>142875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"/>
  <sheetViews>
    <sheetView tabSelected="1" topLeftCell="A13" workbookViewId="0">
      <selection activeCell="G44" sqref="G44"/>
    </sheetView>
  </sheetViews>
  <sheetFormatPr defaultRowHeight="15" x14ac:dyDescent="0.25"/>
  <cols>
    <col min="1" max="1" width="17.85546875" customWidth="1"/>
    <col min="2" max="2" width="14.7109375" customWidth="1"/>
    <col min="3" max="3" width="15.5703125" bestFit="1" customWidth="1"/>
    <col min="4" max="4" width="19.42578125" customWidth="1"/>
    <col min="5" max="6" width="14" customWidth="1"/>
    <col min="7" max="7" width="19.7109375" customWidth="1"/>
    <col min="8" max="8" width="12.5703125" customWidth="1"/>
    <col min="9" max="9" width="25.5703125" bestFit="1" customWidth="1"/>
    <col min="12" max="12" width="14.85546875" customWidth="1"/>
  </cols>
  <sheetData>
    <row r="1" spans="1:9" x14ac:dyDescent="0.25">
      <c r="A1" s="121" t="s">
        <v>61</v>
      </c>
      <c r="B1" s="122"/>
      <c r="C1" s="122"/>
      <c r="D1" s="122"/>
      <c r="E1" s="123"/>
    </row>
    <row r="2" spans="1:9" x14ac:dyDescent="0.25">
      <c r="A2" s="124" t="s">
        <v>68</v>
      </c>
      <c r="B2" s="125"/>
      <c r="C2" s="125"/>
      <c r="D2" s="125"/>
      <c r="E2" s="126"/>
    </row>
    <row r="3" spans="1:9" x14ac:dyDescent="0.25">
      <c r="A3" s="49"/>
      <c r="B3" s="50"/>
      <c r="C3" s="51"/>
      <c r="D3" s="51"/>
      <c r="E3" s="52"/>
    </row>
    <row r="4" spans="1:9" x14ac:dyDescent="0.25">
      <c r="A4" s="49"/>
      <c r="B4" s="50" t="s">
        <v>62</v>
      </c>
      <c r="C4" s="53" t="s">
        <v>63</v>
      </c>
      <c r="D4" s="51"/>
      <c r="E4" s="52"/>
    </row>
    <row r="5" spans="1:9" x14ac:dyDescent="0.25">
      <c r="A5" s="49"/>
      <c r="B5" s="50" t="s">
        <v>64</v>
      </c>
      <c r="C5" s="53" t="s">
        <v>65</v>
      </c>
      <c r="D5" s="51"/>
      <c r="E5" s="52"/>
    </row>
    <row r="6" spans="1:9" x14ac:dyDescent="0.25">
      <c r="A6" s="49"/>
      <c r="B6" s="50" t="s">
        <v>66</v>
      </c>
      <c r="C6" s="53" t="s">
        <v>67</v>
      </c>
      <c r="D6" s="51"/>
      <c r="E6" s="52"/>
    </row>
    <row r="7" spans="1:9" x14ac:dyDescent="0.25">
      <c r="A7" s="49"/>
      <c r="B7" s="50"/>
      <c r="C7" s="53"/>
      <c r="D7" s="51"/>
      <c r="E7" s="52"/>
    </row>
    <row r="8" spans="1:9" ht="15.75" thickBot="1" x14ac:dyDescent="0.3">
      <c r="A8" s="54"/>
      <c r="B8" s="55"/>
      <c r="C8" s="56"/>
      <c r="D8" s="56"/>
      <c r="E8" s="57"/>
    </row>
    <row r="9" spans="1:9" x14ac:dyDescent="0.25">
      <c r="A9" s="50"/>
      <c r="B9" s="50"/>
      <c r="C9" s="51"/>
      <c r="D9" s="51"/>
      <c r="E9" s="51"/>
    </row>
    <row r="11" spans="1:9" ht="15.75" customHeight="1" thickBot="1" x14ac:dyDescent="0.3">
      <c r="D11" s="105" t="s">
        <v>56</v>
      </c>
      <c r="E11" s="105"/>
      <c r="F11" s="105"/>
      <c r="G11" s="105"/>
      <c r="H11" s="105"/>
      <c r="I11" s="105"/>
    </row>
    <row r="12" spans="1:9" ht="15.75" customHeight="1" thickBot="1" x14ac:dyDescent="0.3">
      <c r="D12" s="106" t="s">
        <v>57</v>
      </c>
      <c r="E12" s="107"/>
      <c r="F12" s="108"/>
      <c r="G12" s="109" t="s">
        <v>58</v>
      </c>
      <c r="H12" s="110"/>
      <c r="I12" s="111"/>
    </row>
    <row r="13" spans="1:9" ht="15" customHeight="1" x14ac:dyDescent="0.25">
      <c r="D13" s="112" t="s">
        <v>59</v>
      </c>
      <c r="E13" s="113"/>
      <c r="F13" s="114"/>
      <c r="G13" s="112" t="s">
        <v>60</v>
      </c>
      <c r="H13" s="113"/>
      <c r="I13" s="114"/>
    </row>
    <row r="14" spans="1:9" x14ac:dyDescent="0.25">
      <c r="D14" s="115"/>
      <c r="E14" s="116"/>
      <c r="F14" s="117"/>
      <c r="G14" s="115"/>
      <c r="H14" s="116"/>
      <c r="I14" s="117"/>
    </row>
    <row r="15" spans="1:9" x14ac:dyDescent="0.25">
      <c r="D15" s="115"/>
      <c r="E15" s="116"/>
      <c r="F15" s="117"/>
      <c r="G15" s="115"/>
      <c r="H15" s="116"/>
      <c r="I15" s="117"/>
    </row>
    <row r="16" spans="1:9" x14ac:dyDescent="0.25">
      <c r="D16" s="115"/>
      <c r="E16" s="116"/>
      <c r="F16" s="117"/>
      <c r="G16" s="115"/>
      <c r="H16" s="116"/>
      <c r="I16" s="117"/>
    </row>
    <row r="17" spans="4:9" x14ac:dyDescent="0.25">
      <c r="D17" s="115"/>
      <c r="E17" s="116"/>
      <c r="F17" s="117"/>
      <c r="G17" s="115"/>
      <c r="H17" s="116"/>
      <c r="I17" s="117"/>
    </row>
    <row r="18" spans="4:9" ht="15.75" thickBot="1" x14ac:dyDescent="0.3">
      <c r="D18" s="118"/>
      <c r="E18" s="119"/>
      <c r="F18" s="120"/>
      <c r="G18" s="118"/>
      <c r="H18" s="119"/>
      <c r="I18" s="120"/>
    </row>
    <row r="19" spans="4:9" ht="18.75" x14ac:dyDescent="0.3">
      <c r="D19" s="30" t="s">
        <v>37</v>
      </c>
      <c r="E19" s="31" t="s">
        <v>38</v>
      </c>
      <c r="F19" s="32" t="s">
        <v>39</v>
      </c>
      <c r="G19" s="32" t="s">
        <v>40</v>
      </c>
      <c r="H19" s="32" t="s">
        <v>41</v>
      </c>
      <c r="I19" s="33" t="s">
        <v>42</v>
      </c>
    </row>
    <row r="20" spans="4:9" x14ac:dyDescent="0.25">
      <c r="D20" s="34" t="s">
        <v>43</v>
      </c>
      <c r="E20" s="35" t="s">
        <v>44</v>
      </c>
      <c r="F20" s="35">
        <v>45</v>
      </c>
      <c r="G20" s="36" t="s">
        <v>45</v>
      </c>
      <c r="H20" s="37">
        <v>48000</v>
      </c>
      <c r="I20" s="38" t="s">
        <v>46</v>
      </c>
    </row>
    <row r="21" spans="4:9" x14ac:dyDescent="0.25">
      <c r="D21" s="34" t="s">
        <v>43</v>
      </c>
      <c r="E21" s="35" t="s">
        <v>47</v>
      </c>
      <c r="F21" s="35">
        <v>25</v>
      </c>
      <c r="G21" s="36" t="s">
        <v>48</v>
      </c>
      <c r="H21" s="37">
        <v>25000</v>
      </c>
      <c r="I21" s="38" t="s">
        <v>49</v>
      </c>
    </row>
    <row r="22" spans="4:9" x14ac:dyDescent="0.25">
      <c r="D22" s="34" t="s">
        <v>43</v>
      </c>
      <c r="E22" s="35" t="s">
        <v>47</v>
      </c>
      <c r="F22" s="35">
        <v>33</v>
      </c>
      <c r="G22" s="36" t="s">
        <v>50</v>
      </c>
      <c r="H22" s="37">
        <v>35000</v>
      </c>
      <c r="I22" s="38" t="s">
        <v>51</v>
      </c>
    </row>
    <row r="23" spans="4:9" x14ac:dyDescent="0.25">
      <c r="D23" s="34" t="s">
        <v>52</v>
      </c>
      <c r="E23" s="35" t="s">
        <v>47</v>
      </c>
      <c r="F23" s="35">
        <v>25</v>
      </c>
      <c r="G23" s="39" t="s">
        <v>48</v>
      </c>
      <c r="H23" s="37">
        <v>45000</v>
      </c>
      <c r="I23" s="38" t="s">
        <v>46</v>
      </c>
    </row>
    <row r="24" spans="4:9" x14ac:dyDescent="0.25">
      <c r="D24" s="34" t="s">
        <v>52</v>
      </c>
      <c r="E24" s="40" t="s">
        <v>44</v>
      </c>
      <c r="F24" s="35">
        <v>35</v>
      </c>
      <c r="G24" s="39" t="s">
        <v>50</v>
      </c>
      <c r="H24" s="37">
        <v>65000</v>
      </c>
      <c r="I24" s="38" t="s">
        <v>53</v>
      </c>
    </row>
    <row r="25" spans="4:9" x14ac:dyDescent="0.25">
      <c r="D25" s="34" t="s">
        <v>52</v>
      </c>
      <c r="E25" s="35" t="s">
        <v>47</v>
      </c>
      <c r="F25" s="35">
        <v>26</v>
      </c>
      <c r="G25" s="39" t="s">
        <v>48</v>
      </c>
      <c r="H25" s="37">
        <v>45000</v>
      </c>
      <c r="I25" s="38" t="s">
        <v>46</v>
      </c>
    </row>
    <row r="26" spans="4:9" x14ac:dyDescent="0.25">
      <c r="D26" s="34" t="s">
        <v>52</v>
      </c>
      <c r="E26" s="40" t="s">
        <v>44</v>
      </c>
      <c r="F26" s="35">
        <v>45</v>
      </c>
      <c r="G26" s="39" t="s">
        <v>45</v>
      </c>
      <c r="H26" s="37">
        <v>70000</v>
      </c>
      <c r="I26" s="38" t="s">
        <v>53</v>
      </c>
    </row>
    <row r="27" spans="4:9" x14ac:dyDescent="0.25">
      <c r="D27" s="34" t="s">
        <v>54</v>
      </c>
      <c r="E27" s="35" t="s">
        <v>44</v>
      </c>
      <c r="F27" s="35">
        <v>40</v>
      </c>
      <c r="G27" s="39" t="s">
        <v>50</v>
      </c>
      <c r="H27" s="37">
        <v>50000</v>
      </c>
      <c r="I27" s="38" t="s">
        <v>46</v>
      </c>
    </row>
    <row r="28" spans="4:9" x14ac:dyDescent="0.25">
      <c r="D28" s="34" t="s">
        <v>54</v>
      </c>
      <c r="E28" s="35" t="s">
        <v>47</v>
      </c>
      <c r="F28" s="41">
        <v>30</v>
      </c>
      <c r="G28" s="39" t="s">
        <v>48</v>
      </c>
      <c r="H28" s="37">
        <v>40000</v>
      </c>
      <c r="I28" s="38" t="s">
        <v>51</v>
      </c>
    </row>
    <row r="29" spans="4:9" x14ac:dyDescent="0.25">
      <c r="D29" s="42" t="s">
        <v>55</v>
      </c>
      <c r="E29" s="35" t="s">
        <v>44</v>
      </c>
      <c r="F29" s="41">
        <v>50</v>
      </c>
      <c r="G29" s="39" t="s">
        <v>45</v>
      </c>
      <c r="H29" s="37">
        <v>40000</v>
      </c>
      <c r="I29" s="38" t="s">
        <v>51</v>
      </c>
    </row>
    <row r="30" spans="4:9" ht="15.75" thickBot="1" x14ac:dyDescent="0.3">
      <c r="D30" s="43" t="s">
        <v>55</v>
      </c>
      <c r="E30" s="44" t="s">
        <v>47</v>
      </c>
      <c r="F30" s="45">
        <v>25</v>
      </c>
      <c r="G30" s="46" t="s">
        <v>48</v>
      </c>
      <c r="H30" s="47">
        <v>25000</v>
      </c>
      <c r="I30" s="48" t="s">
        <v>49</v>
      </c>
    </row>
    <row r="33" spans="2:8" ht="15.75" thickBot="1" x14ac:dyDescent="0.3">
      <c r="B33" s="58" t="s">
        <v>69</v>
      </c>
    </row>
    <row r="34" spans="2:8" x14ac:dyDescent="0.25">
      <c r="B34" s="2"/>
      <c r="C34" s="59"/>
      <c r="D34" s="59"/>
      <c r="E34" s="59"/>
      <c r="F34" s="60"/>
    </row>
    <row r="35" spans="2:8" x14ac:dyDescent="0.25">
      <c r="B35" s="3"/>
      <c r="C35" s="58"/>
      <c r="D35" s="58"/>
      <c r="E35" s="58"/>
      <c r="F35" s="61"/>
    </row>
    <row r="36" spans="2:8" x14ac:dyDescent="0.25">
      <c r="B36" s="3"/>
      <c r="C36" s="58"/>
      <c r="D36" s="58"/>
      <c r="E36" s="58"/>
      <c r="F36" s="61"/>
    </row>
    <row r="37" spans="2:8" x14ac:dyDescent="0.25">
      <c r="B37" s="3"/>
      <c r="C37" s="58"/>
      <c r="D37" s="58"/>
      <c r="E37" s="58"/>
      <c r="F37" s="61"/>
    </row>
    <row r="38" spans="2:8" ht="15.75" thickBot="1" x14ac:dyDescent="0.3">
      <c r="B38" s="5"/>
      <c r="C38" s="62"/>
      <c r="D38" s="62"/>
      <c r="E38" s="62"/>
      <c r="F38" s="63"/>
    </row>
    <row r="41" spans="2:8" x14ac:dyDescent="0.25">
      <c r="C41" s="29" t="s">
        <v>21</v>
      </c>
      <c r="D41" s="28" t="s">
        <v>22</v>
      </c>
    </row>
    <row r="42" spans="2:8" x14ac:dyDescent="0.25">
      <c r="C42" s="29"/>
      <c r="H42" t="s">
        <v>0</v>
      </c>
    </row>
    <row r="43" spans="2:8" x14ac:dyDescent="0.25">
      <c r="B43" s="68" t="s">
        <v>25</v>
      </c>
      <c r="C43" s="66"/>
      <c r="D43" s="70" t="s">
        <v>23</v>
      </c>
      <c r="E43" s="71" t="s">
        <v>71</v>
      </c>
    </row>
    <row r="44" spans="2:8" s="65" customFormat="1" x14ac:dyDescent="0.25">
      <c r="B44" s="66"/>
      <c r="C44" s="66" t="s">
        <v>49</v>
      </c>
      <c r="D44" s="69">
        <v>0.18181818181818182</v>
      </c>
      <c r="E44" s="69">
        <f>IF(D44=0,0,-D44*LOG(D44,2))</f>
        <v>0.44716938520678134</v>
      </c>
    </row>
    <row r="45" spans="2:8" s="65" customFormat="1" x14ac:dyDescent="0.25">
      <c r="B45" s="66"/>
      <c r="C45" s="66" t="s">
        <v>51</v>
      </c>
      <c r="D45" s="69">
        <v>0.27272727272727271</v>
      </c>
      <c r="E45" s="69">
        <f t="shared" ref="E45:E47" si="0">IF(D45=0,0,-D45*LOG(D45,2))</f>
        <v>0.51121885034076575</v>
      </c>
    </row>
    <row r="46" spans="2:8" x14ac:dyDescent="0.25">
      <c r="B46" s="66"/>
      <c r="C46" s="66" t="s">
        <v>46</v>
      </c>
      <c r="D46" s="69">
        <v>0.36363636363636365</v>
      </c>
      <c r="E46" s="69">
        <f t="shared" si="0"/>
        <v>0.53070240677719904</v>
      </c>
    </row>
    <row r="47" spans="2:8" ht="15.75" thickBot="1" x14ac:dyDescent="0.3">
      <c r="B47" s="66"/>
      <c r="C47" s="66" t="s">
        <v>53</v>
      </c>
      <c r="D47" s="69">
        <v>0.18181818181818182</v>
      </c>
      <c r="E47" s="69">
        <f t="shared" si="0"/>
        <v>0.44716938520678134</v>
      </c>
    </row>
    <row r="48" spans="2:8" ht="15.75" thickBot="1" x14ac:dyDescent="0.3">
      <c r="B48" s="66"/>
      <c r="C48" s="67" t="s">
        <v>72</v>
      </c>
      <c r="D48" s="66"/>
      <c r="E48" s="127">
        <f>SUM(E44:E47)</f>
        <v>1.9362600275315274</v>
      </c>
    </row>
    <row r="49" spans="2:11" s="66" customFormat="1" ht="15.75" thickBot="1" x14ac:dyDescent="0.3">
      <c r="C49" s="67"/>
      <c r="E49" s="72"/>
    </row>
    <row r="50" spans="2:11" ht="15.75" x14ac:dyDescent="0.25">
      <c r="B50" s="74" t="s">
        <v>1</v>
      </c>
      <c r="C50" s="75" t="s">
        <v>73</v>
      </c>
      <c r="D50" s="76" t="s">
        <v>42</v>
      </c>
      <c r="E50" s="75" t="s">
        <v>23</v>
      </c>
      <c r="F50" s="77" t="s">
        <v>24</v>
      </c>
      <c r="G50" s="75" t="s">
        <v>27</v>
      </c>
      <c r="H50" s="75" t="s">
        <v>26</v>
      </c>
      <c r="I50" s="75" t="s">
        <v>28</v>
      </c>
      <c r="J50" s="75" t="s">
        <v>74</v>
      </c>
      <c r="K50" s="78" t="s">
        <v>29</v>
      </c>
    </row>
    <row r="51" spans="2:11" x14ac:dyDescent="0.25">
      <c r="B51" s="103" t="s">
        <v>37</v>
      </c>
      <c r="C51" s="85" t="s">
        <v>43</v>
      </c>
      <c r="D51" s="73" t="s">
        <v>49</v>
      </c>
      <c r="E51" s="73">
        <v>0.33333333333333331</v>
      </c>
      <c r="F51" s="73">
        <f t="shared" ref="F51:F66" si="1">IF(E51=0,0,-E51*LOG(E51,2))</f>
        <v>0.52832083357371873</v>
      </c>
      <c r="G51" s="84">
        <f>SUM(F51:F54)</f>
        <v>1.5849625007211561</v>
      </c>
      <c r="H51" s="90">
        <v>0.27272727272727271</v>
      </c>
      <c r="I51" s="85">
        <f>G51*H51</f>
        <v>0.43226250019667889</v>
      </c>
      <c r="J51" s="85">
        <f>SUM(I51:I66)</f>
        <v>1.1595352274694062</v>
      </c>
      <c r="K51" s="92">
        <f>E48-J51</f>
        <v>0.77672480006212119</v>
      </c>
    </row>
    <row r="52" spans="2:11" x14ac:dyDescent="0.25">
      <c r="B52" s="103"/>
      <c r="C52" s="85"/>
      <c r="D52" s="73" t="s">
        <v>51</v>
      </c>
      <c r="E52" s="73">
        <v>0.33333333333333331</v>
      </c>
      <c r="F52" s="73">
        <f t="shared" si="1"/>
        <v>0.52832083357371873</v>
      </c>
      <c r="G52" s="84"/>
      <c r="H52" s="90"/>
      <c r="I52" s="85"/>
      <c r="J52" s="85"/>
      <c r="K52" s="93"/>
    </row>
    <row r="53" spans="2:11" x14ac:dyDescent="0.25">
      <c r="B53" s="103"/>
      <c r="C53" s="85"/>
      <c r="D53" s="73" t="s">
        <v>46</v>
      </c>
      <c r="E53" s="73">
        <v>0.33333333333333331</v>
      </c>
      <c r="F53" s="73">
        <f t="shared" si="1"/>
        <v>0.52832083357371873</v>
      </c>
      <c r="G53" s="84"/>
      <c r="H53" s="90"/>
      <c r="I53" s="85"/>
      <c r="J53" s="85"/>
      <c r="K53" s="93"/>
    </row>
    <row r="54" spans="2:11" x14ac:dyDescent="0.25">
      <c r="B54" s="103"/>
      <c r="C54" s="85"/>
      <c r="D54" s="73" t="s">
        <v>53</v>
      </c>
      <c r="E54" s="73">
        <v>0</v>
      </c>
      <c r="F54" s="73">
        <f t="shared" si="1"/>
        <v>0</v>
      </c>
      <c r="G54" s="84"/>
      <c r="H54" s="90"/>
      <c r="I54" s="85"/>
      <c r="J54" s="85"/>
      <c r="K54" s="93"/>
    </row>
    <row r="55" spans="2:11" x14ac:dyDescent="0.25">
      <c r="B55" s="103"/>
      <c r="C55" s="85" t="s">
        <v>52</v>
      </c>
      <c r="D55" s="73" t="s">
        <v>49</v>
      </c>
      <c r="E55" s="73">
        <v>0</v>
      </c>
      <c r="F55" s="73">
        <f t="shared" si="1"/>
        <v>0</v>
      </c>
      <c r="G55" s="84">
        <f t="shared" ref="G55" si="2">SUM(F55:F58)</f>
        <v>1</v>
      </c>
      <c r="H55" s="90">
        <v>0.36363636363636365</v>
      </c>
      <c r="I55" s="85">
        <f t="shared" ref="I55" si="3">G55*H55</f>
        <v>0.36363636363636365</v>
      </c>
      <c r="J55" s="85"/>
      <c r="K55" s="93"/>
    </row>
    <row r="56" spans="2:11" x14ac:dyDescent="0.25">
      <c r="B56" s="103"/>
      <c r="C56" s="85"/>
      <c r="D56" s="73" t="s">
        <v>51</v>
      </c>
      <c r="E56" s="73">
        <v>0</v>
      </c>
      <c r="F56" s="73">
        <f t="shared" si="1"/>
        <v>0</v>
      </c>
      <c r="G56" s="84"/>
      <c r="H56" s="90"/>
      <c r="I56" s="85"/>
      <c r="J56" s="85"/>
      <c r="K56" s="93"/>
    </row>
    <row r="57" spans="2:11" x14ac:dyDescent="0.25">
      <c r="B57" s="103"/>
      <c r="C57" s="85"/>
      <c r="D57" s="73" t="s">
        <v>46</v>
      </c>
      <c r="E57" s="73">
        <v>0.5</v>
      </c>
      <c r="F57" s="73">
        <f t="shared" si="1"/>
        <v>0.5</v>
      </c>
      <c r="G57" s="84"/>
      <c r="H57" s="90"/>
      <c r="I57" s="85"/>
      <c r="J57" s="85"/>
      <c r="K57" s="93"/>
    </row>
    <row r="58" spans="2:11" x14ac:dyDescent="0.25">
      <c r="B58" s="103"/>
      <c r="C58" s="85"/>
      <c r="D58" s="73" t="s">
        <v>53</v>
      </c>
      <c r="E58" s="73">
        <v>0.5</v>
      </c>
      <c r="F58" s="73">
        <f t="shared" si="1"/>
        <v>0.5</v>
      </c>
      <c r="G58" s="84"/>
      <c r="H58" s="90"/>
      <c r="I58" s="85"/>
      <c r="J58" s="85"/>
      <c r="K58" s="93"/>
    </row>
    <row r="59" spans="2:11" x14ac:dyDescent="0.25">
      <c r="B59" s="103"/>
      <c r="C59" s="85" t="s">
        <v>54</v>
      </c>
      <c r="D59" s="73" t="s">
        <v>49</v>
      </c>
      <c r="E59" s="73">
        <f>0/2</f>
        <v>0</v>
      </c>
      <c r="F59" s="73">
        <f t="shared" si="1"/>
        <v>0</v>
      </c>
      <c r="G59" s="84">
        <f t="shared" ref="G59" si="4">SUM(F59:F62)</f>
        <v>1</v>
      </c>
      <c r="H59" s="90">
        <v>0.18181818181818182</v>
      </c>
      <c r="I59" s="85">
        <f t="shared" ref="I59" si="5">G59*H59</f>
        <v>0.18181818181818182</v>
      </c>
      <c r="J59" s="85"/>
      <c r="K59" s="93"/>
    </row>
    <row r="60" spans="2:11" x14ac:dyDescent="0.25">
      <c r="B60" s="103"/>
      <c r="C60" s="85"/>
      <c r="D60" s="73" t="s">
        <v>51</v>
      </c>
      <c r="E60" s="73">
        <f>1/2</f>
        <v>0.5</v>
      </c>
      <c r="F60" s="73">
        <f t="shared" si="1"/>
        <v>0.5</v>
      </c>
      <c r="G60" s="84"/>
      <c r="H60" s="90"/>
      <c r="I60" s="85"/>
      <c r="J60" s="85"/>
      <c r="K60" s="93"/>
    </row>
    <row r="61" spans="2:11" x14ac:dyDescent="0.25">
      <c r="B61" s="103"/>
      <c r="C61" s="85"/>
      <c r="D61" s="73" t="s">
        <v>46</v>
      </c>
      <c r="E61" s="73">
        <f>1/2</f>
        <v>0.5</v>
      </c>
      <c r="F61" s="73">
        <f t="shared" si="1"/>
        <v>0.5</v>
      </c>
      <c r="G61" s="84"/>
      <c r="H61" s="90"/>
      <c r="I61" s="85"/>
      <c r="J61" s="85"/>
      <c r="K61" s="93"/>
    </row>
    <row r="62" spans="2:11" x14ac:dyDescent="0.25">
      <c r="B62" s="103"/>
      <c r="C62" s="85"/>
      <c r="D62" s="73" t="s">
        <v>53</v>
      </c>
      <c r="E62" s="73">
        <f>0/2</f>
        <v>0</v>
      </c>
      <c r="F62" s="73">
        <f t="shared" si="1"/>
        <v>0</v>
      </c>
      <c r="G62" s="84"/>
      <c r="H62" s="90"/>
      <c r="I62" s="85"/>
      <c r="J62" s="85"/>
      <c r="K62" s="93"/>
    </row>
    <row r="63" spans="2:11" x14ac:dyDescent="0.25">
      <c r="B63" s="103"/>
      <c r="C63" s="85" t="s">
        <v>55</v>
      </c>
      <c r="D63" s="73" t="s">
        <v>49</v>
      </c>
      <c r="E63" s="73">
        <f>1/2</f>
        <v>0.5</v>
      </c>
      <c r="F63" s="73">
        <f t="shared" si="1"/>
        <v>0.5</v>
      </c>
      <c r="G63" s="84">
        <f t="shared" ref="G63" si="6">SUM(F63:F66)</f>
        <v>1</v>
      </c>
      <c r="H63" s="90">
        <v>0.18181818181818182</v>
      </c>
      <c r="I63" s="85">
        <f t="shared" ref="I63" si="7">G63*H63</f>
        <v>0.18181818181818182</v>
      </c>
      <c r="J63" s="85"/>
      <c r="K63" s="93"/>
    </row>
    <row r="64" spans="2:11" x14ac:dyDescent="0.25">
      <c r="B64" s="103"/>
      <c r="C64" s="85"/>
      <c r="D64" s="73" t="s">
        <v>51</v>
      </c>
      <c r="E64" s="73">
        <f>1/2</f>
        <v>0.5</v>
      </c>
      <c r="F64" s="73">
        <f t="shared" si="1"/>
        <v>0.5</v>
      </c>
      <c r="G64" s="84"/>
      <c r="H64" s="90"/>
      <c r="I64" s="85"/>
      <c r="J64" s="85"/>
      <c r="K64" s="93"/>
    </row>
    <row r="65" spans="2:11" x14ac:dyDescent="0.25">
      <c r="B65" s="103"/>
      <c r="C65" s="85"/>
      <c r="D65" s="73" t="s">
        <v>46</v>
      </c>
      <c r="E65" s="73">
        <f>0/2</f>
        <v>0</v>
      </c>
      <c r="F65" s="73">
        <f t="shared" si="1"/>
        <v>0</v>
      </c>
      <c r="G65" s="84"/>
      <c r="H65" s="90"/>
      <c r="I65" s="85"/>
      <c r="J65" s="85"/>
      <c r="K65" s="93"/>
    </row>
    <row r="66" spans="2:11" x14ac:dyDescent="0.25">
      <c r="B66" s="103"/>
      <c r="C66" s="85"/>
      <c r="D66" s="73" t="s">
        <v>53</v>
      </c>
      <c r="E66" s="73">
        <f>0/2</f>
        <v>0</v>
      </c>
      <c r="F66" s="73">
        <f t="shared" si="1"/>
        <v>0</v>
      </c>
      <c r="G66" s="84"/>
      <c r="H66" s="90"/>
      <c r="I66" s="85"/>
      <c r="J66" s="85"/>
      <c r="K66" s="93"/>
    </row>
    <row r="67" spans="2:11" x14ac:dyDescent="0.25">
      <c r="B67" s="103" t="s">
        <v>39</v>
      </c>
      <c r="C67" s="85" t="s">
        <v>48</v>
      </c>
      <c r="D67" s="73" t="s">
        <v>49</v>
      </c>
      <c r="E67" s="73">
        <f>2/5</f>
        <v>0.4</v>
      </c>
      <c r="F67" s="73">
        <f t="shared" ref="F67:F85" si="8">IF(E67=0,0,-E67*LOG(E67,2))</f>
        <v>0.52877123795494485</v>
      </c>
      <c r="G67" s="84">
        <f>SUM(F67:F70)</f>
        <v>1.5219280948873621</v>
      </c>
      <c r="H67" s="90">
        <f>5/11</f>
        <v>0.45454545454545453</v>
      </c>
      <c r="I67" s="85">
        <f>G67*H67</f>
        <v>0.69178549767607367</v>
      </c>
      <c r="J67" s="84">
        <f>SUM(I67,I71,I75)</f>
        <v>1.5563104980694313</v>
      </c>
      <c r="K67" s="87">
        <f>E48-J67</f>
        <v>0.37994952946209604</v>
      </c>
    </row>
    <row r="68" spans="2:11" x14ac:dyDescent="0.25">
      <c r="B68" s="103"/>
      <c r="C68" s="85"/>
      <c r="D68" s="73" t="s">
        <v>51</v>
      </c>
      <c r="E68" s="73">
        <f>1/5</f>
        <v>0.2</v>
      </c>
      <c r="F68" s="73">
        <f t="shared" si="8"/>
        <v>0.46438561897747244</v>
      </c>
      <c r="G68" s="84"/>
      <c r="H68" s="90"/>
      <c r="I68" s="85"/>
      <c r="J68" s="85"/>
      <c r="K68" s="87"/>
    </row>
    <row r="69" spans="2:11" x14ac:dyDescent="0.25">
      <c r="B69" s="103"/>
      <c r="C69" s="85"/>
      <c r="D69" s="73" t="s">
        <v>46</v>
      </c>
      <c r="E69" s="73">
        <f>2/5</f>
        <v>0.4</v>
      </c>
      <c r="F69" s="73">
        <f t="shared" si="8"/>
        <v>0.52877123795494485</v>
      </c>
      <c r="G69" s="84"/>
      <c r="H69" s="90"/>
      <c r="I69" s="85"/>
      <c r="J69" s="85"/>
      <c r="K69" s="87"/>
    </row>
    <row r="70" spans="2:11" x14ac:dyDescent="0.25">
      <c r="B70" s="103"/>
      <c r="C70" s="85"/>
      <c r="D70" s="73" t="s">
        <v>53</v>
      </c>
      <c r="E70" s="73">
        <f>0/5</f>
        <v>0</v>
      </c>
      <c r="F70" s="73">
        <f>IF(E70=0,0,-E70*LOG(E70,2))</f>
        <v>0</v>
      </c>
      <c r="G70" s="84"/>
      <c r="H70" s="90"/>
      <c r="I70" s="85"/>
      <c r="J70" s="85"/>
      <c r="K70" s="87"/>
    </row>
    <row r="71" spans="2:11" x14ac:dyDescent="0.25">
      <c r="B71" s="103"/>
      <c r="C71" s="85" t="s">
        <v>50</v>
      </c>
      <c r="D71" s="73" t="s">
        <v>49</v>
      </c>
      <c r="E71" s="73">
        <f>0/3</f>
        <v>0</v>
      </c>
      <c r="F71" s="73">
        <f t="shared" si="8"/>
        <v>0</v>
      </c>
      <c r="G71" s="84">
        <f>SUM(F71:F74)</f>
        <v>1.5849625007211561</v>
      </c>
      <c r="H71" s="90">
        <f>3/11</f>
        <v>0.27272727272727271</v>
      </c>
      <c r="I71" s="85">
        <f>G71*H71</f>
        <v>0.43226250019667889</v>
      </c>
      <c r="J71" s="85"/>
      <c r="K71" s="87"/>
    </row>
    <row r="72" spans="2:11" x14ac:dyDescent="0.25">
      <c r="B72" s="103"/>
      <c r="C72" s="85"/>
      <c r="D72" s="73" t="s">
        <v>51</v>
      </c>
      <c r="E72" s="73">
        <f>1/3</f>
        <v>0.33333333333333331</v>
      </c>
      <c r="F72" s="73">
        <f t="shared" si="8"/>
        <v>0.52832083357371873</v>
      </c>
      <c r="G72" s="84"/>
      <c r="H72" s="90"/>
      <c r="I72" s="85"/>
      <c r="J72" s="85"/>
      <c r="K72" s="87"/>
    </row>
    <row r="73" spans="2:11" x14ac:dyDescent="0.25">
      <c r="B73" s="103"/>
      <c r="C73" s="85"/>
      <c r="D73" s="73" t="s">
        <v>46</v>
      </c>
      <c r="E73" s="73">
        <f>1/3</f>
        <v>0.33333333333333331</v>
      </c>
      <c r="F73" s="73">
        <f t="shared" si="8"/>
        <v>0.52832083357371873</v>
      </c>
      <c r="G73" s="84"/>
      <c r="H73" s="90"/>
      <c r="I73" s="85"/>
      <c r="J73" s="85"/>
      <c r="K73" s="87"/>
    </row>
    <row r="74" spans="2:11" x14ac:dyDescent="0.25">
      <c r="B74" s="103"/>
      <c r="C74" s="85"/>
      <c r="D74" s="73" t="s">
        <v>53</v>
      </c>
      <c r="E74" s="73">
        <f>1/3</f>
        <v>0.33333333333333331</v>
      </c>
      <c r="F74" s="73">
        <f>IF(E74=0,0,-E74*LOG(E74,2))</f>
        <v>0.52832083357371873</v>
      </c>
      <c r="G74" s="84"/>
      <c r="H74" s="90"/>
      <c r="I74" s="85"/>
      <c r="J74" s="85"/>
      <c r="K74" s="87"/>
    </row>
    <row r="75" spans="2:11" x14ac:dyDescent="0.25">
      <c r="B75" s="103"/>
      <c r="C75" s="85" t="s">
        <v>45</v>
      </c>
      <c r="D75" s="73" t="s">
        <v>49</v>
      </c>
      <c r="E75" s="73">
        <f>0/3</f>
        <v>0</v>
      </c>
      <c r="F75" s="73">
        <f t="shared" si="8"/>
        <v>0</v>
      </c>
      <c r="G75" s="84">
        <f>SUM(F75:F78)</f>
        <v>1.5849625007211561</v>
      </c>
      <c r="H75" s="90">
        <f>3/11</f>
        <v>0.27272727272727271</v>
      </c>
      <c r="I75" s="85">
        <f>G75*H75</f>
        <v>0.43226250019667889</v>
      </c>
      <c r="J75" s="85"/>
      <c r="K75" s="87"/>
    </row>
    <row r="76" spans="2:11" x14ac:dyDescent="0.25">
      <c r="B76" s="103"/>
      <c r="C76" s="85"/>
      <c r="D76" s="73" t="s">
        <v>51</v>
      </c>
      <c r="E76" s="73">
        <f>1/3</f>
        <v>0.33333333333333331</v>
      </c>
      <c r="F76" s="73">
        <f t="shared" si="8"/>
        <v>0.52832083357371873</v>
      </c>
      <c r="G76" s="84"/>
      <c r="H76" s="90"/>
      <c r="I76" s="85"/>
      <c r="J76" s="85"/>
      <c r="K76" s="87"/>
    </row>
    <row r="77" spans="2:11" x14ac:dyDescent="0.25">
      <c r="B77" s="103"/>
      <c r="C77" s="85"/>
      <c r="D77" s="73" t="s">
        <v>46</v>
      </c>
      <c r="E77" s="73">
        <f>1/3</f>
        <v>0.33333333333333331</v>
      </c>
      <c r="F77" s="73">
        <f t="shared" si="8"/>
        <v>0.52832083357371873</v>
      </c>
      <c r="G77" s="84"/>
      <c r="H77" s="90"/>
      <c r="I77" s="85"/>
      <c r="J77" s="85"/>
      <c r="K77" s="87"/>
    </row>
    <row r="78" spans="2:11" x14ac:dyDescent="0.25">
      <c r="B78" s="103"/>
      <c r="C78" s="85"/>
      <c r="D78" s="73" t="s">
        <v>53</v>
      </c>
      <c r="E78" s="73">
        <f>1/3</f>
        <v>0.33333333333333331</v>
      </c>
      <c r="F78" s="73">
        <f>IF(E78=0,0,-E78*LOG(E78,2))</f>
        <v>0.52832083357371873</v>
      </c>
      <c r="G78" s="84"/>
      <c r="H78" s="90"/>
      <c r="I78" s="85"/>
      <c r="J78" s="85"/>
      <c r="K78" s="87"/>
    </row>
    <row r="79" spans="2:11" x14ac:dyDescent="0.25">
      <c r="B79" s="103" t="s">
        <v>38</v>
      </c>
      <c r="C79" s="85" t="s">
        <v>47</v>
      </c>
      <c r="D79" s="73" t="s">
        <v>49</v>
      </c>
      <c r="E79" s="73">
        <f>2/6</f>
        <v>0.33333333333333331</v>
      </c>
      <c r="F79" s="73">
        <f t="shared" si="8"/>
        <v>0.52832083357371873</v>
      </c>
      <c r="G79" s="84">
        <f>SUM(F79:F82)</f>
        <v>1.5849625007211561</v>
      </c>
      <c r="H79" s="90">
        <f>6/11</f>
        <v>0.54545454545454541</v>
      </c>
      <c r="I79" s="85">
        <f>G79*H79</f>
        <v>0.86452500039335778</v>
      </c>
      <c r="J79" s="84">
        <f>SUM(I79,I83)</f>
        <v>1.5563104980694313</v>
      </c>
      <c r="K79" s="87">
        <f>E48-J79</f>
        <v>0.37994952946209604</v>
      </c>
    </row>
    <row r="80" spans="2:11" x14ac:dyDescent="0.25">
      <c r="B80" s="103"/>
      <c r="C80" s="85"/>
      <c r="D80" s="73" t="s">
        <v>51</v>
      </c>
      <c r="E80" s="73">
        <f>2/6</f>
        <v>0.33333333333333331</v>
      </c>
      <c r="F80" s="73">
        <f t="shared" si="8"/>
        <v>0.52832083357371873</v>
      </c>
      <c r="G80" s="84"/>
      <c r="H80" s="90"/>
      <c r="I80" s="85"/>
      <c r="J80" s="85"/>
      <c r="K80" s="87"/>
    </row>
    <row r="81" spans="2:11" x14ac:dyDescent="0.25">
      <c r="B81" s="103"/>
      <c r="C81" s="85"/>
      <c r="D81" s="73" t="s">
        <v>46</v>
      </c>
      <c r="E81" s="73">
        <f>2/6</f>
        <v>0.33333333333333331</v>
      </c>
      <c r="F81" s="73">
        <f t="shared" si="8"/>
        <v>0.52832083357371873</v>
      </c>
      <c r="G81" s="84"/>
      <c r="H81" s="90"/>
      <c r="I81" s="85"/>
      <c r="J81" s="85"/>
      <c r="K81" s="87"/>
    </row>
    <row r="82" spans="2:11" x14ac:dyDescent="0.25">
      <c r="B82" s="103"/>
      <c r="C82" s="85"/>
      <c r="D82" s="73" t="s">
        <v>53</v>
      </c>
      <c r="E82" s="73">
        <f>0/6</f>
        <v>0</v>
      </c>
      <c r="F82" s="73">
        <f>IF(E82=0,0,-E82*LOG(E82,2))</f>
        <v>0</v>
      </c>
      <c r="G82" s="84"/>
      <c r="H82" s="90"/>
      <c r="I82" s="85"/>
      <c r="J82" s="85"/>
      <c r="K82" s="87"/>
    </row>
    <row r="83" spans="2:11" x14ac:dyDescent="0.25">
      <c r="B83" s="103"/>
      <c r="C83" s="85" t="s">
        <v>44</v>
      </c>
      <c r="D83" s="73" t="s">
        <v>49</v>
      </c>
      <c r="E83" s="73">
        <f>0/5</f>
        <v>0</v>
      </c>
      <c r="F83" s="73">
        <f t="shared" si="8"/>
        <v>0</v>
      </c>
      <c r="G83" s="84">
        <f>SUM(F83:F86)</f>
        <v>1.5219280948873621</v>
      </c>
      <c r="H83" s="90">
        <f>5/11</f>
        <v>0.45454545454545453</v>
      </c>
      <c r="I83" s="85">
        <f>G83*H83</f>
        <v>0.69178549767607367</v>
      </c>
      <c r="J83" s="85"/>
      <c r="K83" s="87"/>
    </row>
    <row r="84" spans="2:11" x14ac:dyDescent="0.25">
      <c r="B84" s="103"/>
      <c r="C84" s="85"/>
      <c r="D84" s="73" t="s">
        <v>51</v>
      </c>
      <c r="E84" s="73">
        <f>1/5</f>
        <v>0.2</v>
      </c>
      <c r="F84" s="73">
        <f t="shared" si="8"/>
        <v>0.46438561897747244</v>
      </c>
      <c r="G84" s="84"/>
      <c r="H84" s="90"/>
      <c r="I84" s="85"/>
      <c r="J84" s="85"/>
      <c r="K84" s="87"/>
    </row>
    <row r="85" spans="2:11" x14ac:dyDescent="0.25">
      <c r="B85" s="103"/>
      <c r="C85" s="85"/>
      <c r="D85" s="73" t="s">
        <v>46</v>
      </c>
      <c r="E85" s="73">
        <f>2/5</f>
        <v>0.4</v>
      </c>
      <c r="F85" s="73">
        <f t="shared" si="8"/>
        <v>0.52877123795494485</v>
      </c>
      <c r="G85" s="84"/>
      <c r="H85" s="90"/>
      <c r="I85" s="85"/>
      <c r="J85" s="85"/>
      <c r="K85" s="87"/>
    </row>
    <row r="86" spans="2:11" ht="15.75" thickBot="1" x14ac:dyDescent="0.3">
      <c r="B86" s="104"/>
      <c r="C86" s="86"/>
      <c r="D86" s="79" t="s">
        <v>53</v>
      </c>
      <c r="E86" s="79">
        <f>2/5</f>
        <v>0.4</v>
      </c>
      <c r="F86" s="79">
        <f>IF(E86=0,0,-E86*LOG(E86,2))</f>
        <v>0.52877123795494485</v>
      </c>
      <c r="G86" s="89"/>
      <c r="H86" s="91"/>
      <c r="I86" s="86"/>
      <c r="J86" s="86"/>
      <c r="K86" s="88"/>
    </row>
    <row r="87" spans="2:11" ht="15.75" thickBot="1" x14ac:dyDescent="0.3"/>
    <row r="88" spans="2:11" x14ac:dyDescent="0.25">
      <c r="B88" s="94" t="s">
        <v>75</v>
      </c>
      <c r="C88" s="95"/>
      <c r="D88" s="95"/>
      <c r="E88" s="95"/>
      <c r="F88" s="95"/>
      <c r="G88" s="95"/>
      <c r="H88" s="95"/>
      <c r="I88" s="95"/>
      <c r="J88" s="96"/>
    </row>
    <row r="89" spans="2:11" x14ac:dyDescent="0.25">
      <c r="B89" s="97"/>
      <c r="C89" s="98"/>
      <c r="D89" s="98"/>
      <c r="E89" s="98"/>
      <c r="F89" s="98"/>
      <c r="G89" s="98"/>
      <c r="H89" s="98"/>
      <c r="I89" s="98"/>
      <c r="J89" s="99"/>
    </row>
    <row r="90" spans="2:11" x14ac:dyDescent="0.25">
      <c r="B90" s="97"/>
      <c r="C90" s="98"/>
      <c r="D90" s="98"/>
      <c r="E90" s="98"/>
      <c r="F90" s="98"/>
      <c r="G90" s="98"/>
      <c r="H90" s="98"/>
      <c r="I90" s="98"/>
      <c r="J90" s="99"/>
    </row>
    <row r="91" spans="2:11" x14ac:dyDescent="0.25">
      <c r="B91" s="97"/>
      <c r="C91" s="98"/>
      <c r="D91" s="98"/>
      <c r="E91" s="98"/>
      <c r="F91" s="98"/>
      <c r="G91" s="98"/>
      <c r="H91" s="98"/>
      <c r="I91" s="98"/>
      <c r="J91" s="99"/>
    </row>
    <row r="92" spans="2:11" ht="15.75" thickBot="1" x14ac:dyDescent="0.3">
      <c r="B92" s="100"/>
      <c r="C92" s="101"/>
      <c r="D92" s="101"/>
      <c r="E92" s="101"/>
      <c r="F92" s="101"/>
      <c r="G92" s="101"/>
      <c r="H92" s="101"/>
      <c r="I92" s="101"/>
      <c r="J92" s="102"/>
    </row>
    <row r="121" spans="1:9" x14ac:dyDescent="0.25">
      <c r="A121" s="64"/>
      <c r="B121" s="64"/>
      <c r="C121" s="64"/>
      <c r="E121" s="1"/>
      <c r="F121" s="1"/>
      <c r="G121" s="64"/>
      <c r="H121" s="64"/>
      <c r="I121" s="64"/>
    </row>
    <row r="122" spans="1:9" ht="15.75" thickBot="1" x14ac:dyDescent="0.3">
      <c r="A122" s="64"/>
      <c r="B122" s="64"/>
      <c r="C122" s="64"/>
      <c r="E122" s="1"/>
      <c r="F122" s="1"/>
      <c r="G122" s="64"/>
      <c r="H122" s="64"/>
      <c r="I122" s="64"/>
    </row>
    <row r="123" spans="1:9" x14ac:dyDescent="0.25">
      <c r="A123" s="94" t="s">
        <v>70</v>
      </c>
      <c r="B123" s="95"/>
      <c r="C123" s="95"/>
      <c r="D123" s="95"/>
      <c r="E123" s="95"/>
      <c r="F123" s="95"/>
      <c r="G123" s="95"/>
      <c r="H123" s="95"/>
      <c r="I123" s="96"/>
    </row>
    <row r="124" spans="1:9" x14ac:dyDescent="0.25">
      <c r="A124" s="97"/>
      <c r="B124" s="98"/>
      <c r="C124" s="98"/>
      <c r="D124" s="98"/>
      <c r="E124" s="98"/>
      <c r="F124" s="98"/>
      <c r="G124" s="98"/>
      <c r="H124" s="98"/>
      <c r="I124" s="99"/>
    </row>
    <row r="125" spans="1:9" x14ac:dyDescent="0.25">
      <c r="A125" s="97"/>
      <c r="B125" s="98"/>
      <c r="C125" s="98"/>
      <c r="D125" s="98"/>
      <c r="E125" s="98"/>
      <c r="F125" s="98"/>
      <c r="G125" s="98"/>
      <c r="H125" s="98"/>
      <c r="I125" s="99"/>
    </row>
    <row r="126" spans="1:9" x14ac:dyDescent="0.25">
      <c r="A126" s="97"/>
      <c r="B126" s="98"/>
      <c r="C126" s="98"/>
      <c r="D126" s="98"/>
      <c r="E126" s="98"/>
      <c r="F126" s="98"/>
      <c r="G126" s="98"/>
      <c r="H126" s="98"/>
      <c r="I126" s="99"/>
    </row>
    <row r="127" spans="1:9" ht="15.75" thickBot="1" x14ac:dyDescent="0.3">
      <c r="A127" s="100"/>
      <c r="B127" s="101"/>
      <c r="C127" s="101"/>
      <c r="D127" s="101"/>
      <c r="E127" s="101"/>
      <c r="F127" s="101"/>
      <c r="G127" s="101"/>
      <c r="H127" s="101"/>
      <c r="I127" s="102"/>
    </row>
  </sheetData>
  <autoFilter ref="D19:I30" xr:uid="{6913AD60-5266-427A-BD93-08DFAA5ADB08}"/>
  <mergeCells count="54">
    <mergeCell ref="A1:E1"/>
    <mergeCell ref="A2:E2"/>
    <mergeCell ref="D11:I11"/>
    <mergeCell ref="D12:F12"/>
    <mergeCell ref="G12:I12"/>
    <mergeCell ref="D13:F18"/>
    <mergeCell ref="G13:I18"/>
    <mergeCell ref="C67:C70"/>
    <mergeCell ref="C71:C74"/>
    <mergeCell ref="C59:C62"/>
    <mergeCell ref="C63:C66"/>
    <mergeCell ref="C51:C54"/>
    <mergeCell ref="C55:C58"/>
    <mergeCell ref="A123:I127"/>
    <mergeCell ref="B51:B66"/>
    <mergeCell ref="G51:G54"/>
    <mergeCell ref="H51:H54"/>
    <mergeCell ref="I51:I54"/>
    <mergeCell ref="B67:B78"/>
    <mergeCell ref="G67:G70"/>
    <mergeCell ref="H67:H70"/>
    <mergeCell ref="I67:I70"/>
    <mergeCell ref="B79:B86"/>
    <mergeCell ref="C79:C82"/>
    <mergeCell ref="G79:G82"/>
    <mergeCell ref="H79:H82"/>
    <mergeCell ref="I79:I82"/>
    <mergeCell ref="B88:J92"/>
    <mergeCell ref="C75:C78"/>
    <mergeCell ref="J51:J66"/>
    <mergeCell ref="K51:K66"/>
    <mergeCell ref="G55:G58"/>
    <mergeCell ref="H55:H58"/>
    <mergeCell ref="I55:I58"/>
    <mergeCell ref="G59:G62"/>
    <mergeCell ref="H59:H62"/>
    <mergeCell ref="I59:I62"/>
    <mergeCell ref="G63:G66"/>
    <mergeCell ref="H63:H66"/>
    <mergeCell ref="I63:I66"/>
    <mergeCell ref="J67:J78"/>
    <mergeCell ref="K67:K78"/>
    <mergeCell ref="G71:G74"/>
    <mergeCell ref="H71:H74"/>
    <mergeCell ref="I71:I74"/>
    <mergeCell ref="G75:G78"/>
    <mergeCell ref="H75:H78"/>
    <mergeCell ref="I75:I78"/>
    <mergeCell ref="J79:J86"/>
    <mergeCell ref="K79:K86"/>
    <mergeCell ref="C83:C86"/>
    <mergeCell ref="G83:G86"/>
    <mergeCell ref="H83:H86"/>
    <mergeCell ref="I83:I8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38100</xdr:colOff>
                <xdr:row>33</xdr:row>
                <xdr:rowOff>104775</xdr:rowOff>
              </from>
              <to>
                <xdr:col>5</xdr:col>
                <xdr:colOff>619125</xdr:colOff>
                <xdr:row>37</xdr:row>
                <xdr:rowOff>133350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25"/>
  <sheetViews>
    <sheetView topLeftCell="D19" workbookViewId="0">
      <selection activeCell="F3" sqref="F3:K22"/>
    </sheetView>
  </sheetViews>
  <sheetFormatPr defaultRowHeight="15" x14ac:dyDescent="0.25"/>
  <cols>
    <col min="6" max="6" width="20.42578125" customWidth="1"/>
    <col min="7" max="8" width="13.140625" customWidth="1"/>
    <col min="9" max="9" width="21.140625" bestFit="1" customWidth="1"/>
    <col min="10" max="10" width="16.140625" customWidth="1"/>
    <col min="11" max="11" width="14.85546875" bestFit="1" customWidth="1"/>
  </cols>
  <sheetData>
    <row r="3" spans="6:11" ht="15.75" thickBot="1" x14ac:dyDescent="0.3">
      <c r="F3" s="105" t="s">
        <v>56</v>
      </c>
      <c r="G3" s="105"/>
      <c r="H3" s="105"/>
      <c r="I3" s="105"/>
      <c r="J3" s="105"/>
      <c r="K3" s="105"/>
    </row>
    <row r="4" spans="6:11" ht="15.75" thickBot="1" x14ac:dyDescent="0.3">
      <c r="F4" s="106" t="s">
        <v>57</v>
      </c>
      <c r="G4" s="107"/>
      <c r="H4" s="108"/>
      <c r="I4" s="109" t="s">
        <v>58</v>
      </c>
      <c r="J4" s="110"/>
      <c r="K4" s="111"/>
    </row>
    <row r="5" spans="6:11" x14ac:dyDescent="0.25">
      <c r="F5" s="112" t="s">
        <v>59</v>
      </c>
      <c r="G5" s="113"/>
      <c r="H5" s="114"/>
      <c r="I5" s="112" t="s">
        <v>60</v>
      </c>
      <c r="J5" s="113"/>
      <c r="K5" s="114"/>
    </row>
    <row r="6" spans="6:11" x14ac:dyDescent="0.25">
      <c r="F6" s="115"/>
      <c r="G6" s="116"/>
      <c r="H6" s="117"/>
      <c r="I6" s="115"/>
      <c r="J6" s="116"/>
      <c r="K6" s="117"/>
    </row>
    <row r="7" spans="6:11" x14ac:dyDescent="0.25">
      <c r="F7" s="115"/>
      <c r="G7" s="116"/>
      <c r="H7" s="117"/>
      <c r="I7" s="115"/>
      <c r="J7" s="116"/>
      <c r="K7" s="117"/>
    </row>
    <row r="8" spans="6:11" x14ac:dyDescent="0.25">
      <c r="F8" s="115"/>
      <c r="G8" s="116"/>
      <c r="H8" s="117"/>
      <c r="I8" s="115"/>
      <c r="J8" s="116"/>
      <c r="K8" s="117"/>
    </row>
    <row r="9" spans="6:11" x14ac:dyDescent="0.25">
      <c r="F9" s="115"/>
      <c r="G9" s="116"/>
      <c r="H9" s="117"/>
      <c r="I9" s="115"/>
      <c r="J9" s="116"/>
      <c r="K9" s="117"/>
    </row>
    <row r="10" spans="6:11" ht="15.75" thickBot="1" x14ac:dyDescent="0.3">
      <c r="F10" s="118"/>
      <c r="G10" s="119"/>
      <c r="H10" s="120"/>
      <c r="I10" s="118"/>
      <c r="J10" s="119"/>
      <c r="K10" s="120"/>
    </row>
    <row r="11" spans="6:11" ht="18.75" x14ac:dyDescent="0.3">
      <c r="F11" s="30" t="s">
        <v>37</v>
      </c>
      <c r="G11" s="31" t="s">
        <v>38</v>
      </c>
      <c r="H11" s="32" t="s">
        <v>39</v>
      </c>
      <c r="I11" s="32" t="s">
        <v>40</v>
      </c>
      <c r="J11" s="32" t="s">
        <v>41</v>
      </c>
      <c r="K11" s="33" t="s">
        <v>42</v>
      </c>
    </row>
    <row r="12" spans="6:11" x14ac:dyDescent="0.25">
      <c r="F12" s="34" t="s">
        <v>43</v>
      </c>
      <c r="G12" s="35" t="s">
        <v>44</v>
      </c>
      <c r="H12" s="35">
        <v>45</v>
      </c>
      <c r="I12" s="36" t="s">
        <v>45</v>
      </c>
      <c r="J12" s="37">
        <v>48000</v>
      </c>
      <c r="K12" s="38" t="s">
        <v>46</v>
      </c>
    </row>
    <row r="13" spans="6:11" x14ac:dyDescent="0.25">
      <c r="F13" s="34" t="s">
        <v>43</v>
      </c>
      <c r="G13" s="35" t="s">
        <v>47</v>
      </c>
      <c r="H13" s="35">
        <v>25</v>
      </c>
      <c r="I13" s="36" t="s">
        <v>48</v>
      </c>
      <c r="J13" s="37">
        <v>25000</v>
      </c>
      <c r="K13" s="38" t="s">
        <v>49</v>
      </c>
    </row>
    <row r="14" spans="6:11" x14ac:dyDescent="0.25">
      <c r="F14" s="34" t="s">
        <v>43</v>
      </c>
      <c r="G14" s="35" t="s">
        <v>47</v>
      </c>
      <c r="H14" s="35">
        <v>33</v>
      </c>
      <c r="I14" s="36" t="s">
        <v>50</v>
      </c>
      <c r="J14" s="37">
        <v>35000</v>
      </c>
      <c r="K14" s="38" t="s">
        <v>51</v>
      </c>
    </row>
    <row r="15" spans="6:11" x14ac:dyDescent="0.25">
      <c r="F15" s="34" t="s">
        <v>52</v>
      </c>
      <c r="G15" s="35" t="s">
        <v>47</v>
      </c>
      <c r="H15" s="35">
        <v>25</v>
      </c>
      <c r="I15" s="39" t="s">
        <v>48</v>
      </c>
      <c r="J15" s="37">
        <v>45000</v>
      </c>
      <c r="K15" s="38" t="s">
        <v>46</v>
      </c>
    </row>
    <row r="16" spans="6:11" x14ac:dyDescent="0.25">
      <c r="F16" s="34" t="s">
        <v>52</v>
      </c>
      <c r="G16" s="40" t="s">
        <v>44</v>
      </c>
      <c r="H16" s="35">
        <v>35</v>
      </c>
      <c r="I16" s="39" t="s">
        <v>50</v>
      </c>
      <c r="J16" s="37">
        <v>65000</v>
      </c>
      <c r="K16" s="38" t="s">
        <v>53</v>
      </c>
    </row>
    <row r="17" spans="3:11" x14ac:dyDescent="0.25">
      <c r="F17" s="34" t="s">
        <v>52</v>
      </c>
      <c r="G17" s="35" t="s">
        <v>47</v>
      </c>
      <c r="H17" s="35">
        <v>26</v>
      </c>
      <c r="I17" s="39" t="s">
        <v>48</v>
      </c>
      <c r="J17" s="37">
        <v>45000</v>
      </c>
      <c r="K17" s="38" t="s">
        <v>46</v>
      </c>
    </row>
    <row r="18" spans="3:11" x14ac:dyDescent="0.25">
      <c r="F18" s="34" t="s">
        <v>52</v>
      </c>
      <c r="G18" s="40" t="s">
        <v>44</v>
      </c>
      <c r="H18" s="35">
        <v>45</v>
      </c>
      <c r="I18" s="39" t="s">
        <v>45</v>
      </c>
      <c r="J18" s="37">
        <v>70000</v>
      </c>
      <c r="K18" s="38" t="s">
        <v>53</v>
      </c>
    </row>
    <row r="19" spans="3:11" x14ac:dyDescent="0.25">
      <c r="F19" s="34" t="s">
        <v>54</v>
      </c>
      <c r="G19" s="35" t="s">
        <v>44</v>
      </c>
      <c r="H19" s="35">
        <v>40</v>
      </c>
      <c r="I19" s="39" t="s">
        <v>50</v>
      </c>
      <c r="J19" s="37">
        <v>50000</v>
      </c>
      <c r="K19" s="38" t="s">
        <v>46</v>
      </c>
    </row>
    <row r="20" spans="3:11" x14ac:dyDescent="0.25">
      <c r="C20" t="s">
        <v>0</v>
      </c>
      <c r="F20" s="34" t="s">
        <v>54</v>
      </c>
      <c r="G20" s="35" t="s">
        <v>47</v>
      </c>
      <c r="H20" s="41">
        <v>30</v>
      </c>
      <c r="I20" s="39" t="s">
        <v>48</v>
      </c>
      <c r="J20" s="37">
        <v>40000</v>
      </c>
      <c r="K20" s="38" t="s">
        <v>51</v>
      </c>
    </row>
    <row r="21" spans="3:11" x14ac:dyDescent="0.25">
      <c r="F21" s="42" t="s">
        <v>55</v>
      </c>
      <c r="G21" s="35" t="s">
        <v>44</v>
      </c>
      <c r="H21" s="41">
        <v>50</v>
      </c>
      <c r="I21" s="39" t="s">
        <v>45</v>
      </c>
      <c r="J21" s="37">
        <v>40000</v>
      </c>
      <c r="K21" s="38" t="s">
        <v>51</v>
      </c>
    </row>
    <row r="22" spans="3:11" ht="15.75" thickBot="1" x14ac:dyDescent="0.3">
      <c r="F22" s="43" t="s">
        <v>55</v>
      </c>
      <c r="G22" s="44" t="s">
        <v>47</v>
      </c>
      <c r="H22" s="45">
        <v>25</v>
      </c>
      <c r="I22" s="46" t="s">
        <v>48</v>
      </c>
      <c r="J22" s="47">
        <v>25000</v>
      </c>
      <c r="K22" s="48" t="s">
        <v>49</v>
      </c>
    </row>
    <row r="25" spans="3:11" x14ac:dyDescent="0.25">
      <c r="G25" t="s">
        <v>30</v>
      </c>
    </row>
  </sheetData>
  <autoFilter ref="F11:J21" xr:uid="{00000000-0009-0000-0000-000002000000}"/>
  <mergeCells count="5">
    <mergeCell ref="F3:K3"/>
    <mergeCell ref="F4:H4"/>
    <mergeCell ref="I4:K4"/>
    <mergeCell ref="F5:H10"/>
    <mergeCell ref="I5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vidya sagar</cp:lastModifiedBy>
  <dcterms:created xsi:type="dcterms:W3CDTF">2013-05-22T14:35:16Z</dcterms:created>
  <dcterms:modified xsi:type="dcterms:W3CDTF">2018-04-24T23:05:19Z</dcterms:modified>
</cp:coreProperties>
</file>