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\master-classes\data-analyst-masterclass\Module-3-XL\"/>
    </mc:Choice>
  </mc:AlternateContent>
  <xr:revisionPtr revIDLastSave="0" documentId="13_ncr:1_{E1F40DC5-E17A-46EA-B9EE-6B2FA74CB58A}" xr6:coauthVersionLast="47" xr6:coauthVersionMax="47" xr10:uidLastSave="{00000000-0000-0000-0000-000000000000}"/>
  <bookViews>
    <workbookView xWindow="-108" yWindow="-108" windowWidth="23256" windowHeight="12576" activeTab="3" xr2:uid="{2AFFF19B-531B-47D5-B7AC-253AACFE2F89}"/>
  </bookViews>
  <sheets>
    <sheet name="text-processing" sheetId="1" r:id="rId1"/>
    <sheet name="date-calculations" sheetId="2" r:id="rId2"/>
    <sheet name="employees-01" sheetId="4" state="hidden" r:id="rId3"/>
    <sheet name="math-calculations" sheetId="5" r:id="rId4"/>
  </sheets>
  <definedNames>
    <definedName name="_xlnm._FilterDatabase" localSheetId="1" hidden="1">'date-calculations'!$A$1:$F$1</definedName>
    <definedName name="_xlnm._FilterDatabase" localSheetId="3" hidden="1">'math-calculations'!$A$1:$P$1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8" i="5" l="1"/>
  <c r="P2" i="5"/>
  <c r="P7" i="5"/>
  <c r="P9" i="5"/>
  <c r="P6" i="5"/>
  <c r="P3" i="5"/>
  <c r="P4" i="5"/>
  <c r="P10" i="5"/>
  <c r="P5" i="5"/>
  <c r="P11" i="5"/>
  <c r="G8" i="5"/>
  <c r="O8" i="5" s="1"/>
  <c r="G2" i="5"/>
  <c r="H2" i="5" s="1"/>
  <c r="G7" i="5"/>
  <c r="J7" i="5" s="1"/>
  <c r="G9" i="5"/>
  <c r="J9" i="5" s="1"/>
  <c r="G6" i="5"/>
  <c r="H6" i="5" s="1"/>
  <c r="G3" i="5"/>
  <c r="O3" i="5" s="1"/>
  <c r="G4" i="5"/>
  <c r="J4" i="5" s="1"/>
  <c r="G10" i="5"/>
  <c r="J10" i="5" s="1"/>
  <c r="G5" i="5"/>
  <c r="O5" i="5" s="1"/>
  <c r="G11" i="5"/>
  <c r="H11" i="5" s="1"/>
  <c r="L2" i="1"/>
  <c r="M2" i="1" s="1"/>
  <c r="N2" i="1" s="1"/>
  <c r="Q3" i="1"/>
  <c r="Q2" i="1"/>
  <c r="H15" i="1"/>
  <c r="P2" i="1"/>
  <c r="O9" i="1"/>
  <c r="K7" i="1"/>
  <c r="K8" i="1"/>
  <c r="K9" i="1"/>
  <c r="K10" i="1"/>
  <c r="K11" i="1"/>
  <c r="K2" i="1"/>
  <c r="K3" i="1"/>
  <c r="K4" i="1"/>
  <c r="K5" i="1"/>
  <c r="K6" i="1"/>
  <c r="U3" i="1"/>
  <c r="U4" i="1"/>
  <c r="U5" i="1"/>
  <c r="U6" i="1"/>
  <c r="U7" i="1"/>
  <c r="U8" i="1"/>
  <c r="U9" i="1"/>
  <c r="U10" i="1"/>
  <c r="U11" i="1"/>
  <c r="U2" i="1"/>
  <c r="T3" i="1"/>
  <c r="T4" i="1"/>
  <c r="T5" i="1"/>
  <c r="T6" i="1"/>
  <c r="T7" i="1"/>
  <c r="T8" i="1"/>
  <c r="T9" i="1"/>
  <c r="T10" i="1"/>
  <c r="T11" i="1"/>
  <c r="T2" i="1"/>
  <c r="S3" i="1"/>
  <c r="S4" i="1"/>
  <c r="S5" i="1"/>
  <c r="S6" i="1"/>
  <c r="S7" i="1"/>
  <c r="S8" i="1"/>
  <c r="S9" i="1"/>
  <c r="S10" i="1"/>
  <c r="S11" i="1"/>
  <c r="S2" i="1"/>
  <c r="R3" i="1"/>
  <c r="V3" i="1" s="1"/>
  <c r="R4" i="1"/>
  <c r="V4" i="1" s="1"/>
  <c r="R5" i="1"/>
  <c r="V5" i="1" s="1"/>
  <c r="R6" i="1"/>
  <c r="V6" i="1" s="1"/>
  <c r="R7" i="1"/>
  <c r="V7" i="1" s="1"/>
  <c r="R8" i="1"/>
  <c r="V8" i="1" s="1"/>
  <c r="R9" i="1"/>
  <c r="V9" i="1" s="1"/>
  <c r="R10" i="1"/>
  <c r="V10" i="1" s="1"/>
  <c r="R11" i="1"/>
  <c r="V11" i="1" s="1"/>
  <c r="R2" i="1"/>
  <c r="V2" i="1" s="1"/>
  <c r="N3" i="2"/>
  <c r="N4" i="2"/>
  <c r="N5" i="2"/>
  <c r="N6" i="2"/>
  <c r="N7" i="2"/>
  <c r="N8" i="2"/>
  <c r="N9" i="2"/>
  <c r="N10" i="2"/>
  <c r="N11" i="2"/>
  <c r="N2" i="2"/>
  <c r="V2" i="2"/>
  <c r="R3" i="2"/>
  <c r="R2" i="2"/>
  <c r="R4" i="2"/>
  <c r="R5" i="2"/>
  <c r="R6" i="2"/>
  <c r="R7" i="2"/>
  <c r="R8" i="2"/>
  <c r="R9" i="2"/>
  <c r="R10" i="2"/>
  <c r="R11" i="2"/>
  <c r="Q2" i="2"/>
  <c r="P2" i="2"/>
  <c r="O3" i="2"/>
  <c r="O4" i="2"/>
  <c r="O5" i="2"/>
  <c r="O6" i="2"/>
  <c r="O7" i="2"/>
  <c r="O8" i="2"/>
  <c r="O9" i="2"/>
  <c r="O10" i="2"/>
  <c r="O11" i="2"/>
  <c r="O2" i="2"/>
  <c r="M3" i="2"/>
  <c r="M4" i="2"/>
  <c r="M5" i="2"/>
  <c r="M6" i="2"/>
  <c r="M7" i="2"/>
  <c r="M8" i="2"/>
  <c r="M9" i="2"/>
  <c r="M10" i="2"/>
  <c r="M11" i="2"/>
  <c r="M2" i="2"/>
  <c r="L3" i="2"/>
  <c r="L4" i="2"/>
  <c r="L5" i="2"/>
  <c r="L6" i="2"/>
  <c r="L7" i="2"/>
  <c r="L8" i="2"/>
  <c r="L9" i="2"/>
  <c r="L10" i="2"/>
  <c r="L11" i="2"/>
  <c r="L2" i="2"/>
  <c r="K3" i="2"/>
  <c r="K4" i="2"/>
  <c r="K5" i="2"/>
  <c r="K6" i="2"/>
  <c r="K7" i="2"/>
  <c r="K8" i="2"/>
  <c r="K9" i="2"/>
  <c r="K10" i="2"/>
  <c r="K11" i="2"/>
  <c r="K2" i="2"/>
  <c r="J3" i="2"/>
  <c r="J4" i="2"/>
  <c r="J5" i="2"/>
  <c r="J6" i="2"/>
  <c r="J7" i="2"/>
  <c r="J8" i="2"/>
  <c r="J9" i="2"/>
  <c r="J10" i="2"/>
  <c r="J11" i="2"/>
  <c r="J2" i="2"/>
  <c r="I3" i="2"/>
  <c r="I4" i="2"/>
  <c r="I5" i="2"/>
  <c r="I6" i="2"/>
  <c r="I7" i="2"/>
  <c r="I8" i="2"/>
  <c r="I9" i="2"/>
  <c r="I10" i="2"/>
  <c r="I11" i="2"/>
  <c r="I2" i="2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2" i="2"/>
  <c r="H2" i="2" s="1"/>
  <c r="H9" i="5" l="1"/>
  <c r="L9" i="5" s="1"/>
  <c r="K4" i="5"/>
  <c r="K10" i="5"/>
  <c r="O10" i="5"/>
  <c r="H7" i="5"/>
  <c r="L7" i="5" s="1"/>
  <c r="O4" i="5"/>
  <c r="J3" i="5"/>
  <c r="O9" i="5"/>
  <c r="J6" i="5"/>
  <c r="O7" i="5"/>
  <c r="H10" i="5"/>
  <c r="K9" i="5"/>
  <c r="H4" i="5"/>
  <c r="K7" i="5"/>
  <c r="M2" i="5"/>
  <c r="N2" i="5" s="1"/>
  <c r="L2" i="5"/>
  <c r="M6" i="5"/>
  <c r="N6" i="5" s="1"/>
  <c r="L6" i="5"/>
  <c r="M11" i="5"/>
  <c r="N11" i="5" s="1"/>
  <c r="L11" i="5"/>
  <c r="H5" i="5"/>
  <c r="H8" i="5"/>
  <c r="K6" i="5"/>
  <c r="O6" i="5"/>
  <c r="J11" i="5"/>
  <c r="J5" i="5"/>
  <c r="J8" i="5"/>
  <c r="J2" i="5"/>
  <c r="H3" i="5"/>
  <c r="K11" i="5"/>
  <c r="K2" i="5"/>
  <c r="O11" i="5"/>
  <c r="O2" i="5"/>
  <c r="K5" i="5"/>
  <c r="K8" i="5"/>
  <c r="K3" i="5"/>
  <c r="W6" i="1"/>
  <c r="W4" i="1"/>
  <c r="W9" i="1"/>
  <c r="W8" i="1"/>
  <c r="W7" i="1"/>
  <c r="W5" i="1"/>
  <c r="W11" i="1"/>
  <c r="W3" i="1"/>
  <c r="W2" i="1"/>
  <c r="W10" i="1"/>
  <c r="E23" i="5" l="1"/>
  <c r="E17" i="5"/>
  <c r="E20" i="5"/>
  <c r="I8" i="5"/>
  <c r="E16" i="5"/>
  <c r="H17" i="5"/>
  <c r="E15" i="5"/>
  <c r="E21" i="5"/>
  <c r="E18" i="5"/>
  <c r="K15" i="5"/>
  <c r="H15" i="5"/>
  <c r="E24" i="5"/>
  <c r="E19" i="5"/>
  <c r="E22" i="5"/>
  <c r="H16" i="5"/>
  <c r="I10" i="5"/>
  <c r="I9" i="5"/>
  <c r="I2" i="5"/>
  <c r="I11" i="5"/>
  <c r="I3" i="5"/>
  <c r="I5" i="5"/>
  <c r="I4" i="5"/>
  <c r="I7" i="5"/>
  <c r="I6" i="5"/>
  <c r="M9" i="5"/>
  <c r="N9" i="5" s="1"/>
  <c r="L4" i="5"/>
  <c r="M7" i="5"/>
  <c r="N7" i="5" s="1"/>
  <c r="L10" i="5"/>
  <c r="M4" i="5"/>
  <c r="N4" i="5" s="1"/>
  <c r="M10" i="5"/>
  <c r="N10" i="5" s="1"/>
  <c r="L5" i="5"/>
  <c r="M5" i="5"/>
  <c r="N5" i="5" s="1"/>
  <c r="M3" i="5"/>
  <c r="N3" i="5" s="1"/>
  <c r="L3" i="5"/>
  <c r="L8" i="5"/>
  <c r="M8" i="5"/>
  <c r="N8" i="5" s="1"/>
</calcChain>
</file>

<file path=xl/sharedStrings.xml><?xml version="1.0" encoding="utf-8"?>
<sst xmlns="http://schemas.openxmlformats.org/spreadsheetml/2006/main" count="316" uniqueCount="118">
  <si>
    <t>Washington</t>
  </si>
  <si>
    <t>Seattle</t>
  </si>
  <si>
    <t>Texas</t>
  </si>
  <si>
    <t>Austin</t>
  </si>
  <si>
    <t>New York</t>
  </si>
  <si>
    <t>California</t>
  </si>
  <si>
    <t>San Jose</t>
  </si>
  <si>
    <t>CA-1001</t>
  </si>
  <si>
    <t>San Diego</t>
  </si>
  <si>
    <t>Los Angeles</t>
  </si>
  <si>
    <t>State</t>
  </si>
  <si>
    <t>City</t>
  </si>
  <si>
    <t>EmployeeCode</t>
  </si>
  <si>
    <t>SignIn</t>
  </si>
  <si>
    <t>ScanID</t>
  </si>
  <si>
    <t>Massachusetts</t>
  </si>
  <si>
    <t>Boston</t>
  </si>
  <si>
    <t>Contractual</t>
  </si>
  <si>
    <t>Male</t>
  </si>
  <si>
    <t>Stanley</t>
  </si>
  <si>
    <t>Hudson</t>
  </si>
  <si>
    <t>Sebastian</t>
  </si>
  <si>
    <t>Ron</t>
  </si>
  <si>
    <t>Female</t>
  </si>
  <si>
    <t>Meredith</t>
  </si>
  <si>
    <t>Palmer</t>
  </si>
  <si>
    <t>Permanent</t>
  </si>
  <si>
    <t>Michael</t>
  </si>
  <si>
    <t>Scott</t>
  </si>
  <si>
    <t>Angela</t>
  </si>
  <si>
    <t>Martin</t>
  </si>
  <si>
    <t>Dwight</t>
  </si>
  <si>
    <t>Schrute</t>
  </si>
  <si>
    <t>San Francisco</t>
  </si>
  <si>
    <t>Pam</t>
  </si>
  <si>
    <t>Beasley</t>
  </si>
  <si>
    <t>Jim</t>
  </si>
  <si>
    <t>Halpert</t>
  </si>
  <si>
    <t>EmployeeType</t>
  </si>
  <si>
    <t>Gender</t>
  </si>
  <si>
    <t>Age</t>
  </si>
  <si>
    <t>FirstName</t>
  </si>
  <si>
    <t>LastName</t>
  </si>
  <si>
    <t>SignOut</t>
  </si>
  <si>
    <t>CA-1002</t>
  </si>
  <si>
    <t>CA-1003</t>
  </si>
  <si>
    <t>CA-1004</t>
  </si>
  <si>
    <t>CA-1005</t>
  </si>
  <si>
    <t>CA-1006</t>
  </si>
  <si>
    <t>CA-1007</t>
  </si>
  <si>
    <t>CA-1008</t>
  </si>
  <si>
    <t>CA-1009</t>
  </si>
  <si>
    <t>CA-1010</t>
  </si>
  <si>
    <t>duration</t>
  </si>
  <si>
    <t>hrs</t>
  </si>
  <si>
    <t>day</t>
  </si>
  <si>
    <t>month</t>
  </si>
  <si>
    <t>month_name</t>
  </si>
  <si>
    <t>year</t>
  </si>
  <si>
    <t>week</t>
  </si>
  <si>
    <t>weekday</t>
  </si>
  <si>
    <t>days_dff</t>
  </si>
  <si>
    <t>days_add</t>
  </si>
  <si>
    <t>eomonth</t>
  </si>
  <si>
    <t>weeknum</t>
  </si>
  <si>
    <t>New york</t>
  </si>
  <si>
    <t>dinther@outlook.com</t>
  </si>
  <si>
    <t>msroth@me.com</t>
  </si>
  <si>
    <t>dbindel@gmail.com</t>
  </si>
  <si>
    <t>geekgrl@comcast.net</t>
  </si>
  <si>
    <t>cremonini@me.com</t>
  </si>
  <si>
    <t>benits@msn.com</t>
  </si>
  <si>
    <t>unreal@live.com</t>
  </si>
  <si>
    <t>stern@verizon.net</t>
  </si>
  <si>
    <t>horrocks@verizon.net</t>
  </si>
  <si>
    <t>Email</t>
  </si>
  <si>
    <t>582-262-8228</t>
  </si>
  <si>
    <t>505-671-1025</t>
  </si>
  <si>
    <t>248-294-9683</t>
  </si>
  <si>
    <t>582-282-8675</t>
  </si>
  <si>
    <t>505-559-3741</t>
  </si>
  <si>
    <t>734-475-9974</t>
  </si>
  <si>
    <t>582-333-9897</t>
  </si>
  <si>
    <t>212-873-1841</t>
  </si>
  <si>
    <t>208-806-6664</t>
  </si>
  <si>
    <t>401-612-9626</t>
  </si>
  <si>
    <t>PhoneNo</t>
  </si>
  <si>
    <t>find position of a character</t>
  </si>
  <si>
    <t>find length</t>
  </si>
  <si>
    <t>extract x characters from left</t>
  </si>
  <si>
    <t>extract x characters from right</t>
  </si>
  <si>
    <t>extract text from within another text</t>
  </si>
  <si>
    <t>concatenate multiple strings</t>
  </si>
  <si>
    <t xml:space="preserve">California  </t>
  </si>
  <si>
    <t>Massachstts</t>
  </si>
  <si>
    <t xml:space="preserve">   Texas   </t>
  </si>
  <si>
    <t>remove whitespaces</t>
  </si>
  <si>
    <t>replace</t>
  </si>
  <si>
    <t>check for exact string match</t>
  </si>
  <si>
    <t>length</t>
  </si>
  <si>
    <t>upper</t>
  </si>
  <si>
    <t>lower</t>
  </si>
  <si>
    <t>proper</t>
  </si>
  <si>
    <t>Salary</t>
  </si>
  <si>
    <t>Office Stay</t>
  </si>
  <si>
    <t>round</t>
  </si>
  <si>
    <t>ceiling</t>
  </si>
  <si>
    <t>floor</t>
  </si>
  <si>
    <t>power</t>
  </si>
  <si>
    <t>text</t>
  </si>
  <si>
    <t>roundup</t>
  </si>
  <si>
    <t>rounddown</t>
  </si>
  <si>
    <t>date</t>
  </si>
  <si>
    <t>rank</t>
  </si>
  <si>
    <t>k</t>
  </si>
  <si>
    <t>percentile</t>
  </si>
  <si>
    <t>quartile</t>
  </si>
  <si>
    <t>quartile_function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</si>
</sst>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E8276-DD14-47D0-8DEF-5485BE0552E2}">
  <dimension ref="A1:W37"/>
  <sheetViews>
    <sheetView topLeftCell="G1" workbookViewId="0">
      <selection activeCell="L20" sqref="L20"/>
    </sheetView>
  </sheetViews>
  <sheetFormatPr defaultRowHeight="14.4" x14ac:dyDescent="0.3"/>
  <cols>
    <col min="1" max="1" width="13.33203125" bestFit="1" customWidth="1"/>
    <col min="2" max="2" width="15.44140625" bestFit="1" customWidth="1"/>
    <col min="3" max="3" width="18.33203125" bestFit="1" customWidth="1"/>
    <col min="4" max="4" width="13.33203125" bestFit="1" customWidth="1"/>
    <col min="5" max="5" width="9.77734375" customWidth="1"/>
    <col min="6" max="6" width="12.88671875" bestFit="1" customWidth="1"/>
    <col min="7" max="7" width="15.44140625" bestFit="1" customWidth="1"/>
    <col min="8" max="8" width="13.33203125" bestFit="1" customWidth="1"/>
    <col min="9" max="9" width="19.21875" bestFit="1" customWidth="1"/>
    <col min="10" max="10" width="12.33203125" bestFit="1" customWidth="1"/>
    <col min="11" max="11" width="17.88671875" bestFit="1" customWidth="1"/>
    <col min="12" max="15" width="17.88671875" customWidth="1"/>
    <col min="16" max="16" width="24.21875" bestFit="1" customWidth="1"/>
    <col min="17" max="17" width="24.21875" customWidth="1"/>
    <col min="18" max="18" width="23.33203125" bestFit="1" customWidth="1"/>
    <col min="19" max="19" width="9.5546875" bestFit="1" customWidth="1"/>
    <col min="20" max="21" width="25.109375" bestFit="1" customWidth="1"/>
    <col min="22" max="22" width="31.44140625" bestFit="1" customWidth="1"/>
    <col min="23" max="23" width="24.21875" bestFit="1" customWidth="1"/>
  </cols>
  <sheetData>
    <row r="1" spans="1:23" x14ac:dyDescent="0.3">
      <c r="A1" s="4" t="s">
        <v>12</v>
      </c>
      <c r="B1" s="5" t="s">
        <v>42</v>
      </c>
      <c r="C1" s="5" t="s">
        <v>41</v>
      </c>
      <c r="D1" s="5" t="s">
        <v>40</v>
      </c>
      <c r="E1" s="5" t="s">
        <v>39</v>
      </c>
      <c r="F1" s="5" t="s">
        <v>38</v>
      </c>
      <c r="G1" s="5" t="s">
        <v>11</v>
      </c>
      <c r="H1" s="5" t="s">
        <v>10</v>
      </c>
      <c r="I1" s="5" t="s">
        <v>75</v>
      </c>
      <c r="J1" s="5" t="s">
        <v>86</v>
      </c>
      <c r="K1" s="5" t="s">
        <v>96</v>
      </c>
      <c r="L1" s="5" t="s">
        <v>100</v>
      </c>
      <c r="M1" s="5" t="s">
        <v>101</v>
      </c>
      <c r="N1" s="5" t="s">
        <v>102</v>
      </c>
      <c r="O1" s="5" t="s">
        <v>97</v>
      </c>
      <c r="P1" s="5" t="s">
        <v>98</v>
      </c>
      <c r="Q1" s="5" t="s">
        <v>99</v>
      </c>
      <c r="R1" s="5" t="s">
        <v>87</v>
      </c>
      <c r="S1" s="5" t="s">
        <v>88</v>
      </c>
      <c r="T1" s="5" t="s">
        <v>89</v>
      </c>
      <c r="U1" s="5" t="s">
        <v>90</v>
      </c>
      <c r="V1" s="5" t="s">
        <v>91</v>
      </c>
      <c r="W1" s="5" t="s">
        <v>92</v>
      </c>
    </row>
    <row r="2" spans="1:23" x14ac:dyDescent="0.3">
      <c r="A2" s="2" t="s">
        <v>7</v>
      </c>
      <c r="B2" t="s">
        <v>37</v>
      </c>
      <c r="C2" t="s">
        <v>36</v>
      </c>
      <c r="D2">
        <v>30</v>
      </c>
      <c r="E2" t="s">
        <v>18</v>
      </c>
      <c r="F2" t="s">
        <v>26</v>
      </c>
      <c r="G2" t="s">
        <v>9</v>
      </c>
      <c r="H2" t="s">
        <v>5</v>
      </c>
      <c r="I2" t="s">
        <v>66</v>
      </c>
      <c r="J2" t="s">
        <v>76</v>
      </c>
      <c r="K2" t="str">
        <f t="shared" ref="K2:K10" si="0">TRIM(H2)</f>
        <v>California</v>
      </c>
      <c r="L2" t="str">
        <f>UPPER(K2)</f>
        <v>CALIFORNIA</v>
      </c>
      <c r="M2" t="str">
        <f>LOWER(L2)</f>
        <v>california</v>
      </c>
      <c r="N2" t="str">
        <f>PROPER(M2)</f>
        <v>California</v>
      </c>
      <c r="P2" t="b">
        <f>EXACT(H2,H3)</f>
        <v>0</v>
      </c>
      <c r="Q2">
        <f>LEN(H2)</f>
        <v>10</v>
      </c>
      <c r="R2">
        <f>FIND("-",J2,1)</f>
        <v>4</v>
      </c>
      <c r="S2">
        <f>LEN(J2)</f>
        <v>12</v>
      </c>
      <c r="T2" t="str">
        <f>LEFT(J2,3)</f>
        <v>582</v>
      </c>
      <c r="U2" t="str">
        <f>RIGHT(J2,4)</f>
        <v>8228</v>
      </c>
      <c r="V2" t="str">
        <f>MID(J2,R2+1,3)</f>
        <v>262</v>
      </c>
      <c r="W2" t="str">
        <f>T2&amp;"-"&amp;V2&amp;"-"&amp;U2</f>
        <v>582-262-8228</v>
      </c>
    </row>
    <row r="3" spans="1:23" x14ac:dyDescent="0.3">
      <c r="A3" s="2" t="s">
        <v>44</v>
      </c>
      <c r="B3" t="s">
        <v>35</v>
      </c>
      <c r="C3" t="s">
        <v>34</v>
      </c>
      <c r="D3">
        <v>30</v>
      </c>
      <c r="E3" t="s">
        <v>23</v>
      </c>
      <c r="F3" t="s">
        <v>17</v>
      </c>
      <c r="G3" t="s">
        <v>33</v>
      </c>
      <c r="H3" t="s">
        <v>93</v>
      </c>
      <c r="I3" t="s">
        <v>67</v>
      </c>
      <c r="J3" t="s">
        <v>77</v>
      </c>
      <c r="K3" t="str">
        <f t="shared" si="0"/>
        <v>California</v>
      </c>
      <c r="Q3">
        <f>LEN(H3)</f>
        <v>12</v>
      </c>
      <c r="R3">
        <f t="shared" ref="R3:R11" si="1">FIND("-",J3,1)</f>
        <v>4</v>
      </c>
      <c r="S3">
        <f t="shared" ref="S3:S11" si="2">LEN(J3)</f>
        <v>12</v>
      </c>
      <c r="T3" t="str">
        <f t="shared" ref="T3:T11" si="3">LEFT(J3,3)</f>
        <v>505</v>
      </c>
      <c r="U3" t="str">
        <f t="shared" ref="U3:U11" si="4">RIGHT(J3,4)</f>
        <v>1025</v>
      </c>
      <c r="V3" t="str">
        <f t="shared" ref="V3:V11" si="5">MID(J3,R3+1,3)</f>
        <v>671</v>
      </c>
      <c r="W3" t="str">
        <f t="shared" ref="W3:W11" si="6">T3&amp;"-"&amp;V3&amp;"-"&amp;U3</f>
        <v>505-671-1025</v>
      </c>
    </row>
    <row r="4" spans="1:23" x14ac:dyDescent="0.3">
      <c r="A4" s="2" t="s">
        <v>45</v>
      </c>
      <c r="B4" t="s">
        <v>32</v>
      </c>
      <c r="C4" t="s">
        <v>31</v>
      </c>
      <c r="D4">
        <v>29</v>
      </c>
      <c r="E4" t="s">
        <v>18</v>
      </c>
      <c r="F4" t="s">
        <v>17</v>
      </c>
      <c r="G4" t="s">
        <v>4</v>
      </c>
      <c r="H4" t="s">
        <v>4</v>
      </c>
      <c r="I4" t="s">
        <v>68</v>
      </c>
      <c r="J4" t="s">
        <v>78</v>
      </c>
      <c r="K4" t="str">
        <f t="shared" si="0"/>
        <v>New York</v>
      </c>
      <c r="R4">
        <f t="shared" si="1"/>
        <v>4</v>
      </c>
      <c r="S4">
        <f t="shared" si="2"/>
        <v>12</v>
      </c>
      <c r="T4" t="str">
        <f t="shared" si="3"/>
        <v>248</v>
      </c>
      <c r="U4" t="str">
        <f t="shared" si="4"/>
        <v>9683</v>
      </c>
      <c r="V4" t="str">
        <f t="shared" si="5"/>
        <v>294</v>
      </c>
      <c r="W4" t="str">
        <f t="shared" si="6"/>
        <v>248-294-9683</v>
      </c>
    </row>
    <row r="5" spans="1:23" x14ac:dyDescent="0.3">
      <c r="A5" s="2" t="s">
        <v>46</v>
      </c>
      <c r="B5" t="s">
        <v>30</v>
      </c>
      <c r="C5" t="s">
        <v>29</v>
      </c>
      <c r="D5">
        <v>31</v>
      </c>
      <c r="E5" t="s">
        <v>23</v>
      </c>
      <c r="F5" t="s">
        <v>17</v>
      </c>
      <c r="G5" t="s">
        <v>65</v>
      </c>
      <c r="H5" t="s">
        <v>2</v>
      </c>
      <c r="I5" t="s">
        <v>69</v>
      </c>
      <c r="J5" t="s">
        <v>79</v>
      </c>
      <c r="K5" t="str">
        <f t="shared" si="0"/>
        <v>Texas</v>
      </c>
      <c r="R5">
        <f t="shared" si="1"/>
        <v>4</v>
      </c>
      <c r="S5">
        <f t="shared" si="2"/>
        <v>12</v>
      </c>
      <c r="T5" t="str">
        <f t="shared" si="3"/>
        <v>582</v>
      </c>
      <c r="U5" t="str">
        <f t="shared" si="4"/>
        <v>8675</v>
      </c>
      <c r="V5" t="str">
        <f t="shared" si="5"/>
        <v>282</v>
      </c>
      <c r="W5" t="str">
        <f t="shared" si="6"/>
        <v>582-282-8675</v>
      </c>
    </row>
    <row r="6" spans="1:23" x14ac:dyDescent="0.3">
      <c r="A6" s="2" t="s">
        <v>47</v>
      </c>
      <c r="B6" t="s">
        <v>30</v>
      </c>
      <c r="C6" t="s">
        <v>29</v>
      </c>
      <c r="D6">
        <v>31</v>
      </c>
      <c r="E6" t="s">
        <v>23</v>
      </c>
      <c r="F6" t="s">
        <v>17</v>
      </c>
      <c r="G6" t="s">
        <v>3</v>
      </c>
      <c r="H6" t="s">
        <v>95</v>
      </c>
      <c r="I6" t="s">
        <v>70</v>
      </c>
      <c r="J6" t="s">
        <v>80</v>
      </c>
      <c r="K6" t="str">
        <f>TRIM(H6)</f>
        <v>Texas</v>
      </c>
      <c r="R6">
        <f t="shared" si="1"/>
        <v>4</v>
      </c>
      <c r="S6">
        <f t="shared" si="2"/>
        <v>12</v>
      </c>
      <c r="T6" t="str">
        <f t="shared" si="3"/>
        <v>505</v>
      </c>
      <c r="U6" t="str">
        <f t="shared" si="4"/>
        <v>3741</v>
      </c>
      <c r="V6" t="str">
        <f t="shared" si="5"/>
        <v>559</v>
      </c>
      <c r="W6" t="str">
        <f t="shared" si="6"/>
        <v>505-559-3741</v>
      </c>
    </row>
    <row r="7" spans="1:23" x14ac:dyDescent="0.3">
      <c r="A7" s="2" t="s">
        <v>48</v>
      </c>
      <c r="B7" t="s">
        <v>28</v>
      </c>
      <c r="C7" t="s">
        <v>27</v>
      </c>
      <c r="D7">
        <v>35</v>
      </c>
      <c r="E7" t="s">
        <v>18</v>
      </c>
      <c r="F7" t="s">
        <v>26</v>
      </c>
      <c r="G7" t="s">
        <v>3</v>
      </c>
      <c r="H7" t="s">
        <v>2</v>
      </c>
      <c r="I7" t="s">
        <v>71</v>
      </c>
      <c r="J7" t="s">
        <v>81</v>
      </c>
      <c r="K7" t="str">
        <f t="shared" si="0"/>
        <v>Texas</v>
      </c>
      <c r="R7">
        <f t="shared" si="1"/>
        <v>4</v>
      </c>
      <c r="S7">
        <f t="shared" si="2"/>
        <v>12</v>
      </c>
      <c r="T7" t="str">
        <f t="shared" si="3"/>
        <v>734</v>
      </c>
      <c r="U7" t="str">
        <f t="shared" si="4"/>
        <v>9974</v>
      </c>
      <c r="V7" t="str">
        <f t="shared" si="5"/>
        <v>475</v>
      </c>
      <c r="W7" t="str">
        <f t="shared" si="6"/>
        <v>734-475-9974</v>
      </c>
    </row>
    <row r="8" spans="1:23" x14ac:dyDescent="0.3">
      <c r="A8" s="2" t="s">
        <v>49</v>
      </c>
      <c r="B8" t="s">
        <v>25</v>
      </c>
      <c r="C8" t="s">
        <v>24</v>
      </c>
      <c r="D8">
        <v>32</v>
      </c>
      <c r="E8" t="s">
        <v>23</v>
      </c>
      <c r="F8" t="s">
        <v>26</v>
      </c>
      <c r="G8" t="s">
        <v>3</v>
      </c>
      <c r="H8" t="s">
        <v>2</v>
      </c>
      <c r="I8" t="s">
        <v>72</v>
      </c>
      <c r="J8" t="s">
        <v>82</v>
      </c>
      <c r="K8" t="str">
        <f t="shared" si="0"/>
        <v>Texas</v>
      </c>
      <c r="R8">
        <f t="shared" si="1"/>
        <v>4</v>
      </c>
      <c r="S8">
        <f t="shared" si="2"/>
        <v>12</v>
      </c>
      <c r="T8" t="str">
        <f t="shared" si="3"/>
        <v>582</v>
      </c>
      <c r="U8" t="str">
        <f t="shared" si="4"/>
        <v>9897</v>
      </c>
      <c r="V8" t="str">
        <f t="shared" si="5"/>
        <v>333</v>
      </c>
      <c r="W8" t="str">
        <f t="shared" si="6"/>
        <v>582-333-9897</v>
      </c>
    </row>
    <row r="9" spans="1:23" x14ac:dyDescent="0.3">
      <c r="A9" s="2" t="s">
        <v>50</v>
      </c>
      <c r="B9" t="s">
        <v>22</v>
      </c>
      <c r="C9" t="s">
        <v>21</v>
      </c>
      <c r="D9">
        <v>36</v>
      </c>
      <c r="E9" t="s">
        <v>18</v>
      </c>
      <c r="F9" t="s">
        <v>26</v>
      </c>
      <c r="G9" t="s">
        <v>16</v>
      </c>
      <c r="H9" t="s">
        <v>94</v>
      </c>
      <c r="I9" t="s">
        <v>73</v>
      </c>
      <c r="J9" t="s">
        <v>83</v>
      </c>
      <c r="K9" t="str">
        <f t="shared" si="0"/>
        <v>Massachstts</v>
      </c>
      <c r="O9" t="str">
        <f>REPLACE(H9,6,6,"chusetts")</f>
        <v>Massachusetts</v>
      </c>
      <c r="R9">
        <f t="shared" si="1"/>
        <v>4</v>
      </c>
      <c r="S9">
        <f t="shared" si="2"/>
        <v>12</v>
      </c>
      <c r="T9" t="str">
        <f t="shared" si="3"/>
        <v>212</v>
      </c>
      <c r="U9" t="str">
        <f t="shared" si="4"/>
        <v>1841</v>
      </c>
      <c r="V9" t="str">
        <f t="shared" si="5"/>
        <v>873</v>
      </c>
      <c r="W9" t="str">
        <f t="shared" si="6"/>
        <v>212-873-1841</v>
      </c>
    </row>
    <row r="10" spans="1:23" x14ac:dyDescent="0.3">
      <c r="A10" s="2" t="s">
        <v>51</v>
      </c>
      <c r="B10" t="s">
        <v>20</v>
      </c>
      <c r="C10" t="s">
        <v>19</v>
      </c>
      <c r="D10">
        <v>38</v>
      </c>
      <c r="E10" t="s">
        <v>18</v>
      </c>
      <c r="F10" t="s">
        <v>17</v>
      </c>
      <c r="G10" t="s">
        <v>16</v>
      </c>
      <c r="H10" t="s">
        <v>15</v>
      </c>
      <c r="I10" t="s">
        <v>67</v>
      </c>
      <c r="J10" t="s">
        <v>84</v>
      </c>
      <c r="K10" t="str">
        <f t="shared" si="0"/>
        <v>Massachusetts</v>
      </c>
      <c r="R10">
        <f t="shared" si="1"/>
        <v>4</v>
      </c>
      <c r="S10">
        <f t="shared" si="2"/>
        <v>12</v>
      </c>
      <c r="T10" t="str">
        <f t="shared" si="3"/>
        <v>208</v>
      </c>
      <c r="U10" t="str">
        <f t="shared" si="4"/>
        <v>6664</v>
      </c>
      <c r="V10" t="str">
        <f t="shared" si="5"/>
        <v>806</v>
      </c>
      <c r="W10" t="str">
        <f t="shared" si="6"/>
        <v>208-806-6664</v>
      </c>
    </row>
    <row r="11" spans="1:23" x14ac:dyDescent="0.3">
      <c r="A11" s="2" t="s">
        <v>52</v>
      </c>
      <c r="B11" t="s">
        <v>20</v>
      </c>
      <c r="C11" t="s">
        <v>19</v>
      </c>
      <c r="D11">
        <v>38</v>
      </c>
      <c r="E11" t="s">
        <v>18</v>
      </c>
      <c r="F11" t="s">
        <v>17</v>
      </c>
      <c r="G11" t="s">
        <v>16</v>
      </c>
      <c r="H11" t="s">
        <v>15</v>
      </c>
      <c r="I11" t="s">
        <v>74</v>
      </c>
      <c r="J11" t="s">
        <v>85</v>
      </c>
      <c r="K11" t="str">
        <f>TRIM(H11)</f>
        <v>Massachusetts</v>
      </c>
      <c r="R11">
        <f t="shared" si="1"/>
        <v>4</v>
      </c>
      <c r="S11">
        <f t="shared" si="2"/>
        <v>12</v>
      </c>
      <c r="T11" t="str">
        <f t="shared" si="3"/>
        <v>401</v>
      </c>
      <c r="U11" t="str">
        <f t="shared" si="4"/>
        <v>9626</v>
      </c>
      <c r="V11" t="str">
        <f t="shared" si="5"/>
        <v>612</v>
      </c>
      <c r="W11" t="str">
        <f t="shared" si="6"/>
        <v>401-612-9626</v>
      </c>
    </row>
    <row r="14" spans="1:23" x14ac:dyDescent="0.3">
      <c r="R14" s="3"/>
    </row>
    <row r="15" spans="1:23" x14ac:dyDescent="0.3">
      <c r="G15" s="1"/>
      <c r="H15">
        <f>P6</f>
        <v>0</v>
      </c>
    </row>
    <row r="25" spans="2:3" x14ac:dyDescent="0.3">
      <c r="B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  <row r="30" spans="2:3" x14ac:dyDescent="0.3">
      <c r="B30" s="1"/>
      <c r="C30" s="1"/>
    </row>
    <row r="31" spans="2:3" x14ac:dyDescent="0.3">
      <c r="B31" s="1"/>
      <c r="C31" s="1"/>
    </row>
    <row r="32" spans="2:3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</row>
    <row r="37" spans="2:3" x14ac:dyDescent="0.3">
      <c r="B37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E6F1-42C7-4B0A-9E9C-64A1FD56CC6E}">
  <dimension ref="A1:V11"/>
  <sheetViews>
    <sheetView topLeftCell="B1" workbookViewId="0">
      <selection activeCell="N14" sqref="N14"/>
    </sheetView>
  </sheetViews>
  <sheetFormatPr defaultRowHeight="14.4" x14ac:dyDescent="0.3"/>
  <cols>
    <col min="1" max="1" width="7" bestFit="1" customWidth="1"/>
    <col min="2" max="3" width="18.109375" bestFit="1" customWidth="1"/>
    <col min="4" max="4" width="13.33203125" bestFit="1" customWidth="1"/>
    <col min="5" max="5" width="10.44140625" bestFit="1" customWidth="1"/>
    <col min="6" max="6" width="10.6640625" bestFit="1" customWidth="1"/>
    <col min="7" max="7" width="10" customWidth="1"/>
    <col min="8" max="8" width="9.5546875" bestFit="1" customWidth="1"/>
    <col min="11" max="11" width="11.88671875" bestFit="1" customWidth="1"/>
    <col min="14" max="14" width="11.5546875" customWidth="1"/>
    <col min="17" max="17" width="15.44140625" bestFit="1" customWidth="1"/>
    <col min="18" max="18" width="10.33203125" bestFit="1" customWidth="1"/>
    <col min="22" max="22" width="10.33203125" bestFit="1" customWidth="1"/>
  </cols>
  <sheetData>
    <row r="1" spans="1:22" x14ac:dyDescent="0.3">
      <c r="A1" s="4" t="s">
        <v>14</v>
      </c>
      <c r="B1" s="5" t="s">
        <v>13</v>
      </c>
      <c r="C1" s="5" t="s">
        <v>43</v>
      </c>
      <c r="D1" s="5" t="s">
        <v>12</v>
      </c>
      <c r="E1" s="5" t="s">
        <v>11</v>
      </c>
      <c r="F1" s="5" t="s">
        <v>10</v>
      </c>
      <c r="G1" s="5" t="s">
        <v>53</v>
      </c>
      <c r="H1" s="5" t="s">
        <v>54</v>
      </c>
      <c r="I1" s="5" t="s">
        <v>55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64</v>
      </c>
      <c r="O1" s="5" t="s">
        <v>60</v>
      </c>
      <c r="P1" s="5" t="s">
        <v>61</v>
      </c>
      <c r="Q1" s="5" t="s">
        <v>62</v>
      </c>
      <c r="R1" s="5" t="s">
        <v>63</v>
      </c>
      <c r="S1" s="5" t="s">
        <v>58</v>
      </c>
      <c r="T1" s="5" t="s">
        <v>56</v>
      </c>
      <c r="U1" s="5" t="s">
        <v>55</v>
      </c>
    </row>
    <row r="2" spans="1:22" x14ac:dyDescent="0.3">
      <c r="A2" s="2">
        <v>100001</v>
      </c>
      <c r="B2" s="1">
        <v>44283.370578703703</v>
      </c>
      <c r="C2" s="1">
        <v>44286.934560185182</v>
      </c>
      <c r="D2" s="2" t="s">
        <v>7</v>
      </c>
      <c r="E2" t="s">
        <v>9</v>
      </c>
      <c r="F2" t="s">
        <v>5</v>
      </c>
      <c r="G2">
        <f>C2-B2</f>
        <v>3.5639814814785495</v>
      </c>
      <c r="H2" s="3">
        <f>G2*24</f>
        <v>85.535555555485189</v>
      </c>
      <c r="I2">
        <f>DAY(B2)</f>
        <v>28</v>
      </c>
      <c r="J2">
        <f>MONTH(B2)</f>
        <v>3</v>
      </c>
      <c r="K2" t="str">
        <f>TEXT(B2,"MMM")</f>
        <v>Mar</v>
      </c>
      <c r="L2">
        <f>YEAR(B2)</f>
        <v>2021</v>
      </c>
      <c r="M2">
        <f>WEEKDAY(B2)</f>
        <v>1</v>
      </c>
      <c r="N2">
        <f>WEEKNUM(B2)</f>
        <v>14</v>
      </c>
      <c r="O2" t="str">
        <f>TEXT(B2,"DDD")</f>
        <v>Sun</v>
      </c>
      <c r="P2">
        <f>_xlfn.DAYS(C2,B2)</f>
        <v>3</v>
      </c>
      <c r="Q2" s="1">
        <f>B2-3</f>
        <v>44280.370578703703</v>
      </c>
      <c r="R2" s="6">
        <f>EOMONTH(B2,-1)</f>
        <v>44255</v>
      </c>
      <c r="S2">
        <v>2018</v>
      </c>
      <c r="T2">
        <v>3</v>
      </c>
      <c r="U2">
        <v>2</v>
      </c>
      <c r="V2" s="6">
        <f>DATE(S2,T2,U2)</f>
        <v>43161</v>
      </c>
    </row>
    <row r="3" spans="1:22" x14ac:dyDescent="0.3">
      <c r="A3" s="2">
        <v>100002</v>
      </c>
      <c r="B3" s="1">
        <v>44278.415486111109</v>
      </c>
      <c r="C3" s="1">
        <v>44278.775208333333</v>
      </c>
      <c r="D3" s="2" t="s">
        <v>7</v>
      </c>
      <c r="E3" t="s">
        <v>9</v>
      </c>
      <c r="F3" t="s">
        <v>5</v>
      </c>
      <c r="G3">
        <f t="shared" ref="G3:G11" si="0">C3-B3</f>
        <v>0.35972222222335404</v>
      </c>
      <c r="H3" s="3">
        <f t="shared" ref="H3:H11" si="1">G3*24</f>
        <v>8.6333333333604969</v>
      </c>
      <c r="I3">
        <f t="shared" ref="I3:I11" si="2">DAY(B3)</f>
        <v>23</v>
      </c>
      <c r="J3">
        <f t="shared" ref="J3:J11" si="3">MONTH(B3)</f>
        <v>3</v>
      </c>
      <c r="K3" t="str">
        <f t="shared" ref="K3:K11" si="4">TEXT(B3,"MMM")</f>
        <v>Mar</v>
      </c>
      <c r="L3">
        <f t="shared" ref="L3:L11" si="5">YEAR(B3)</f>
        <v>2021</v>
      </c>
      <c r="M3">
        <f t="shared" ref="M3:M11" si="6">WEEKDAY(B3)</f>
        <v>3</v>
      </c>
      <c r="N3">
        <f t="shared" ref="N3:N11" si="7">WEEKNUM(B3)</f>
        <v>13</v>
      </c>
      <c r="O3" t="str">
        <f t="shared" ref="O3:O11" si="8">TEXT(B3,"DDD")</f>
        <v>Tue</v>
      </c>
      <c r="R3" s="6">
        <f>EOMONTH(B3,3)</f>
        <v>44377</v>
      </c>
    </row>
    <row r="4" spans="1:22" x14ac:dyDescent="0.3">
      <c r="A4" s="2">
        <v>100003</v>
      </c>
      <c r="B4" s="1">
        <v>44277.414259259262</v>
      </c>
      <c r="C4" s="1">
        <v>44277.49759259259</v>
      </c>
      <c r="D4" s="2" t="s">
        <v>7</v>
      </c>
      <c r="E4" t="s">
        <v>9</v>
      </c>
      <c r="F4" t="s">
        <v>5</v>
      </c>
      <c r="G4">
        <f t="shared" si="0"/>
        <v>8.3333333328482695E-2</v>
      </c>
      <c r="H4" s="3">
        <f t="shared" si="1"/>
        <v>1.9999999998835847</v>
      </c>
      <c r="I4">
        <f t="shared" si="2"/>
        <v>22</v>
      </c>
      <c r="J4">
        <f t="shared" si="3"/>
        <v>3</v>
      </c>
      <c r="K4" t="str">
        <f t="shared" si="4"/>
        <v>Mar</v>
      </c>
      <c r="L4">
        <f t="shared" si="5"/>
        <v>2021</v>
      </c>
      <c r="M4">
        <f t="shared" si="6"/>
        <v>2</v>
      </c>
      <c r="N4">
        <f t="shared" si="7"/>
        <v>13</v>
      </c>
      <c r="O4" t="str">
        <f t="shared" si="8"/>
        <v>Mon</v>
      </c>
      <c r="R4" s="6">
        <f t="shared" ref="R4:R11" si="9">EOMONTH(B4,0)</f>
        <v>44286</v>
      </c>
    </row>
    <row r="5" spans="1:22" x14ac:dyDescent="0.3">
      <c r="A5" s="2">
        <v>100003</v>
      </c>
      <c r="B5" s="1">
        <v>44284.382893518516</v>
      </c>
      <c r="C5" s="1">
        <v>44284.799560185187</v>
      </c>
      <c r="D5" s="2" t="s">
        <v>44</v>
      </c>
      <c r="E5" t="s">
        <v>8</v>
      </c>
      <c r="F5" t="s">
        <v>5</v>
      </c>
      <c r="G5">
        <f t="shared" si="0"/>
        <v>0.41666666667151731</v>
      </c>
      <c r="H5" s="3">
        <f t="shared" si="1"/>
        <v>10.000000000116415</v>
      </c>
      <c r="I5">
        <f t="shared" si="2"/>
        <v>29</v>
      </c>
      <c r="J5">
        <f t="shared" si="3"/>
        <v>3</v>
      </c>
      <c r="K5" t="str">
        <f t="shared" si="4"/>
        <v>Mar</v>
      </c>
      <c r="L5">
        <f t="shared" si="5"/>
        <v>2021</v>
      </c>
      <c r="M5">
        <f t="shared" si="6"/>
        <v>2</v>
      </c>
      <c r="N5">
        <f t="shared" si="7"/>
        <v>14</v>
      </c>
      <c r="O5" t="str">
        <f t="shared" si="8"/>
        <v>Mon</v>
      </c>
      <c r="R5" s="6">
        <f t="shared" si="9"/>
        <v>44286</v>
      </c>
    </row>
    <row r="6" spans="1:22" x14ac:dyDescent="0.3">
      <c r="A6" s="2">
        <v>100004</v>
      </c>
      <c r="B6" s="1">
        <v>44284.384317129632</v>
      </c>
      <c r="C6" s="1">
        <v>44284.800983796296</v>
      </c>
      <c r="D6" s="2" t="s">
        <v>44</v>
      </c>
      <c r="E6" t="s">
        <v>6</v>
      </c>
      <c r="F6" t="s">
        <v>5</v>
      </c>
      <c r="G6">
        <f t="shared" si="0"/>
        <v>0.41666666666424135</v>
      </c>
      <c r="H6" s="3">
        <f t="shared" si="1"/>
        <v>9.9999999999417923</v>
      </c>
      <c r="I6">
        <f t="shared" si="2"/>
        <v>29</v>
      </c>
      <c r="J6">
        <f t="shared" si="3"/>
        <v>3</v>
      </c>
      <c r="K6" t="str">
        <f t="shared" si="4"/>
        <v>Mar</v>
      </c>
      <c r="L6">
        <f t="shared" si="5"/>
        <v>2021</v>
      </c>
      <c r="M6">
        <f t="shared" si="6"/>
        <v>2</v>
      </c>
      <c r="N6">
        <f t="shared" si="7"/>
        <v>14</v>
      </c>
      <c r="O6" t="str">
        <f t="shared" si="8"/>
        <v>Mon</v>
      </c>
      <c r="R6" s="6">
        <f t="shared" si="9"/>
        <v>44286</v>
      </c>
    </row>
    <row r="7" spans="1:22" x14ac:dyDescent="0.3">
      <c r="A7" s="2">
        <v>100005</v>
      </c>
      <c r="B7" s="1">
        <v>44284.386111111111</v>
      </c>
      <c r="C7" s="1">
        <v>44284.802777777775</v>
      </c>
      <c r="D7" s="2" t="s">
        <v>44</v>
      </c>
      <c r="E7" t="s">
        <v>4</v>
      </c>
      <c r="F7" t="s">
        <v>4</v>
      </c>
      <c r="G7">
        <f t="shared" si="0"/>
        <v>0.41666666666424135</v>
      </c>
      <c r="H7" s="3">
        <f t="shared" si="1"/>
        <v>9.9999999999417923</v>
      </c>
      <c r="I7">
        <f t="shared" si="2"/>
        <v>29</v>
      </c>
      <c r="J7">
        <f t="shared" si="3"/>
        <v>3</v>
      </c>
      <c r="K7" t="str">
        <f t="shared" si="4"/>
        <v>Mar</v>
      </c>
      <c r="L7">
        <f t="shared" si="5"/>
        <v>2021</v>
      </c>
      <c r="M7">
        <f t="shared" si="6"/>
        <v>2</v>
      </c>
      <c r="N7">
        <f t="shared" si="7"/>
        <v>14</v>
      </c>
      <c r="O7" t="str">
        <f t="shared" si="8"/>
        <v>Mon</v>
      </c>
      <c r="R7" s="6">
        <f t="shared" si="9"/>
        <v>44286</v>
      </c>
    </row>
    <row r="8" spans="1:22" x14ac:dyDescent="0.3">
      <c r="A8" s="2">
        <v>100006</v>
      </c>
      <c r="B8" s="1">
        <v>44284.383773148147</v>
      </c>
      <c r="C8" s="1">
        <v>44284.800439814811</v>
      </c>
      <c r="D8" s="2" t="s">
        <v>44</v>
      </c>
      <c r="E8" t="s">
        <v>4</v>
      </c>
      <c r="F8" t="s">
        <v>4</v>
      </c>
      <c r="G8">
        <f t="shared" si="0"/>
        <v>0.41666666666424135</v>
      </c>
      <c r="H8" s="3">
        <f t="shared" si="1"/>
        <v>9.9999999999417923</v>
      </c>
      <c r="I8">
        <f t="shared" si="2"/>
        <v>29</v>
      </c>
      <c r="J8">
        <f t="shared" si="3"/>
        <v>3</v>
      </c>
      <c r="K8" t="str">
        <f t="shared" si="4"/>
        <v>Mar</v>
      </c>
      <c r="L8">
        <f t="shared" si="5"/>
        <v>2021</v>
      </c>
      <c r="M8">
        <f t="shared" si="6"/>
        <v>2</v>
      </c>
      <c r="N8">
        <f t="shared" si="7"/>
        <v>14</v>
      </c>
      <c r="O8" t="str">
        <f t="shared" si="8"/>
        <v>Mon</v>
      </c>
      <c r="R8" s="6">
        <f t="shared" si="9"/>
        <v>44286</v>
      </c>
    </row>
    <row r="9" spans="1:22" x14ac:dyDescent="0.3">
      <c r="A9" s="2">
        <v>100007</v>
      </c>
      <c r="B9" s="1">
        <v>44284.385462962964</v>
      </c>
      <c r="C9" s="1">
        <v>44284.510462962964</v>
      </c>
      <c r="D9" s="2" t="s">
        <v>45</v>
      </c>
      <c r="E9" t="s">
        <v>3</v>
      </c>
      <c r="F9" t="s">
        <v>2</v>
      </c>
      <c r="G9">
        <f t="shared" si="0"/>
        <v>0.125</v>
      </c>
      <c r="H9" s="3">
        <f t="shared" si="1"/>
        <v>3</v>
      </c>
      <c r="I9">
        <f t="shared" si="2"/>
        <v>29</v>
      </c>
      <c r="J9">
        <f t="shared" si="3"/>
        <v>3</v>
      </c>
      <c r="K9" t="str">
        <f t="shared" si="4"/>
        <v>Mar</v>
      </c>
      <c r="L9">
        <f t="shared" si="5"/>
        <v>2021</v>
      </c>
      <c r="M9">
        <f t="shared" si="6"/>
        <v>2</v>
      </c>
      <c r="N9">
        <f t="shared" si="7"/>
        <v>14</v>
      </c>
      <c r="O9" t="str">
        <f t="shared" si="8"/>
        <v>Mon</v>
      </c>
      <c r="R9" s="6">
        <f t="shared" si="9"/>
        <v>44286</v>
      </c>
    </row>
    <row r="10" spans="1:22" x14ac:dyDescent="0.3">
      <c r="A10" s="2">
        <v>100008</v>
      </c>
      <c r="B10" s="1">
        <v>44284.425636574073</v>
      </c>
      <c r="C10" s="1">
        <v>44284.967303240737</v>
      </c>
      <c r="D10" s="2" t="s">
        <v>46</v>
      </c>
      <c r="E10" t="s">
        <v>3</v>
      </c>
      <c r="F10" t="s">
        <v>2</v>
      </c>
      <c r="G10">
        <f t="shared" si="0"/>
        <v>0.54166666666424135</v>
      </c>
      <c r="H10" s="3">
        <f t="shared" si="1"/>
        <v>12.999999999941792</v>
      </c>
      <c r="I10">
        <f t="shared" si="2"/>
        <v>29</v>
      </c>
      <c r="J10">
        <f t="shared" si="3"/>
        <v>3</v>
      </c>
      <c r="K10" t="str">
        <f t="shared" si="4"/>
        <v>Mar</v>
      </c>
      <c r="L10">
        <f t="shared" si="5"/>
        <v>2021</v>
      </c>
      <c r="M10">
        <f t="shared" si="6"/>
        <v>2</v>
      </c>
      <c r="N10">
        <f t="shared" si="7"/>
        <v>14</v>
      </c>
      <c r="O10" t="str">
        <f t="shared" si="8"/>
        <v>Mon</v>
      </c>
      <c r="R10" s="6">
        <f t="shared" si="9"/>
        <v>44286</v>
      </c>
    </row>
    <row r="11" spans="1:22" x14ac:dyDescent="0.3">
      <c r="A11" s="2">
        <v>100009</v>
      </c>
      <c r="B11" s="1">
        <v>44284.342303240737</v>
      </c>
      <c r="C11" s="1">
        <v>44284.550636574073</v>
      </c>
      <c r="D11" s="2" t="s">
        <v>46</v>
      </c>
      <c r="E11" t="s">
        <v>1</v>
      </c>
      <c r="F11" t="s">
        <v>0</v>
      </c>
      <c r="G11">
        <f t="shared" si="0"/>
        <v>0.20833333333575865</v>
      </c>
      <c r="H11" s="3">
        <f t="shared" si="1"/>
        <v>5.0000000000582077</v>
      </c>
      <c r="I11">
        <f t="shared" si="2"/>
        <v>29</v>
      </c>
      <c r="J11">
        <f t="shared" si="3"/>
        <v>3</v>
      </c>
      <c r="K11" t="str">
        <f t="shared" si="4"/>
        <v>Mar</v>
      </c>
      <c r="L11">
        <f t="shared" si="5"/>
        <v>2021</v>
      </c>
      <c r="M11">
        <f t="shared" si="6"/>
        <v>2</v>
      </c>
      <c r="N11">
        <f t="shared" si="7"/>
        <v>14</v>
      </c>
      <c r="O11" t="str">
        <f t="shared" si="8"/>
        <v>Mon</v>
      </c>
      <c r="R11" s="6">
        <f t="shared" si="9"/>
        <v>44286</v>
      </c>
    </row>
  </sheetData>
  <autoFilter ref="A1:F1" xr:uid="{7CC0E6F1-42C7-4B0A-9E9C-64A1FD56CC6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63CA8-51AC-4778-BBE0-4505303D2E58}">
  <dimension ref="A1:K37"/>
  <sheetViews>
    <sheetView workbookViewId="0">
      <selection activeCell="A6" sqref="A6"/>
    </sheetView>
  </sheetViews>
  <sheetFormatPr defaultRowHeight="14.4" x14ac:dyDescent="0.3"/>
  <cols>
    <col min="1" max="1" width="13.33203125" bestFit="1" customWidth="1"/>
    <col min="2" max="2" width="15.44140625" bestFit="1" customWidth="1"/>
    <col min="3" max="3" width="18.33203125" bestFit="1" customWidth="1"/>
    <col min="4" max="4" width="13.33203125" bestFit="1" customWidth="1"/>
    <col min="5" max="5" width="9.77734375" customWidth="1"/>
    <col min="6" max="6" width="12.88671875" bestFit="1" customWidth="1"/>
    <col min="7" max="7" width="15.44140625" bestFit="1" customWidth="1"/>
    <col min="8" max="8" width="13.33203125" bestFit="1" customWidth="1"/>
    <col min="9" max="9" width="19.21875" bestFit="1" customWidth="1"/>
    <col min="10" max="10" width="19.21875" customWidth="1"/>
    <col min="11" max="11" width="12.33203125" bestFit="1" customWidth="1"/>
  </cols>
  <sheetData>
    <row r="1" spans="1:11" x14ac:dyDescent="0.3">
      <c r="A1" s="4" t="s">
        <v>12</v>
      </c>
      <c r="B1" s="5" t="s">
        <v>42</v>
      </c>
      <c r="C1" s="5" t="s">
        <v>41</v>
      </c>
      <c r="D1" s="5" t="s">
        <v>40</v>
      </c>
      <c r="E1" s="5" t="s">
        <v>39</v>
      </c>
      <c r="F1" s="5" t="s">
        <v>38</v>
      </c>
      <c r="G1" s="5" t="s">
        <v>11</v>
      </c>
      <c r="H1" s="5" t="s">
        <v>10</v>
      </c>
      <c r="I1" s="5" t="s">
        <v>75</v>
      </c>
      <c r="J1" s="5" t="s">
        <v>103</v>
      </c>
      <c r="K1" s="5" t="s">
        <v>86</v>
      </c>
    </row>
    <row r="2" spans="1:11" x14ac:dyDescent="0.3">
      <c r="A2" s="2" t="s">
        <v>7</v>
      </c>
      <c r="B2" t="s">
        <v>37</v>
      </c>
      <c r="C2" t="s">
        <v>36</v>
      </c>
      <c r="D2">
        <v>30</v>
      </c>
      <c r="E2" t="s">
        <v>18</v>
      </c>
      <c r="F2" t="s">
        <v>26</v>
      </c>
      <c r="G2" t="s">
        <v>9</v>
      </c>
      <c r="H2" t="s">
        <v>5</v>
      </c>
      <c r="I2" t="s">
        <v>66</v>
      </c>
      <c r="J2">
        <v>100000</v>
      </c>
      <c r="K2" t="s">
        <v>76</v>
      </c>
    </row>
    <row r="3" spans="1:11" x14ac:dyDescent="0.3">
      <c r="A3" s="2" t="s">
        <v>44</v>
      </c>
      <c r="B3" t="s">
        <v>35</v>
      </c>
      <c r="C3" t="s">
        <v>34</v>
      </c>
      <c r="D3">
        <v>30</v>
      </c>
      <c r="E3" t="s">
        <v>23</v>
      </c>
      <c r="F3" t="s">
        <v>17</v>
      </c>
      <c r="G3" t="s">
        <v>33</v>
      </c>
      <c r="H3" t="s">
        <v>93</v>
      </c>
      <c r="I3" t="s">
        <v>67</v>
      </c>
      <c r="J3">
        <v>80000</v>
      </c>
      <c r="K3" t="s">
        <v>77</v>
      </c>
    </row>
    <row r="4" spans="1:11" x14ac:dyDescent="0.3">
      <c r="A4" s="2" t="s">
        <v>45</v>
      </c>
      <c r="B4" t="s">
        <v>32</v>
      </c>
      <c r="C4" t="s">
        <v>31</v>
      </c>
      <c r="D4">
        <v>29</v>
      </c>
      <c r="E4" t="s">
        <v>18</v>
      </c>
      <c r="F4" t="s">
        <v>17</v>
      </c>
      <c r="G4" t="s">
        <v>4</v>
      </c>
      <c r="H4" t="s">
        <v>4</v>
      </c>
      <c r="I4" t="s">
        <v>68</v>
      </c>
      <c r="J4">
        <v>65000</v>
      </c>
      <c r="K4" t="s">
        <v>78</v>
      </c>
    </row>
    <row r="5" spans="1:11" x14ac:dyDescent="0.3">
      <c r="A5" s="2" t="s">
        <v>46</v>
      </c>
      <c r="B5" t="s">
        <v>30</v>
      </c>
      <c r="C5" t="s">
        <v>29</v>
      </c>
      <c r="D5">
        <v>31</v>
      </c>
      <c r="E5" t="s">
        <v>23</v>
      </c>
      <c r="F5" t="s">
        <v>17</v>
      </c>
      <c r="G5" t="s">
        <v>65</v>
      </c>
      <c r="H5" t="s">
        <v>2</v>
      </c>
      <c r="I5" t="s">
        <v>69</v>
      </c>
      <c r="J5">
        <v>120000</v>
      </c>
      <c r="K5" t="s">
        <v>79</v>
      </c>
    </row>
    <row r="6" spans="1:11" x14ac:dyDescent="0.3">
      <c r="A6" s="2" t="s">
        <v>47</v>
      </c>
      <c r="B6" t="s">
        <v>30</v>
      </c>
      <c r="C6" t="s">
        <v>29</v>
      </c>
      <c r="D6">
        <v>31</v>
      </c>
      <c r="E6" t="s">
        <v>23</v>
      </c>
      <c r="F6" t="s">
        <v>17</v>
      </c>
      <c r="G6" t="s">
        <v>3</v>
      </c>
      <c r="H6" t="s">
        <v>2</v>
      </c>
      <c r="I6" t="s">
        <v>70</v>
      </c>
      <c r="J6">
        <v>90000</v>
      </c>
      <c r="K6" t="s">
        <v>80</v>
      </c>
    </row>
    <row r="7" spans="1:11" x14ac:dyDescent="0.3">
      <c r="A7" s="2" t="s">
        <v>48</v>
      </c>
      <c r="B7" t="s">
        <v>28</v>
      </c>
      <c r="C7" t="s">
        <v>27</v>
      </c>
      <c r="D7">
        <v>35</v>
      </c>
      <c r="E7" t="s">
        <v>18</v>
      </c>
      <c r="F7" t="s">
        <v>26</v>
      </c>
      <c r="G7" t="s">
        <v>3</v>
      </c>
      <c r="H7" t="s">
        <v>2</v>
      </c>
      <c r="I7" t="s">
        <v>71</v>
      </c>
      <c r="J7">
        <v>78000</v>
      </c>
      <c r="K7" t="s">
        <v>81</v>
      </c>
    </row>
    <row r="8" spans="1:11" x14ac:dyDescent="0.3">
      <c r="A8" s="2" t="s">
        <v>49</v>
      </c>
      <c r="B8" t="s">
        <v>25</v>
      </c>
      <c r="C8" t="s">
        <v>24</v>
      </c>
      <c r="D8">
        <v>32</v>
      </c>
      <c r="E8" t="s">
        <v>23</v>
      </c>
      <c r="F8" t="s">
        <v>26</v>
      </c>
      <c r="G8" t="s">
        <v>3</v>
      </c>
      <c r="H8" t="s">
        <v>2</v>
      </c>
      <c r="I8" t="s">
        <v>72</v>
      </c>
      <c r="J8">
        <v>69000</v>
      </c>
      <c r="K8" t="s">
        <v>82</v>
      </c>
    </row>
    <row r="9" spans="1:11" x14ac:dyDescent="0.3">
      <c r="A9" s="2" t="s">
        <v>50</v>
      </c>
      <c r="B9" t="s">
        <v>22</v>
      </c>
      <c r="C9" t="s">
        <v>21</v>
      </c>
      <c r="D9">
        <v>36</v>
      </c>
      <c r="E9" t="s">
        <v>18</v>
      </c>
      <c r="F9" t="s">
        <v>26</v>
      </c>
      <c r="G9" t="s">
        <v>16</v>
      </c>
      <c r="H9" t="s">
        <v>15</v>
      </c>
      <c r="I9" t="s">
        <v>73</v>
      </c>
      <c r="J9">
        <v>95000</v>
      </c>
      <c r="K9" t="s">
        <v>83</v>
      </c>
    </row>
    <row r="10" spans="1:11" x14ac:dyDescent="0.3">
      <c r="A10" s="2" t="s">
        <v>51</v>
      </c>
      <c r="B10" t="s">
        <v>20</v>
      </c>
      <c r="C10" t="s">
        <v>19</v>
      </c>
      <c r="D10">
        <v>38</v>
      </c>
      <c r="E10" t="s">
        <v>18</v>
      </c>
      <c r="F10" t="s">
        <v>17</v>
      </c>
      <c r="G10" t="s">
        <v>16</v>
      </c>
      <c r="H10" t="s">
        <v>15</v>
      </c>
      <c r="I10" t="s">
        <v>67</v>
      </c>
      <c r="J10">
        <v>86000</v>
      </c>
      <c r="K10" t="s">
        <v>84</v>
      </c>
    </row>
    <row r="11" spans="1:11" x14ac:dyDescent="0.3">
      <c r="A11" s="2" t="s">
        <v>52</v>
      </c>
      <c r="B11" t="s">
        <v>20</v>
      </c>
      <c r="C11" t="s">
        <v>19</v>
      </c>
      <c r="D11">
        <v>38</v>
      </c>
      <c r="E11" t="s">
        <v>18</v>
      </c>
      <c r="F11" t="s">
        <v>17</v>
      </c>
      <c r="G11" t="s">
        <v>16</v>
      </c>
      <c r="H11" t="s">
        <v>15</v>
      </c>
      <c r="I11" t="s">
        <v>74</v>
      </c>
      <c r="J11">
        <v>150000</v>
      </c>
      <c r="K11" t="s">
        <v>85</v>
      </c>
    </row>
    <row r="15" spans="1:11" x14ac:dyDescent="0.3">
      <c r="G15" s="1"/>
    </row>
    <row r="25" spans="2:3" x14ac:dyDescent="0.3">
      <c r="B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  <row r="30" spans="2:3" x14ac:dyDescent="0.3">
      <c r="B30" s="1"/>
      <c r="C30" s="1"/>
    </row>
    <row r="31" spans="2:3" x14ac:dyDescent="0.3">
      <c r="B31" s="1"/>
      <c r="C31" s="1"/>
    </row>
    <row r="32" spans="2:3" x14ac:dyDescent="0.3">
      <c r="B32" s="1"/>
      <c r="C32" s="1"/>
    </row>
    <row r="33" spans="2:3" x14ac:dyDescent="0.3">
      <c r="B33" s="1"/>
      <c r="C33" s="1"/>
    </row>
    <row r="34" spans="2:3" x14ac:dyDescent="0.3">
      <c r="B34" s="1"/>
      <c r="C34" s="1"/>
    </row>
    <row r="35" spans="2:3" x14ac:dyDescent="0.3">
      <c r="B35" s="1"/>
      <c r="C35" s="1"/>
    </row>
    <row r="36" spans="2:3" x14ac:dyDescent="0.3">
      <c r="B36" s="1"/>
    </row>
    <row r="37" spans="2:3" x14ac:dyDescent="0.3">
      <c r="B3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630C7-AD8E-46B2-A3B5-8D728A7F78A4}">
  <dimension ref="A1:P24"/>
  <sheetViews>
    <sheetView tabSelected="1" topLeftCell="D1" workbookViewId="0">
      <selection activeCell="I25" sqref="I25"/>
    </sheetView>
  </sheetViews>
  <sheetFormatPr defaultRowHeight="14.4" x14ac:dyDescent="0.3"/>
  <cols>
    <col min="1" max="1" width="7" bestFit="1" customWidth="1"/>
    <col min="2" max="3" width="18.109375" bestFit="1" customWidth="1"/>
    <col min="4" max="4" width="13.33203125" bestFit="1" customWidth="1"/>
    <col min="5" max="5" width="13.21875" customWidth="1"/>
    <col min="6" max="6" width="10.6640625" bestFit="1" customWidth="1"/>
    <col min="7" max="7" width="12" bestFit="1" customWidth="1"/>
    <col min="11" max="11" width="15.109375" bestFit="1" customWidth="1"/>
    <col min="16" max="16" width="10.5546875" bestFit="1" customWidth="1"/>
  </cols>
  <sheetData>
    <row r="1" spans="1:16" x14ac:dyDescent="0.3">
      <c r="A1" s="4" t="s">
        <v>14</v>
      </c>
      <c r="B1" s="5" t="s">
        <v>13</v>
      </c>
      <c r="C1" s="5" t="s">
        <v>43</v>
      </c>
      <c r="D1" s="5" t="s">
        <v>12</v>
      </c>
      <c r="E1" s="5" t="s">
        <v>11</v>
      </c>
      <c r="F1" s="5" t="s">
        <v>10</v>
      </c>
      <c r="G1" s="5" t="s">
        <v>104</v>
      </c>
      <c r="H1" s="5" t="s">
        <v>105</v>
      </c>
      <c r="I1" s="5" t="s">
        <v>113</v>
      </c>
      <c r="J1" s="5" t="s">
        <v>110</v>
      </c>
      <c r="K1" s="5" t="s">
        <v>111</v>
      </c>
      <c r="L1" s="5" t="s">
        <v>106</v>
      </c>
      <c r="M1" s="5" t="s">
        <v>107</v>
      </c>
      <c r="N1" s="5" t="s">
        <v>108</v>
      </c>
      <c r="O1" s="5" t="s">
        <v>109</v>
      </c>
      <c r="P1" s="5" t="s">
        <v>112</v>
      </c>
    </row>
    <row r="2" spans="1:16" x14ac:dyDescent="0.3">
      <c r="A2" s="2">
        <v>100003</v>
      </c>
      <c r="B2" s="1">
        <v>44277.414259259262</v>
      </c>
      <c r="C2" s="1">
        <v>44277.49759259259</v>
      </c>
      <c r="D2" s="2" t="s">
        <v>7</v>
      </c>
      <c r="E2" t="s">
        <v>9</v>
      </c>
      <c r="F2" t="s">
        <v>5</v>
      </c>
      <c r="G2">
        <f t="shared" ref="G2:G11" si="0">C2-B2</f>
        <v>8.3333333328482695E-2</v>
      </c>
      <c r="H2">
        <f t="shared" ref="H2:H11" si="1">ROUND(G2,2)</f>
        <v>0.08</v>
      </c>
      <c r="I2">
        <f t="shared" ref="I2:I11" si="2">_xlfn.RANK.EQ(H2,$H$2:$H$11,1)</f>
        <v>1</v>
      </c>
      <c r="J2">
        <f t="shared" ref="J2:J11" si="3">ROUNDUP(G2,1)</f>
        <v>0.1</v>
      </c>
      <c r="K2">
        <f t="shared" ref="K2:K11" si="4">ROUNDDOWN(G2,1)</f>
        <v>0</v>
      </c>
      <c r="L2">
        <f t="shared" ref="L2:L11" si="5">_xlfn.CEILING.MATH(H2,1)</f>
        <v>1</v>
      </c>
      <c r="M2">
        <f t="shared" ref="M2:M11" si="6">_xlfn.FLOOR.MATH(H2,1)</f>
        <v>0</v>
      </c>
      <c r="N2">
        <f t="shared" ref="N2:N11" si="7">POWER(M2,3)</f>
        <v>0</v>
      </c>
      <c r="O2" t="str">
        <f t="shared" ref="O2:O11" si="8">TEXT(G2,"#,##0.0")</f>
        <v>0.1</v>
      </c>
      <c r="P2" t="str">
        <f t="shared" ref="P2:P11" si="9">TEXT(C2,"MM.DD.YYYY")</f>
        <v>03.22.2021</v>
      </c>
    </row>
    <row r="3" spans="1:16" x14ac:dyDescent="0.3">
      <c r="A3" s="2">
        <v>100006</v>
      </c>
      <c r="B3" s="1">
        <v>44284.383773148147</v>
      </c>
      <c r="C3" s="1">
        <v>44284.497662037036</v>
      </c>
      <c r="D3" s="2" t="s">
        <v>44</v>
      </c>
      <c r="E3" t="s">
        <v>4</v>
      </c>
      <c r="F3" t="s">
        <v>4</v>
      </c>
      <c r="G3">
        <f t="shared" si="0"/>
        <v>0.11388888888905058</v>
      </c>
      <c r="H3">
        <f t="shared" si="1"/>
        <v>0.11</v>
      </c>
      <c r="I3">
        <f t="shared" si="2"/>
        <v>2</v>
      </c>
      <c r="J3">
        <f t="shared" si="3"/>
        <v>0.2</v>
      </c>
      <c r="K3">
        <f t="shared" si="4"/>
        <v>0.1</v>
      </c>
      <c r="L3">
        <f t="shared" si="5"/>
        <v>1</v>
      </c>
      <c r="M3">
        <f t="shared" si="6"/>
        <v>0</v>
      </c>
      <c r="N3">
        <f t="shared" si="7"/>
        <v>0</v>
      </c>
      <c r="O3" t="str">
        <f t="shared" si="8"/>
        <v>0.1</v>
      </c>
      <c r="P3" t="str">
        <f t="shared" si="9"/>
        <v>03.29.2021</v>
      </c>
    </row>
    <row r="4" spans="1:16" x14ac:dyDescent="0.3">
      <c r="A4" s="2">
        <v>100007</v>
      </c>
      <c r="B4" s="1">
        <v>44284.385462962964</v>
      </c>
      <c r="C4" s="1">
        <v>44284.510462962964</v>
      </c>
      <c r="D4" s="2" t="s">
        <v>45</v>
      </c>
      <c r="E4" t="s">
        <v>3</v>
      </c>
      <c r="F4" t="s">
        <v>2</v>
      </c>
      <c r="G4">
        <f t="shared" si="0"/>
        <v>0.125</v>
      </c>
      <c r="H4">
        <f t="shared" si="1"/>
        <v>0.13</v>
      </c>
      <c r="I4">
        <f t="shared" si="2"/>
        <v>3</v>
      </c>
      <c r="J4">
        <f t="shared" si="3"/>
        <v>0.2</v>
      </c>
      <c r="K4">
        <f t="shared" si="4"/>
        <v>0.1</v>
      </c>
      <c r="L4">
        <f t="shared" si="5"/>
        <v>1</v>
      </c>
      <c r="M4">
        <f t="shared" si="6"/>
        <v>0</v>
      </c>
      <c r="N4">
        <f t="shared" si="7"/>
        <v>0</v>
      </c>
      <c r="O4" t="str">
        <f t="shared" si="8"/>
        <v>0.1</v>
      </c>
      <c r="P4" t="str">
        <f t="shared" si="9"/>
        <v>03.29.2021</v>
      </c>
    </row>
    <row r="5" spans="1:16" x14ac:dyDescent="0.3">
      <c r="A5" s="2">
        <v>100009</v>
      </c>
      <c r="B5" s="1">
        <v>44284.342303240737</v>
      </c>
      <c r="C5" s="1">
        <v>44284.550636574073</v>
      </c>
      <c r="D5" s="2" t="s">
        <v>46</v>
      </c>
      <c r="E5" t="s">
        <v>1</v>
      </c>
      <c r="F5" t="s">
        <v>0</v>
      </c>
      <c r="G5">
        <f t="shared" si="0"/>
        <v>0.20833333333575865</v>
      </c>
      <c r="H5">
        <f t="shared" si="1"/>
        <v>0.21</v>
      </c>
      <c r="I5">
        <f t="shared" si="2"/>
        <v>4</v>
      </c>
      <c r="J5">
        <f t="shared" si="3"/>
        <v>0.30000000000000004</v>
      </c>
      <c r="K5">
        <f t="shared" si="4"/>
        <v>0.2</v>
      </c>
      <c r="L5">
        <f t="shared" si="5"/>
        <v>1</v>
      </c>
      <c r="M5">
        <f t="shared" si="6"/>
        <v>0</v>
      </c>
      <c r="N5">
        <f t="shared" si="7"/>
        <v>0</v>
      </c>
      <c r="O5" t="str">
        <f t="shared" si="8"/>
        <v>0.2</v>
      </c>
      <c r="P5" t="str">
        <f t="shared" si="9"/>
        <v>03.29.2021</v>
      </c>
    </row>
    <row r="6" spans="1:16" x14ac:dyDescent="0.3">
      <c r="A6" s="2">
        <v>100005</v>
      </c>
      <c r="B6" s="1">
        <v>44284.386111111111</v>
      </c>
      <c r="C6" s="1">
        <v>44284.695833333331</v>
      </c>
      <c r="D6" s="2" t="s">
        <v>44</v>
      </c>
      <c r="E6" t="s">
        <v>4</v>
      </c>
      <c r="F6" t="s">
        <v>4</v>
      </c>
      <c r="G6">
        <f t="shared" si="0"/>
        <v>0.30972222222044365</v>
      </c>
      <c r="H6">
        <f t="shared" si="1"/>
        <v>0.31</v>
      </c>
      <c r="I6">
        <f t="shared" si="2"/>
        <v>5</v>
      </c>
      <c r="J6">
        <f t="shared" si="3"/>
        <v>0.4</v>
      </c>
      <c r="K6">
        <f t="shared" si="4"/>
        <v>0.3</v>
      </c>
      <c r="L6">
        <f t="shared" si="5"/>
        <v>1</v>
      </c>
      <c r="M6">
        <f t="shared" si="6"/>
        <v>0</v>
      </c>
      <c r="N6">
        <f t="shared" si="7"/>
        <v>0</v>
      </c>
      <c r="O6" t="str">
        <f t="shared" si="8"/>
        <v>0.3</v>
      </c>
      <c r="P6" t="str">
        <f t="shared" si="9"/>
        <v>03.29.2021</v>
      </c>
    </row>
    <row r="7" spans="1:16" x14ac:dyDescent="0.3">
      <c r="A7" s="2">
        <v>100003</v>
      </c>
      <c r="B7" s="1">
        <v>44284.382893518516</v>
      </c>
      <c r="C7" s="1">
        <v>44284.716226851851</v>
      </c>
      <c r="D7" s="2" t="s">
        <v>44</v>
      </c>
      <c r="E7" t="s">
        <v>8</v>
      </c>
      <c r="F7" t="s">
        <v>5</v>
      </c>
      <c r="G7">
        <f t="shared" si="0"/>
        <v>0.33333333333575865</v>
      </c>
      <c r="H7">
        <f t="shared" si="1"/>
        <v>0.33</v>
      </c>
      <c r="I7">
        <f t="shared" si="2"/>
        <v>6</v>
      </c>
      <c r="J7">
        <f t="shared" si="3"/>
        <v>0.4</v>
      </c>
      <c r="K7">
        <f t="shared" si="4"/>
        <v>0.3</v>
      </c>
      <c r="L7">
        <f t="shared" si="5"/>
        <v>1</v>
      </c>
      <c r="M7">
        <f t="shared" si="6"/>
        <v>0</v>
      </c>
      <c r="N7">
        <f t="shared" si="7"/>
        <v>0</v>
      </c>
      <c r="O7" t="str">
        <f t="shared" si="8"/>
        <v>0.3</v>
      </c>
      <c r="P7" t="str">
        <f t="shared" si="9"/>
        <v>03.29.2021</v>
      </c>
    </row>
    <row r="8" spans="1:16" x14ac:dyDescent="0.3">
      <c r="A8" s="2">
        <v>100002</v>
      </c>
      <c r="B8" s="1">
        <v>44278.415486111109</v>
      </c>
      <c r="C8" s="1">
        <v>44278.775208333333</v>
      </c>
      <c r="D8" s="2" t="s">
        <v>7</v>
      </c>
      <c r="E8" t="s">
        <v>9</v>
      </c>
      <c r="F8" t="s">
        <v>5</v>
      </c>
      <c r="G8">
        <f t="shared" si="0"/>
        <v>0.35972222222335404</v>
      </c>
      <c r="H8">
        <f t="shared" si="1"/>
        <v>0.36</v>
      </c>
      <c r="I8">
        <f t="shared" si="2"/>
        <v>7</v>
      </c>
      <c r="J8">
        <f t="shared" si="3"/>
        <v>0.4</v>
      </c>
      <c r="K8">
        <f t="shared" si="4"/>
        <v>0.3</v>
      </c>
      <c r="L8">
        <f t="shared" si="5"/>
        <v>1</v>
      </c>
      <c r="M8">
        <f t="shared" si="6"/>
        <v>0</v>
      </c>
      <c r="N8">
        <f t="shared" si="7"/>
        <v>0</v>
      </c>
      <c r="O8" t="str">
        <f t="shared" si="8"/>
        <v>0.4</v>
      </c>
      <c r="P8" t="str">
        <f t="shared" si="9"/>
        <v>03.23.2021</v>
      </c>
    </row>
    <row r="9" spans="1:16" x14ac:dyDescent="0.3">
      <c r="A9" s="2">
        <v>100004</v>
      </c>
      <c r="B9" s="1">
        <v>44284.384317129632</v>
      </c>
      <c r="C9" s="1">
        <v>44284.793344907404</v>
      </c>
      <c r="D9" s="2" t="s">
        <v>44</v>
      </c>
      <c r="E9" t="s">
        <v>6</v>
      </c>
      <c r="F9" t="s">
        <v>5</v>
      </c>
      <c r="G9">
        <f t="shared" si="0"/>
        <v>0.40902777777228039</v>
      </c>
      <c r="H9">
        <f t="shared" si="1"/>
        <v>0.41</v>
      </c>
      <c r="I9">
        <f t="shared" si="2"/>
        <v>8</v>
      </c>
      <c r="J9">
        <f t="shared" si="3"/>
        <v>0.5</v>
      </c>
      <c r="K9">
        <f t="shared" si="4"/>
        <v>0.4</v>
      </c>
      <c r="L9">
        <f t="shared" si="5"/>
        <v>1</v>
      </c>
      <c r="M9">
        <f t="shared" si="6"/>
        <v>0</v>
      </c>
      <c r="N9">
        <f t="shared" si="7"/>
        <v>0</v>
      </c>
      <c r="O9" t="str">
        <f t="shared" si="8"/>
        <v>0.4</v>
      </c>
      <c r="P9" t="str">
        <f t="shared" si="9"/>
        <v>03.29.2021</v>
      </c>
    </row>
    <row r="10" spans="1:16" x14ac:dyDescent="0.3">
      <c r="A10" s="2">
        <v>100008</v>
      </c>
      <c r="B10" s="1">
        <v>44284.425636574073</v>
      </c>
      <c r="C10" s="1">
        <v>44284.967303240737</v>
      </c>
      <c r="D10" s="2" t="s">
        <v>46</v>
      </c>
      <c r="E10" t="s">
        <v>3</v>
      </c>
      <c r="F10" t="s">
        <v>2</v>
      </c>
      <c r="G10">
        <f t="shared" si="0"/>
        <v>0.54166666666424135</v>
      </c>
      <c r="H10">
        <f t="shared" si="1"/>
        <v>0.54</v>
      </c>
      <c r="I10">
        <f t="shared" si="2"/>
        <v>9</v>
      </c>
      <c r="J10">
        <f t="shared" si="3"/>
        <v>0.6</v>
      </c>
      <c r="K10">
        <f t="shared" si="4"/>
        <v>0.5</v>
      </c>
      <c r="L10">
        <f t="shared" si="5"/>
        <v>1</v>
      </c>
      <c r="M10">
        <f t="shared" si="6"/>
        <v>0</v>
      </c>
      <c r="N10">
        <f t="shared" si="7"/>
        <v>0</v>
      </c>
      <c r="O10" t="str">
        <f t="shared" si="8"/>
        <v>0.5</v>
      </c>
      <c r="P10" t="str">
        <f t="shared" si="9"/>
        <v>03.29.2021</v>
      </c>
    </row>
    <row r="11" spans="1:16" x14ac:dyDescent="0.3">
      <c r="A11" s="2">
        <v>100001</v>
      </c>
      <c r="B11" s="1">
        <v>44283.370578703703</v>
      </c>
      <c r="C11" s="1">
        <v>44286.934560185182</v>
      </c>
      <c r="D11" s="2" t="s">
        <v>7</v>
      </c>
      <c r="E11" t="s">
        <v>9</v>
      </c>
      <c r="F11" t="s">
        <v>5</v>
      </c>
      <c r="G11">
        <f t="shared" si="0"/>
        <v>3.5639814814785495</v>
      </c>
      <c r="H11">
        <f t="shared" si="1"/>
        <v>3.56</v>
      </c>
      <c r="I11">
        <f t="shared" si="2"/>
        <v>10</v>
      </c>
      <c r="J11">
        <f t="shared" si="3"/>
        <v>3.6</v>
      </c>
      <c r="K11">
        <f t="shared" si="4"/>
        <v>3.5</v>
      </c>
      <c r="L11">
        <f t="shared" si="5"/>
        <v>4</v>
      </c>
      <c r="M11">
        <f t="shared" si="6"/>
        <v>3</v>
      </c>
      <c r="N11">
        <f t="shared" si="7"/>
        <v>27</v>
      </c>
      <c r="O11" t="str">
        <f t="shared" si="8"/>
        <v>3.6</v>
      </c>
      <c r="P11" t="str">
        <f t="shared" si="9"/>
        <v>03.31.2021</v>
      </c>
    </row>
    <row r="14" spans="1:16" x14ac:dyDescent="0.3">
      <c r="D14" s="5" t="s">
        <v>114</v>
      </c>
      <c r="E14" s="5" t="s">
        <v>115</v>
      </c>
      <c r="G14" s="5" t="s">
        <v>114</v>
      </c>
      <c r="H14" s="5" t="s">
        <v>116</v>
      </c>
      <c r="K14" s="5" t="s">
        <v>117</v>
      </c>
    </row>
    <row r="15" spans="1:16" x14ac:dyDescent="0.3">
      <c r="D15">
        <v>0.1</v>
      </c>
      <c r="E15">
        <f>_xlfn.PERCENTILE.INC($H$2:$H$11,D15)</f>
        <v>0.107</v>
      </c>
      <c r="G15">
        <v>0.25</v>
      </c>
      <c r="H15">
        <f>_xlfn.PERCENTILE.INC($H$2:$H$11,G15)</f>
        <v>0.15</v>
      </c>
      <c r="K15">
        <f>_xlfn.QUARTILE.INC(H2:H11,3)</f>
        <v>0.39749999999999996</v>
      </c>
    </row>
    <row r="16" spans="1:16" x14ac:dyDescent="0.3">
      <c r="D16">
        <v>0.2</v>
      </c>
      <c r="E16">
        <f t="shared" ref="E16:E24" si="10">_xlfn.PERCENTILE.INC($H$2:$H$11,D16)</f>
        <v>0.126</v>
      </c>
      <c r="G16">
        <v>0.5</v>
      </c>
      <c r="H16">
        <f t="shared" ref="H16:H17" si="11">_xlfn.PERCENTILE.INC($H$2:$H$11,G16)</f>
        <v>0.32</v>
      </c>
    </row>
    <row r="17" spans="4:8" x14ac:dyDescent="0.3">
      <c r="D17">
        <v>0.3</v>
      </c>
      <c r="E17">
        <f t="shared" si="10"/>
        <v>0.18599999999999997</v>
      </c>
      <c r="G17">
        <v>0.75</v>
      </c>
      <c r="H17">
        <f t="shared" si="11"/>
        <v>0.39749999999999996</v>
      </c>
    </row>
    <row r="18" spans="4:8" x14ac:dyDescent="0.3">
      <c r="D18">
        <v>0.4</v>
      </c>
      <c r="E18">
        <f t="shared" si="10"/>
        <v>0.26999999999999996</v>
      </c>
    </row>
    <row r="19" spans="4:8" x14ac:dyDescent="0.3">
      <c r="D19">
        <v>0.5</v>
      </c>
      <c r="E19">
        <f t="shared" si="10"/>
        <v>0.32</v>
      </c>
    </row>
    <row r="20" spans="4:8" x14ac:dyDescent="0.3">
      <c r="D20">
        <v>0.6</v>
      </c>
      <c r="E20">
        <f t="shared" si="10"/>
        <v>0.34199999999999997</v>
      </c>
    </row>
    <row r="21" spans="4:8" x14ac:dyDescent="0.3">
      <c r="D21">
        <v>0.7</v>
      </c>
      <c r="E21">
        <f t="shared" si="10"/>
        <v>0.375</v>
      </c>
    </row>
    <row r="22" spans="4:8" x14ac:dyDescent="0.3">
      <c r="D22">
        <v>0.8</v>
      </c>
      <c r="E22">
        <f t="shared" si="10"/>
        <v>0.43599999999999989</v>
      </c>
    </row>
    <row r="23" spans="4:8" x14ac:dyDescent="0.3">
      <c r="D23">
        <v>0.9</v>
      </c>
      <c r="E23">
        <f t="shared" si="10"/>
        <v>0.84199999999999897</v>
      </c>
    </row>
    <row r="24" spans="4:8" x14ac:dyDescent="0.3">
      <c r="D24">
        <v>1</v>
      </c>
      <c r="E24">
        <f t="shared" si="10"/>
        <v>3.56</v>
      </c>
    </row>
  </sheetData>
  <autoFilter ref="A1:P1" xr:uid="{27E630C7-AD8E-46B2-A3B5-8D728A7F78A4}">
    <sortState xmlns:xlrd2="http://schemas.microsoft.com/office/spreadsheetml/2017/richdata2" ref="A2:P11">
      <sortCondition ref="I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text-processing</vt:lpstr>
      <vt:lpstr>date-calculations</vt:lpstr>
      <vt:lpstr>employees-01</vt:lpstr>
      <vt:lpstr>math-calculations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2022-04-02T05:11:37Z</dcterms:created>
  <dcterms:modified xsi:type="dcterms:W3CDTF">2022-05-30T19:45:34Z</dcterms:modified>
</cp:coreProperties>
</file>