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РУДЕНЬ" sheetId="1" r:id="rId4"/>
    <sheet state="visible" name="ЛИСТОПАД" sheetId="2" r:id="rId5"/>
    <sheet state="visible" name="ЖОВТЕНЬ" sheetId="3" r:id="rId6"/>
    <sheet state="visible" name="ВЕРЕСЕНЬ" sheetId="4" r:id="rId7"/>
    <sheet state="visible" name="СЕРПЕНЬ" sheetId="5" r:id="rId8"/>
    <sheet state="visible" name="ЛИПЕНЬ" sheetId="6" r:id="rId9"/>
    <sheet state="visible" name="ЧЕРВЕНЬ" sheetId="7" r:id="rId10"/>
    <sheet state="visible" name="ТРАВЕНЬ" sheetId="8" r:id="rId11"/>
    <sheet state="visible" name="КВІТЕНЬ" sheetId="9" r:id="rId12"/>
    <sheet state="visible" name="БЕРЕЗЕНЬ" sheetId="10" r:id="rId13"/>
    <sheet state="visible" name="ЛЮТИЙ" sheetId="11" r:id="rId14"/>
    <sheet state="visible" name="СІЧЕНЬ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21">
      <text>
        <t xml:space="preserve">за 15  дней</t>
      </text>
    </comment>
    <comment authorId="0" ref="G29">
      <text>
        <t xml:space="preserve">hetzner</t>
      </text>
    </comment>
    <comment authorId="0" ref="E42">
      <text>
        <t xml:space="preserve">ваги Xiaomi</t>
      </text>
    </comment>
    <comment authorId="0" ref="H42">
      <text>
        <t xml:space="preserve">ноутбук</t>
      </text>
    </comment>
    <comment authorId="0" ref="J42">
      <text>
        <t xml:space="preserve">MIDI keyboard</t>
      </text>
    </comment>
    <comment authorId="0" ref="O42">
      <text>
        <t xml:space="preserve">лайткуб</t>
      </text>
    </comment>
    <comment authorId="0" ref="T42">
      <text>
        <t xml:space="preserve">микрофон</t>
      </text>
    </comment>
    <comment authorId="0" ref="I43">
      <text>
        <t xml:space="preserve">подушка</t>
      </text>
    </comment>
    <comment authorId="0" ref="O43">
      <text>
        <t xml:space="preserve">полочки</t>
      </text>
    </comment>
    <comment authorId="0" ref="H51">
      <text>
        <t xml:space="preserve">оплаты за хакатаон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6">
      <text>
        <t xml:space="preserve">ігра абоба</t>
      </text>
    </comment>
    <comment authorId="0" ref="S6">
      <text>
        <t xml:space="preserve">квіти</t>
      </text>
    </comment>
    <comment authorId="0" ref="AD6">
      <text>
        <t xml:space="preserve">квіти</t>
      </text>
    </comment>
    <comment authorId="0" ref="Q14">
      <text>
        <t xml:space="preserve">гриша + 3642 ОЧ</t>
      </text>
    </comment>
    <comment authorId="0" ref="Q18">
      <text>
        <t xml:space="preserve">ігра абоба</t>
      </text>
    </comment>
    <comment authorId="0" ref="S18">
      <text>
        <t xml:space="preserve">квіти</t>
      </text>
    </comment>
    <comment authorId="0" ref="AD18">
      <text>
        <t xml:space="preserve">квіти</t>
      </text>
    </comment>
    <comment authorId="0" ref="W34">
      <text>
        <t xml:space="preserve">гель джилет</t>
      </text>
    </comment>
    <comment authorId="0" ref="I42">
      <text>
        <t xml:space="preserve">роутер</t>
      </text>
    </comment>
    <comment authorId="0" ref="M42">
      <text>
        <t xml:space="preserve">стол</t>
      </text>
    </comment>
    <comment authorId="0" ref="N42">
      <text>
        <t xml:space="preserve">проектор</t>
      </text>
    </comment>
    <comment authorId="0" ref="O42">
      <text>
        <t xml:space="preserve">экрна для проектора</t>
      </text>
    </comment>
    <comment authorId="0" ref="P42">
      <text>
        <t xml:space="preserve">али експресс</t>
      </text>
    </comment>
    <comment authorId="0" ref="T42">
      <text>
        <t xml:space="preserve">ремонт пк (батарейка)
</t>
      </text>
    </comment>
    <comment authorId="0" ref="AB42">
      <text>
        <t xml:space="preserve">тример</t>
      </text>
    </comment>
    <comment authorId="0" ref="AC42">
      <text>
        <t xml:space="preserve">жесткий диск WD + 300 aliexpress
</t>
      </text>
    </comment>
    <comment authorId="0" ref="N43">
      <text>
        <t xml:space="preserve">разрабокта бота</t>
      </text>
    </comment>
    <comment authorId="0" ref="AD43">
      <text>
        <t xml:space="preserve">запарвка для сигарет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4">
      <text>
        <t xml:space="preserve">Грише</t>
      </text>
    </comment>
    <comment authorId="0" ref="M14">
      <text>
        <t xml:space="preserve">ОЧ</t>
      </text>
    </comment>
    <comment authorId="0" ref="U14">
      <text>
        <t xml:space="preserve">ОЧ APPLE WATCH</t>
      </text>
    </comment>
    <comment authorId="0" ref="AF28">
      <text>
        <t xml:space="preserve">1000 бумажний днд + 450 игра онлай</t>
      </text>
    </comment>
    <comment authorId="0" ref="G31">
      <text>
        <t xml:space="preserve">педикюр</t>
      </text>
    </comment>
    <comment authorId="0" ref="E33">
      <text>
        <t xml:space="preserve">490 аналізи + таблетки</t>
      </text>
    </comment>
    <comment authorId="0" ref="F33">
      <text>
        <t xml:space="preserve">аналізи</t>
      </text>
    </comment>
    <comment authorId="0" ref="H33">
      <text>
        <t xml:space="preserve">онлайн констултація єндокринолога</t>
      </text>
    </comment>
    <comment authorId="0" ref="B36">
      <text>
        <t xml:space="preserve">йога</t>
      </text>
    </comment>
    <comment authorId="0" ref="D36">
      <text>
        <t xml:space="preserve">для йоги</t>
      </text>
    </comment>
    <comment authorId="0" ref="C42">
      <text>
        <t xml:space="preserve">стекло</t>
      </text>
    </comment>
    <comment authorId="0" ref="D42">
      <text>
        <t xml:space="preserve">умная розетка и розетка для тумбочки + яйцеварка и кабель</t>
      </text>
    </comment>
    <comment authorId="0" ref="F42">
      <text>
        <t xml:space="preserve">зарядка с подставой 1400 + защитное стекло на камеру</t>
      </text>
    </comment>
    <comment authorId="0" ref="K42">
      <text>
        <t xml:space="preserve">розумна розетка</t>
      </text>
    </comment>
    <comment authorId="0" ref="L42">
      <text>
        <t xml:space="preserve">ремонт бесперебійника</t>
      </text>
    </comment>
    <comment authorId="0" ref="N42">
      <text>
        <t xml:space="preserve">вентилятор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W14">
      <text>
        <t xml:space="preserve">оплата частинами (home pod mini)</t>
      </text>
    </comment>
    <comment authorId="0" ref="Y14">
      <text>
        <t xml:space="preserve">тв тюнер маме (1200) и 7000 на обследование</t>
      </text>
    </comment>
    <comment authorId="0" ref="F16">
      <text>
        <t xml:space="preserve">lifcell для теста(гавно)</t>
      </text>
    </comment>
    <comment authorId="0" ref="X29">
      <text>
        <t xml:space="preserve">megogo 3 місяці</t>
      </text>
    </comment>
    <comment authorId="0" ref="U33">
      <text>
        <t xml:space="preserve">УЗД ніг</t>
      </text>
    </comment>
    <comment authorId="0" ref="W33">
      <text>
        <t xml:space="preserve">флеболог</t>
      </text>
    </comment>
    <comment authorId="0" ref="AD33">
      <text>
        <t xml:space="preserve">річний чекап</t>
      </text>
    </comment>
    <comment authorId="0" ref="H42">
      <text>
        <t xml:space="preserve">lte роутер world vision</t>
      </text>
    </comment>
    <comment authorId="0" ref="I42">
      <text>
        <t xml:space="preserve">eco flow Delta max 2000</t>
      </text>
    </comment>
    <comment authorId="0" ref="O42">
      <text>
        <t xml:space="preserve">астронавт и перемикач сіті</t>
      </text>
    </comment>
    <comment authorId="0" ref="W42">
      <text>
        <t xml:space="preserve">розетки+лампочки+вентилятор + 
</t>
      </text>
    </comment>
    <comment authorId="0" ref="Z42">
      <text>
        <t xml:space="preserve">powerbank hoco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5">
      <text>
        <t xml:space="preserve">за макбук леша</t>
      </text>
    </comment>
    <comment authorId="0" ref="S33">
      <text>
        <t xml:space="preserve">смазка</t>
      </text>
    </comment>
    <comment authorId="0" ref="L39">
      <text>
        <t xml:space="preserve">средства для очков и комаров</t>
      </text>
    </comment>
    <comment authorId="0" ref="V41">
      <text>
        <t xml:space="preserve">JAVA – получи Чёрный Пояс!</t>
      </text>
    </comment>
    <comment authorId="0" ref="U42">
      <text>
        <t xml:space="preserve">макбук м1 16гб</t>
      </text>
    </comment>
    <comment authorId="0" ref="Z42">
      <text>
        <t xml:space="preserve">перходних hdmi і зарядка</t>
      </text>
    </comment>
    <comment authorId="0" ref="AA42">
      <text>
        <t xml:space="preserve">флешка 128Гб</t>
      </text>
    </comment>
    <comment authorId="0" ref="Z43">
      <text>
        <t xml:space="preserve">тумбочка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21">
      <text>
        <t xml:space="preserve">ДР</t>
      </text>
    </comment>
    <comment authorId="0" ref="X35">
      <text>
        <t xml:space="preserve">парфуми</t>
      </text>
    </comment>
    <comment authorId="0" ref="Z35">
      <text>
        <t xml:space="preserve">парфуми</t>
      </text>
    </comment>
    <comment authorId="0" ref="H42">
      <text>
        <t xml:space="preserve">ремонт єкрана</t>
      </text>
    </comment>
    <comment authorId="0" ref="AE42">
      <text>
        <t xml:space="preserve">окуляри xiaomi компюетерні
</t>
      </text>
    </comment>
    <comment authorId="0" ref="AE43">
      <text>
        <t xml:space="preserve">чащка Java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4">
      <text>
        <t xml:space="preserve">судове впровадження приват</t>
      </text>
    </comment>
    <comment authorId="0" ref="AB14">
      <text>
        <t xml:space="preserve">закріл ПБ</t>
      </text>
    </comment>
    <comment authorId="0" ref="I43">
      <text>
        <t xml:space="preserve">загран паспорт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42">
      <text>
        <t xml:space="preserve">матрас</t>
      </text>
    </comment>
    <comment authorId="0" ref="U42">
      <text>
        <t xml:space="preserve">подушка</t>
      </text>
    </comment>
    <comment authorId="0" ref="X42">
      <text>
        <t xml:space="preserve">кресло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42">
      <text>
        <t xml:space="preserve">стим дек 3 платеж</t>
      </text>
    </comment>
    <comment authorId="0" ref="AA42">
      <text>
        <t xml:space="preserve">читалка + sd</t>
      </text>
    </comment>
    <comment authorId="0" ref="AE42">
      <text>
        <t xml:space="preserve">читалка маме</t>
      </text>
    </comment>
  </commentList>
</comments>
</file>

<file path=xl/sharedStrings.xml><?xml version="1.0" encoding="utf-8"?>
<sst xmlns="http://schemas.openxmlformats.org/spreadsheetml/2006/main" count="635" uniqueCount="53">
  <si>
    <t>УСЬОГО</t>
  </si>
  <si>
    <t>ДОХОДЫ</t>
  </si>
  <si>
    <t>ЗП</t>
  </si>
  <si>
    <t>Подарунок</t>
  </si>
  <si>
    <t>52 челендж внесено</t>
  </si>
  <si>
    <t>Інвестиції Binance</t>
  </si>
  <si>
    <t>Облігації</t>
  </si>
  <si>
    <t>Акції</t>
  </si>
  <si>
    <t>Earn</t>
  </si>
  <si>
    <t>Видатки</t>
  </si>
  <si>
    <t>Квартира</t>
  </si>
  <si>
    <t>Долги/ОЧ</t>
  </si>
  <si>
    <t>Алкоголь</t>
  </si>
  <si>
    <t>Зв'язок/інтернет</t>
  </si>
  <si>
    <t>Таксі/поїздки</t>
  </si>
  <si>
    <t>Подарунки</t>
  </si>
  <si>
    <t>ХАРЧУВАННЯ</t>
  </si>
  <si>
    <t>Вулична їжа</t>
  </si>
  <si>
    <t>Продукти</t>
  </si>
  <si>
    <t>Кафе</t>
  </si>
  <si>
    <t>Доставка води</t>
  </si>
  <si>
    <t>КАВА</t>
  </si>
  <si>
    <t>Кава (на вулиці)</t>
  </si>
  <si>
    <t>Кава (вдома)</t>
  </si>
  <si>
    <t>Ігри</t>
  </si>
  <si>
    <t>Розваги (каток, парки, кіно та інше)</t>
  </si>
  <si>
    <t>Підписки</t>
  </si>
  <si>
    <t>НА СЕБЕ</t>
  </si>
  <si>
    <t>Стрижка</t>
  </si>
  <si>
    <t>Одяг</t>
  </si>
  <si>
    <t>Медицина</t>
  </si>
  <si>
    <t>Бритви</t>
  </si>
  <si>
    <t>Гелі/шампуні</t>
  </si>
  <si>
    <t>Спорт</t>
  </si>
  <si>
    <t>ХІМІЯ</t>
  </si>
  <si>
    <t>Порошок</t>
  </si>
  <si>
    <t>Миючі засоби</t>
  </si>
  <si>
    <t>Губки,спонжики</t>
  </si>
  <si>
    <t>Освіта</t>
  </si>
  <si>
    <t>Побутова техника</t>
  </si>
  <si>
    <t>Без категории</t>
  </si>
  <si>
    <t>ІНШЕ</t>
  </si>
  <si>
    <t>Податки 5%</t>
  </si>
  <si>
    <t>Податки ЕСВ</t>
  </si>
  <si>
    <t>52 челендж</t>
  </si>
  <si>
    <t>Оплата Mate</t>
  </si>
  <si>
    <t>Тварини</t>
  </si>
  <si>
    <t>Книги</t>
  </si>
  <si>
    <t>Хобби</t>
  </si>
  <si>
    <t>Aliexpress</t>
  </si>
  <si>
    <t>Сигарети</t>
  </si>
  <si>
    <t>52 челендж накопичено</t>
  </si>
  <si>
    <t>Макдоналдс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</si>
</sst>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/>
  </fonts>
  <fills count="12">
    <fill>
      <patternFill patternType="none"/>
    </fill>
    <fill>
      <patternFill patternType="lightGray"/>
    </fill>
    <fill>
      <patternFill patternType="solid">
        <fgColor rgb="FFCC99FF"/>
        <bgColor rgb="FFCC99FF"/>
      </patternFill>
    </fill>
    <fill>
      <patternFill patternType="solid">
        <fgColor rgb="FF006411"/>
        <bgColor rgb="FF006411"/>
      </patternFill>
    </fill>
    <fill>
      <patternFill patternType="solid">
        <fgColor rgb="FF99CC00"/>
        <bgColor rgb="FF99CC00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F6600"/>
        <bgColor rgb="FFFF6600"/>
      </patternFill>
    </fill>
    <fill>
      <patternFill patternType="solid">
        <fgColor rgb="FFFF9900"/>
        <bgColor rgb="FFFF9900"/>
      </patternFill>
    </fill>
    <fill>
      <patternFill patternType="solid">
        <fgColor rgb="FFFFCC99"/>
        <bgColor rgb="FFFFCC99"/>
      </patternFill>
    </fill>
    <fill>
      <patternFill patternType="solid">
        <fgColor rgb="FF00CCFF"/>
        <bgColor rgb="FF00CCFF"/>
      </patternFill>
    </fill>
    <fill>
      <patternFill patternType="solid">
        <fgColor rgb="FFE6C1A1"/>
        <bgColor rgb="FFE6C1A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ont="1">
      <alignment readingOrder="0" shrinkToFit="0" vertical="bottom" wrapText="0"/>
    </xf>
    <xf borderId="2" fillId="4" fontId="2" numFmtId="0" xfId="0" applyAlignment="1" applyBorder="1" applyFont="1">
      <alignment shrinkToFit="0" vertical="bottom" wrapText="0"/>
    </xf>
    <xf borderId="1" fillId="5" fontId="2" numFmtId="0" xfId="0" applyAlignment="1" applyBorder="1" applyFill="1" applyFont="1">
      <alignment readingOrder="0" shrinkToFit="0" vertical="bottom" wrapText="0"/>
    </xf>
    <xf borderId="1" fillId="5" fontId="2" numFmtId="0" xfId="0" applyAlignment="1" applyBorder="1" applyFont="1">
      <alignment shrinkToFit="0" vertical="bottom" wrapText="0"/>
    </xf>
    <xf borderId="3" fillId="5" fontId="2" numFmtId="0" xfId="0" applyAlignment="1" applyBorder="1" applyFont="1">
      <alignment shrinkToFit="0" vertical="bottom" wrapText="0"/>
    </xf>
    <xf borderId="1" fillId="6" fontId="2" numFmtId="0" xfId="0" applyAlignment="1" applyBorder="1" applyFill="1" applyFont="1">
      <alignment readingOrder="0" shrinkToFit="0" vertical="bottom" wrapText="0"/>
    </xf>
    <xf borderId="1" fillId="6" fontId="2" numFmtId="0" xfId="0" applyAlignment="1" applyBorder="1" applyFont="1">
      <alignment shrinkToFit="0" vertical="bottom" wrapText="0"/>
    </xf>
    <xf borderId="3" fillId="6" fontId="2" numFmtId="0" xfId="0" applyAlignment="1" applyBorder="1" applyFont="1">
      <alignment shrinkToFit="0" vertical="bottom" wrapText="0"/>
    </xf>
    <xf borderId="1" fillId="7" fontId="1" numFmtId="0" xfId="0" applyAlignment="1" applyBorder="1" applyFill="1" applyFont="1">
      <alignment readingOrder="0" shrinkToFit="0" vertical="bottom" wrapText="0"/>
    </xf>
    <xf borderId="1" fillId="7" fontId="1" numFmtId="0" xfId="0" applyAlignment="1" applyBorder="1" applyFont="1">
      <alignment shrinkToFit="0" vertical="bottom" wrapText="0"/>
    </xf>
    <xf borderId="1" fillId="8" fontId="3" numFmtId="0" xfId="0" applyAlignment="1" applyBorder="1" applyFill="1" applyFont="1">
      <alignment shrinkToFit="0" vertical="bottom" wrapText="0"/>
    </xf>
    <xf borderId="1" fillId="8" fontId="2" numFmtId="0" xfId="0" applyAlignment="1" applyBorder="1" applyFont="1">
      <alignment shrinkToFit="0" vertical="bottom" wrapText="0"/>
    </xf>
    <xf borderId="2" fillId="8" fontId="2" numFmtId="0" xfId="0" applyAlignment="1" applyBorder="1" applyFont="1">
      <alignment shrinkToFit="0" vertical="bottom" wrapText="0"/>
    </xf>
    <xf borderId="1" fillId="8" fontId="3" numFmtId="0" xfId="0" applyAlignment="1" applyBorder="1" applyFont="1">
      <alignment readingOrder="0" shrinkToFit="0" vertical="bottom" wrapText="0"/>
    </xf>
    <xf borderId="1" fillId="9" fontId="3" numFmtId="0" xfId="0" applyAlignment="1" applyBorder="1" applyFill="1" applyFont="1">
      <alignment readingOrder="0" shrinkToFit="0" vertical="bottom" wrapText="0"/>
    </xf>
    <xf borderId="1" fillId="9" fontId="3" numFmtId="0" xfId="0" applyAlignment="1" applyBorder="1" applyFont="1">
      <alignment shrinkToFit="0" vertical="bottom" wrapText="0"/>
    </xf>
    <xf borderId="1" fillId="8" fontId="2" numFmtId="0" xfId="0" applyAlignment="1" applyBorder="1" applyFont="1">
      <alignment readingOrder="0" shrinkToFit="0" vertical="bottom" wrapText="0"/>
    </xf>
    <xf borderId="2" fillId="8" fontId="2" numFmtId="0" xfId="0" applyAlignment="1" applyBorder="1" applyFont="1">
      <alignment readingOrder="0" shrinkToFit="0" vertical="bottom" wrapText="0"/>
    </xf>
    <xf borderId="3" fillId="8" fontId="2" numFmtId="0" xfId="0" applyAlignment="1" applyBorder="1" applyFont="1">
      <alignment shrinkToFit="0" vertical="bottom" wrapText="0"/>
    </xf>
    <xf borderId="1" fillId="10" fontId="1" numFmtId="0" xfId="0" applyAlignment="1" applyBorder="1" applyFill="1" applyFont="1">
      <alignment readingOrder="0" shrinkToFit="0" vertical="bottom" wrapText="0"/>
    </xf>
    <xf borderId="1" fillId="10" fontId="1" numFmtId="0" xfId="0" applyAlignment="1" applyBorder="1" applyFont="1">
      <alignment shrinkToFit="0" vertical="bottom" wrapText="0"/>
    </xf>
    <xf borderId="2" fillId="1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4" fontId="1" numFmtId="0" xfId="0" applyAlignment="1" applyBorder="1" applyFont="1">
      <alignment shrinkToFit="0" vertical="bottom" wrapText="0"/>
    </xf>
    <xf borderId="3" fillId="4" fontId="1" numFmtId="0" xfId="0" applyAlignment="1" applyBorder="1" applyFont="1">
      <alignment readingOrder="0" shrinkToFit="0" vertical="bottom" wrapText="0"/>
    </xf>
    <xf borderId="4" fillId="0" fontId="4" numFmtId="0" xfId="0" applyBorder="1" applyFont="1"/>
    <xf borderId="1" fillId="11" fontId="3" numFmtId="0" xfId="0" applyAlignment="1" applyBorder="1" applyFill="1" applyFont="1">
      <alignment readingOrder="0" shrinkToFit="0" vertical="bottom" wrapText="0"/>
    </xf>
    <xf borderId="1" fillId="11" fontId="3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42F26"/>
      </a:dk1>
      <a:lt1>
        <a:srgbClr val="FFFFFF"/>
      </a:lt1>
      <a:dk2>
        <a:srgbClr val="242F26"/>
      </a:dk2>
      <a:lt2>
        <a:srgbClr val="FFFFFF"/>
      </a:lt2>
      <a:accent1>
        <a:srgbClr val="608F66"/>
      </a:accent1>
      <a:accent2>
        <a:srgbClr val="274766"/>
      </a:accent2>
      <a:accent3>
        <a:srgbClr val="DFA398"/>
      </a:accent3>
      <a:accent4>
        <a:srgbClr val="AB9084"/>
      </a:accent4>
      <a:accent5>
        <a:srgbClr val="613942"/>
      </a:accent5>
      <a:accent6>
        <a:srgbClr val="E68CA5"/>
      </a:accent6>
      <a:hlink>
        <a:srgbClr val="608F66"/>
      </a:hlink>
      <a:folHlink>
        <a:srgbClr val="608F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7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8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9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3" width="8.0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0</v>
      </c>
    </row>
    <row r="5">
      <c r="A5" s="8" t="s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0</v>
      </c>
      <c r="C12" s="18">
        <f t="shared" si="2"/>
        <v>0</v>
      </c>
      <c r="D12" s="18">
        <f t="shared" si="2"/>
        <v>0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18">
        <f t="shared" si="2"/>
        <v>0</v>
      </c>
      <c r="AB12" s="18">
        <f t="shared" si="2"/>
        <v>0</v>
      </c>
      <c r="AC12" s="18">
        <f t="shared" si="2"/>
        <v>0</v>
      </c>
      <c r="AD12" s="18">
        <f t="shared" si="2"/>
        <v>0</v>
      </c>
      <c r="AE12" s="18">
        <f t="shared" si="2"/>
        <v>0</v>
      </c>
      <c r="AF12" s="18">
        <f t="shared" si="2"/>
        <v>0</v>
      </c>
      <c r="AG12" s="18">
        <f t="shared" ref="AG12:AG28" si="3">SUM(B12:AF12)</f>
        <v>0</v>
      </c>
    </row>
    <row r="13">
      <c r="A13" s="19" t="s">
        <v>10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0</v>
      </c>
    </row>
    <row r="14">
      <c r="A14" s="22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  <c r="AG14" s="18">
        <f t="shared" si="3"/>
        <v>0</v>
      </c>
    </row>
    <row r="15">
      <c r="A15" s="22" t="s">
        <v>12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  <c r="AG15" s="18">
        <f t="shared" si="3"/>
        <v>0</v>
      </c>
    </row>
    <row r="16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1"/>
      <c r="AG16" s="18">
        <f t="shared" si="3"/>
        <v>0</v>
      </c>
    </row>
    <row r="17">
      <c r="A17" s="22" t="s">
        <v>14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1"/>
      <c r="AG17" s="18">
        <f t="shared" si="3"/>
        <v>0</v>
      </c>
    </row>
    <row r="18">
      <c r="A18" s="22" t="s">
        <v>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>
        <f t="shared" si="3"/>
        <v>0</v>
      </c>
    </row>
    <row r="19" ht="12.75" customHeight="1">
      <c r="A19" s="23" t="s">
        <v>16</v>
      </c>
      <c r="B19" s="24">
        <f t="shared" ref="B19:AF19" si="4">B20+B21+B22+B23</f>
        <v>0</v>
      </c>
      <c r="C19" s="24">
        <f t="shared" si="4"/>
        <v>0</v>
      </c>
      <c r="D19" s="24">
        <f t="shared" si="4"/>
        <v>0</v>
      </c>
      <c r="E19" s="24">
        <f t="shared" si="4"/>
        <v>0</v>
      </c>
      <c r="F19" s="24">
        <f t="shared" si="4"/>
        <v>0</v>
      </c>
      <c r="G19" s="24">
        <f t="shared" si="4"/>
        <v>0</v>
      </c>
      <c r="H19" s="24">
        <f t="shared" si="4"/>
        <v>0</v>
      </c>
      <c r="I19" s="24">
        <f t="shared" si="4"/>
        <v>0</v>
      </c>
      <c r="J19" s="24">
        <f t="shared" si="4"/>
        <v>0</v>
      </c>
      <c r="K19" s="24">
        <f t="shared" si="4"/>
        <v>0</v>
      </c>
      <c r="L19" s="24">
        <f t="shared" si="4"/>
        <v>0</v>
      </c>
      <c r="M19" s="24">
        <f t="shared" si="4"/>
        <v>0</v>
      </c>
      <c r="N19" s="24">
        <f t="shared" si="4"/>
        <v>0</v>
      </c>
      <c r="O19" s="24">
        <f t="shared" si="4"/>
        <v>0</v>
      </c>
      <c r="P19" s="24">
        <f t="shared" si="4"/>
        <v>0</v>
      </c>
      <c r="Q19" s="24">
        <f t="shared" si="4"/>
        <v>0</v>
      </c>
      <c r="R19" s="24">
        <f t="shared" si="4"/>
        <v>0</v>
      </c>
      <c r="S19" s="24">
        <f t="shared" si="4"/>
        <v>0</v>
      </c>
      <c r="T19" s="24">
        <f t="shared" si="4"/>
        <v>0</v>
      </c>
      <c r="U19" s="24">
        <f t="shared" si="4"/>
        <v>0</v>
      </c>
      <c r="V19" s="24">
        <f t="shared" si="4"/>
        <v>0</v>
      </c>
      <c r="W19" s="24">
        <f t="shared" si="4"/>
        <v>0</v>
      </c>
      <c r="X19" s="24">
        <f t="shared" si="4"/>
        <v>0</v>
      </c>
      <c r="Y19" s="24">
        <f t="shared" si="4"/>
        <v>0</v>
      </c>
      <c r="Z19" s="24">
        <f t="shared" si="4"/>
        <v>0</v>
      </c>
      <c r="AA19" s="24">
        <f t="shared" si="4"/>
        <v>0</v>
      </c>
      <c r="AB19" s="24">
        <f t="shared" si="4"/>
        <v>0</v>
      </c>
      <c r="AC19" s="24">
        <f t="shared" si="4"/>
        <v>0</v>
      </c>
      <c r="AD19" s="24">
        <f t="shared" si="4"/>
        <v>0</v>
      </c>
      <c r="AE19" s="24">
        <f t="shared" si="4"/>
        <v>0</v>
      </c>
      <c r="AF19" s="24">
        <f t="shared" si="4"/>
        <v>0</v>
      </c>
      <c r="AG19" s="18">
        <f t="shared" si="3"/>
        <v>0</v>
      </c>
    </row>
    <row r="20">
      <c r="A20" s="25" t="s">
        <v>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1"/>
      <c r="AG20" s="18">
        <f t="shared" si="3"/>
        <v>0</v>
      </c>
    </row>
    <row r="21">
      <c r="A21" s="25" t="s">
        <v>18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6"/>
      <c r="AG21" s="18">
        <f t="shared" si="3"/>
        <v>0</v>
      </c>
    </row>
    <row r="22">
      <c r="A22" s="25" t="s">
        <v>19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/>
      <c r="AG22" s="18">
        <f t="shared" si="3"/>
        <v>0</v>
      </c>
    </row>
    <row r="23">
      <c r="A23" s="25" t="s">
        <v>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0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0</v>
      </c>
      <c r="D24" s="24">
        <f t="shared" si="5"/>
        <v>0</v>
      </c>
      <c r="E24" s="24">
        <f t="shared" si="5"/>
        <v>0</v>
      </c>
      <c r="F24" s="24">
        <f t="shared" si="5"/>
        <v>0</v>
      </c>
      <c r="G24" s="24">
        <f t="shared" si="5"/>
        <v>0</v>
      </c>
      <c r="H24" s="24">
        <f t="shared" si="5"/>
        <v>0</v>
      </c>
      <c r="I24" s="24">
        <f t="shared" si="5"/>
        <v>0</v>
      </c>
      <c r="J24" s="24">
        <f t="shared" si="5"/>
        <v>0</v>
      </c>
      <c r="K24" s="24">
        <f t="shared" si="5"/>
        <v>0</v>
      </c>
      <c r="L24" s="24">
        <f t="shared" si="5"/>
        <v>0</v>
      </c>
      <c r="M24" s="24">
        <f t="shared" si="5"/>
        <v>0</v>
      </c>
      <c r="N24" s="24">
        <f t="shared" si="5"/>
        <v>0</v>
      </c>
      <c r="O24" s="24">
        <f t="shared" si="5"/>
        <v>0</v>
      </c>
      <c r="P24" s="24">
        <f t="shared" si="5"/>
        <v>0</v>
      </c>
      <c r="Q24" s="24">
        <f t="shared" si="5"/>
        <v>0</v>
      </c>
      <c r="R24" s="24">
        <f t="shared" si="5"/>
        <v>0</v>
      </c>
      <c r="S24" s="24">
        <f t="shared" si="5"/>
        <v>0</v>
      </c>
      <c r="T24" s="24">
        <f t="shared" si="5"/>
        <v>0</v>
      </c>
      <c r="U24" s="24">
        <f t="shared" si="5"/>
        <v>0</v>
      </c>
      <c r="V24" s="24">
        <f t="shared" si="5"/>
        <v>0</v>
      </c>
      <c r="W24" s="24">
        <f t="shared" si="5"/>
        <v>0</v>
      </c>
      <c r="X24" s="24">
        <f t="shared" si="5"/>
        <v>0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0</v>
      </c>
      <c r="AE24" s="24">
        <f t="shared" si="5"/>
        <v>0</v>
      </c>
      <c r="AF24" s="24">
        <f t="shared" si="5"/>
        <v>0</v>
      </c>
      <c r="AG24" s="18">
        <f t="shared" si="3"/>
        <v>0</v>
      </c>
    </row>
    <row r="25">
      <c r="A25" s="25" t="s">
        <v>22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/>
      <c r="AG25" s="18">
        <f t="shared" si="3"/>
        <v>0</v>
      </c>
    </row>
    <row r="26">
      <c r="A26" s="2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0</v>
      </c>
    </row>
    <row r="27">
      <c r="A27" s="22" t="s">
        <v>24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/>
      <c r="AG27" s="18">
        <f t="shared" si="3"/>
        <v>0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  <c r="AG28" s="18">
        <f t="shared" si="3"/>
        <v>0</v>
      </c>
    </row>
    <row r="29">
      <c r="A29" s="22" t="s">
        <v>26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0</v>
      </c>
      <c r="C30" s="24">
        <f t="shared" si="6"/>
        <v>0</v>
      </c>
      <c r="D30" s="24">
        <f t="shared" si="6"/>
        <v>0</v>
      </c>
      <c r="E30" s="24">
        <f t="shared" si="6"/>
        <v>0</v>
      </c>
      <c r="F30" s="24">
        <f t="shared" si="6"/>
        <v>0</v>
      </c>
      <c r="G30" s="24">
        <f t="shared" si="6"/>
        <v>0</v>
      </c>
      <c r="H30" s="24">
        <f t="shared" si="6"/>
        <v>0</v>
      </c>
      <c r="I30" s="24">
        <f t="shared" si="6"/>
        <v>0</v>
      </c>
      <c r="J30" s="24">
        <f t="shared" si="6"/>
        <v>0</v>
      </c>
      <c r="K30" s="24">
        <f t="shared" si="6"/>
        <v>0</v>
      </c>
      <c r="L30" s="24">
        <f t="shared" si="6"/>
        <v>0</v>
      </c>
      <c r="M30" s="24">
        <f t="shared" si="6"/>
        <v>0</v>
      </c>
      <c r="N30" s="24">
        <f t="shared" si="6"/>
        <v>0</v>
      </c>
      <c r="O30" s="24">
        <f t="shared" si="6"/>
        <v>0</v>
      </c>
      <c r="P30" s="24">
        <f t="shared" si="6"/>
        <v>0</v>
      </c>
      <c r="Q30" s="24">
        <f t="shared" si="6"/>
        <v>0</v>
      </c>
      <c r="R30" s="24">
        <f t="shared" si="6"/>
        <v>0</v>
      </c>
      <c r="S30" s="24">
        <f t="shared" si="6"/>
        <v>0</v>
      </c>
      <c r="T30" s="24">
        <f t="shared" si="6"/>
        <v>0</v>
      </c>
      <c r="U30" s="24">
        <f t="shared" si="6"/>
        <v>0</v>
      </c>
      <c r="V30" s="24">
        <f t="shared" si="6"/>
        <v>0</v>
      </c>
      <c r="W30" s="24">
        <f t="shared" si="6"/>
        <v>0</v>
      </c>
      <c r="X30" s="24">
        <f t="shared" si="6"/>
        <v>0</v>
      </c>
      <c r="Y30" s="24">
        <f t="shared" si="6"/>
        <v>0</v>
      </c>
      <c r="Z30" s="24">
        <f t="shared" si="6"/>
        <v>0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0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0</v>
      </c>
    </row>
    <row r="31">
      <c r="A31" s="20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1"/>
      <c r="AG31" s="18">
        <f t="shared" si="7"/>
        <v>0</v>
      </c>
    </row>
    <row r="32">
      <c r="A32" s="2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0"/>
      <c r="AE32" s="20"/>
      <c r="AF32" s="26"/>
      <c r="AG32" s="18">
        <f t="shared" si="7"/>
        <v>0</v>
      </c>
    </row>
    <row r="33">
      <c r="A33" s="20" t="s">
        <v>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1"/>
      <c r="AG33" s="18">
        <f t="shared" si="7"/>
        <v>0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0</v>
      </c>
    </row>
    <row r="35">
      <c r="A35" s="25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8">
        <f t="shared" si="7"/>
        <v>0</v>
      </c>
    </row>
    <row r="36">
      <c r="A36" s="2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0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0</v>
      </c>
      <c r="AF37" s="24">
        <f t="shared" si="8"/>
        <v>0</v>
      </c>
      <c r="AG37" s="18">
        <f t="shared" si="7"/>
        <v>0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0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  <c r="AG39" s="18">
        <f t="shared" si="7"/>
        <v>0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0</v>
      </c>
    </row>
    <row r="42">
      <c r="A42" s="22" t="s">
        <v>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1"/>
      <c r="AG42" s="18">
        <f t="shared" si="7"/>
        <v>0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1"/>
      <c r="AG43" s="18">
        <f t="shared" si="7"/>
        <v>0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0</v>
      </c>
      <c r="D44" s="24">
        <f t="shared" si="9"/>
        <v>0</v>
      </c>
      <c r="E44" s="24">
        <f t="shared" si="9"/>
        <v>0</v>
      </c>
      <c r="F44" s="24">
        <f t="shared" si="9"/>
        <v>0</v>
      </c>
      <c r="G44" s="24">
        <f t="shared" si="9"/>
        <v>0</v>
      </c>
      <c r="H44" s="24">
        <f t="shared" si="9"/>
        <v>0</v>
      </c>
      <c r="I44" s="24">
        <f t="shared" si="9"/>
        <v>0</v>
      </c>
      <c r="J44" s="24">
        <f t="shared" si="9"/>
        <v>0</v>
      </c>
      <c r="K44" s="24">
        <f t="shared" si="9"/>
        <v>0</v>
      </c>
      <c r="L44" s="24">
        <f t="shared" si="9"/>
        <v>0</v>
      </c>
      <c r="M44" s="24">
        <f t="shared" si="9"/>
        <v>0</v>
      </c>
      <c r="N44" s="24">
        <f t="shared" si="9"/>
        <v>0</v>
      </c>
      <c r="O44" s="24">
        <f t="shared" si="9"/>
        <v>0</v>
      </c>
      <c r="P44" s="24">
        <f t="shared" si="9"/>
        <v>0</v>
      </c>
      <c r="Q44" s="24">
        <f t="shared" si="9"/>
        <v>0</v>
      </c>
      <c r="R44" s="24">
        <f t="shared" si="9"/>
        <v>0</v>
      </c>
      <c r="S44" s="24">
        <f t="shared" si="9"/>
        <v>0</v>
      </c>
      <c r="T44" s="24">
        <f t="shared" si="9"/>
        <v>0</v>
      </c>
      <c r="U44" s="24">
        <f t="shared" si="9"/>
        <v>0</v>
      </c>
      <c r="V44" s="24">
        <f t="shared" si="9"/>
        <v>0</v>
      </c>
      <c r="W44" s="24">
        <f t="shared" si="9"/>
        <v>0</v>
      </c>
      <c r="X44" s="24">
        <f t="shared" si="9"/>
        <v>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18">
        <f t="shared" si="7"/>
        <v>0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0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0</v>
      </c>
    </row>
    <row r="49">
      <c r="A49" s="2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0</v>
      </c>
    </row>
    <row r="50">
      <c r="A50" s="25" t="s">
        <v>47</v>
      </c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0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0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1"/>
      <c r="AG53" s="18">
        <f t="shared" si="7"/>
        <v>0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0</v>
      </c>
    </row>
    <row r="55">
      <c r="AG55" s="31"/>
    </row>
    <row r="56"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3" width="8.0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0</v>
      </c>
      <c r="D4" s="7">
        <f t="shared" si="1"/>
        <v>12650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266740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279390</v>
      </c>
    </row>
    <row r="5">
      <c r="A5" s="8" t="s">
        <v>2</v>
      </c>
      <c r="B5" s="8"/>
      <c r="C5" s="8"/>
      <c r="D5" s="9">
        <v>12650.0</v>
      </c>
      <c r="E5" s="8"/>
      <c r="F5" s="8"/>
      <c r="G5" s="8"/>
      <c r="H5" s="8"/>
      <c r="I5" s="8"/>
      <c r="J5" s="8"/>
      <c r="K5" s="8"/>
      <c r="L5" s="9">
        <v>266740.0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0</v>
      </c>
      <c r="C12" s="18">
        <f t="shared" si="2"/>
        <v>702</v>
      </c>
      <c r="D12" s="18">
        <f t="shared" si="2"/>
        <v>0</v>
      </c>
      <c r="E12" s="18">
        <f t="shared" si="2"/>
        <v>458</v>
      </c>
      <c r="F12" s="18">
        <f t="shared" si="2"/>
        <v>476</v>
      </c>
      <c r="G12" s="18">
        <f t="shared" si="2"/>
        <v>367</v>
      </c>
      <c r="H12" s="18">
        <f t="shared" si="2"/>
        <v>0</v>
      </c>
      <c r="I12" s="18">
        <f t="shared" si="2"/>
        <v>3029</v>
      </c>
      <c r="J12" s="18">
        <f t="shared" si="2"/>
        <v>712</v>
      </c>
      <c r="K12" s="18">
        <f t="shared" si="2"/>
        <v>329</v>
      </c>
      <c r="L12" s="18">
        <f t="shared" si="2"/>
        <v>25351</v>
      </c>
      <c r="M12" s="18">
        <f t="shared" si="2"/>
        <v>0</v>
      </c>
      <c r="N12" s="18">
        <f t="shared" si="2"/>
        <v>179</v>
      </c>
      <c r="O12" s="18">
        <f t="shared" si="2"/>
        <v>0</v>
      </c>
      <c r="P12" s="18">
        <f t="shared" si="2"/>
        <v>263</v>
      </c>
      <c r="Q12" s="18">
        <f t="shared" si="2"/>
        <v>793</v>
      </c>
      <c r="R12" s="18">
        <f t="shared" si="2"/>
        <v>1009</v>
      </c>
      <c r="S12" s="18">
        <f t="shared" si="2"/>
        <v>391</v>
      </c>
      <c r="T12" s="18">
        <f t="shared" si="2"/>
        <v>0</v>
      </c>
      <c r="U12" s="18">
        <f t="shared" si="2"/>
        <v>0</v>
      </c>
      <c r="V12" s="18">
        <f t="shared" si="2"/>
        <v>563</v>
      </c>
      <c r="W12" s="18">
        <f t="shared" si="2"/>
        <v>0</v>
      </c>
      <c r="X12" s="18">
        <f t="shared" si="2"/>
        <v>400</v>
      </c>
      <c r="Y12" s="18">
        <f t="shared" si="2"/>
        <v>245</v>
      </c>
      <c r="Z12" s="18">
        <f t="shared" si="2"/>
        <v>0</v>
      </c>
      <c r="AA12" s="18">
        <f t="shared" si="2"/>
        <v>240</v>
      </c>
      <c r="AB12" s="18">
        <f t="shared" si="2"/>
        <v>4172</v>
      </c>
      <c r="AC12" s="18">
        <f t="shared" si="2"/>
        <v>0</v>
      </c>
      <c r="AD12" s="18">
        <f t="shared" si="2"/>
        <v>276</v>
      </c>
      <c r="AE12" s="18">
        <f t="shared" si="2"/>
        <v>1146</v>
      </c>
      <c r="AF12" s="18">
        <f t="shared" si="2"/>
        <v>0</v>
      </c>
      <c r="AG12" s="18">
        <f t="shared" ref="AG12:AG28" si="3">SUM(B12:AF12)</f>
        <v>41101</v>
      </c>
    </row>
    <row r="13">
      <c r="A13" s="19" t="s">
        <v>10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0</v>
      </c>
    </row>
    <row r="14">
      <c r="A14" s="22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5">
        <v>22000.0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5">
        <v>3950.0</v>
      </c>
      <c r="AC14" s="20"/>
      <c r="AD14" s="20"/>
      <c r="AE14" s="20"/>
      <c r="AF14" s="21"/>
      <c r="AG14" s="18">
        <f t="shared" si="3"/>
        <v>25950</v>
      </c>
    </row>
    <row r="15">
      <c r="A15" s="22" t="s">
        <v>12</v>
      </c>
      <c r="B15" s="20"/>
      <c r="C15" s="20"/>
      <c r="D15" s="20"/>
      <c r="E15" s="20"/>
      <c r="F15" s="25">
        <v>209.0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5">
        <v>91.0</v>
      </c>
      <c r="W15" s="20"/>
      <c r="X15" s="20"/>
      <c r="Y15" s="20"/>
      <c r="Z15" s="20"/>
      <c r="AA15" s="20"/>
      <c r="AB15" s="20"/>
      <c r="AC15" s="20"/>
      <c r="AD15" s="20"/>
      <c r="AE15" s="20"/>
      <c r="AF15" s="21"/>
      <c r="AG15" s="18">
        <f t="shared" si="3"/>
        <v>300</v>
      </c>
    </row>
    <row r="16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5">
        <v>250.0</v>
      </c>
      <c r="W16" s="20"/>
      <c r="X16" s="20"/>
      <c r="Y16" s="20"/>
      <c r="Z16" s="20"/>
      <c r="AA16" s="20"/>
      <c r="AB16" s="20"/>
      <c r="AC16" s="20"/>
      <c r="AD16" s="20"/>
      <c r="AE16" s="25">
        <v>250.0</v>
      </c>
      <c r="AF16" s="21"/>
      <c r="AG16" s="18">
        <f t="shared" si="3"/>
        <v>500</v>
      </c>
    </row>
    <row r="17">
      <c r="A17" s="22" t="s">
        <v>14</v>
      </c>
      <c r="B17" s="20"/>
      <c r="C17" s="20"/>
      <c r="D17" s="20"/>
      <c r="E17" s="20"/>
      <c r="F17" s="25">
        <v>75.0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5">
        <v>60.0</v>
      </c>
      <c r="AF17" s="21"/>
      <c r="AG17" s="18">
        <f t="shared" si="3"/>
        <v>135</v>
      </c>
    </row>
    <row r="18">
      <c r="A18" s="22" t="s">
        <v>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>
        <f t="shared" si="3"/>
        <v>0</v>
      </c>
    </row>
    <row r="19" ht="12.75" customHeight="1">
      <c r="A19" s="23" t="s">
        <v>16</v>
      </c>
      <c r="B19" s="24">
        <f t="shared" ref="B19:AF19" si="4">B20+B21+B22+B23</f>
        <v>0</v>
      </c>
      <c r="C19" s="24">
        <f t="shared" si="4"/>
        <v>659</v>
      </c>
      <c r="D19" s="24">
        <f t="shared" si="4"/>
        <v>0</v>
      </c>
      <c r="E19" s="24">
        <f t="shared" si="4"/>
        <v>458</v>
      </c>
      <c r="F19" s="24">
        <f t="shared" si="4"/>
        <v>149</v>
      </c>
      <c r="G19" s="24">
        <f t="shared" si="4"/>
        <v>367</v>
      </c>
      <c r="H19" s="24">
        <f t="shared" si="4"/>
        <v>0</v>
      </c>
      <c r="I19" s="24">
        <f t="shared" si="4"/>
        <v>229</v>
      </c>
      <c r="J19" s="24">
        <f t="shared" si="4"/>
        <v>652</v>
      </c>
      <c r="K19" s="24">
        <f t="shared" si="4"/>
        <v>211</v>
      </c>
      <c r="L19" s="24">
        <f t="shared" si="4"/>
        <v>0</v>
      </c>
      <c r="M19" s="24">
        <f t="shared" si="4"/>
        <v>0</v>
      </c>
      <c r="N19" s="24">
        <f t="shared" si="4"/>
        <v>179</v>
      </c>
      <c r="O19" s="24">
        <f t="shared" si="4"/>
        <v>0</v>
      </c>
      <c r="P19" s="24">
        <f t="shared" si="4"/>
        <v>0</v>
      </c>
      <c r="Q19" s="24">
        <f t="shared" si="4"/>
        <v>793</v>
      </c>
      <c r="R19" s="24">
        <f t="shared" si="4"/>
        <v>280</v>
      </c>
      <c r="S19" s="24">
        <f t="shared" si="4"/>
        <v>141</v>
      </c>
      <c r="T19" s="24">
        <f t="shared" si="4"/>
        <v>0</v>
      </c>
      <c r="U19" s="24">
        <f t="shared" si="4"/>
        <v>0</v>
      </c>
      <c r="V19" s="24">
        <f t="shared" si="4"/>
        <v>222</v>
      </c>
      <c r="W19" s="24">
        <f t="shared" si="4"/>
        <v>0</v>
      </c>
      <c r="X19" s="24">
        <f t="shared" si="4"/>
        <v>345</v>
      </c>
      <c r="Y19" s="24">
        <f t="shared" si="4"/>
        <v>245</v>
      </c>
      <c r="Z19" s="24">
        <f t="shared" si="4"/>
        <v>0</v>
      </c>
      <c r="AA19" s="24">
        <f t="shared" si="4"/>
        <v>240</v>
      </c>
      <c r="AB19" s="24">
        <f t="shared" si="4"/>
        <v>182</v>
      </c>
      <c r="AC19" s="24">
        <f t="shared" si="4"/>
        <v>0</v>
      </c>
      <c r="AD19" s="24">
        <f t="shared" si="4"/>
        <v>150</v>
      </c>
      <c r="AE19" s="24">
        <f t="shared" si="4"/>
        <v>836</v>
      </c>
      <c r="AF19" s="24">
        <f t="shared" si="4"/>
        <v>0</v>
      </c>
      <c r="AG19" s="18">
        <f t="shared" si="3"/>
        <v>6338</v>
      </c>
    </row>
    <row r="20">
      <c r="A20" s="25" t="s">
        <v>17</v>
      </c>
      <c r="B20" s="20"/>
      <c r="C20" s="25">
        <v>59.0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>
        <v>145.0</v>
      </c>
      <c r="R20" s="20"/>
      <c r="S20" s="20"/>
      <c r="T20" s="20"/>
      <c r="U20" s="20"/>
      <c r="V20" s="20"/>
      <c r="W20" s="20"/>
      <c r="X20" s="20"/>
      <c r="Y20" s="25">
        <v>245.0</v>
      </c>
      <c r="Z20" s="20"/>
      <c r="AA20" s="20"/>
      <c r="AB20" s="20"/>
      <c r="AC20" s="20"/>
      <c r="AD20" s="25">
        <v>150.0</v>
      </c>
      <c r="AE20" s="20"/>
      <c r="AF20" s="21"/>
      <c r="AG20" s="18">
        <f t="shared" si="3"/>
        <v>599</v>
      </c>
    </row>
    <row r="21">
      <c r="A21" s="25" t="s">
        <v>18</v>
      </c>
      <c r="B21" s="20"/>
      <c r="C21" s="20"/>
      <c r="D21" s="20"/>
      <c r="E21" s="20"/>
      <c r="F21" s="25">
        <v>149.0</v>
      </c>
      <c r="G21" s="25">
        <v>367.0</v>
      </c>
      <c r="H21" s="20"/>
      <c r="I21" s="20"/>
      <c r="J21" s="25">
        <v>89.0</v>
      </c>
      <c r="K21" s="20"/>
      <c r="L21" s="20"/>
      <c r="M21" s="20"/>
      <c r="N21" s="25">
        <v>179.0</v>
      </c>
      <c r="O21" s="20"/>
      <c r="P21" s="20"/>
      <c r="Q21" s="20">
        <f>164+484</f>
        <v>648</v>
      </c>
      <c r="R21" s="20"/>
      <c r="S21" s="25">
        <v>141.0</v>
      </c>
      <c r="T21" s="20"/>
      <c r="U21" s="20"/>
      <c r="V21" s="25">
        <v>222.0</v>
      </c>
      <c r="W21" s="20"/>
      <c r="X21" s="20"/>
      <c r="Y21" s="20"/>
      <c r="Z21" s="20"/>
      <c r="AA21" s="25">
        <v>240.0</v>
      </c>
      <c r="AB21" s="20"/>
      <c r="AC21" s="20"/>
      <c r="AD21" s="20"/>
      <c r="AE21" s="25">
        <v>316.0</v>
      </c>
      <c r="AF21" s="26"/>
      <c r="AG21" s="18">
        <f t="shared" si="3"/>
        <v>2351</v>
      </c>
    </row>
    <row r="22">
      <c r="A22" s="25" t="s">
        <v>19</v>
      </c>
      <c r="B22" s="20"/>
      <c r="C22" s="25">
        <v>600.0</v>
      </c>
      <c r="D22" s="20"/>
      <c r="E22" s="25">
        <v>458.0</v>
      </c>
      <c r="F22" s="20"/>
      <c r="G22" s="20"/>
      <c r="H22" s="20"/>
      <c r="I22" s="25">
        <v>229.0</v>
      </c>
      <c r="J22" s="25">
        <v>563.0</v>
      </c>
      <c r="K22" s="25">
        <v>211.0</v>
      </c>
      <c r="L22" s="20"/>
      <c r="M22" s="20"/>
      <c r="N22" s="20"/>
      <c r="O22" s="20"/>
      <c r="P22" s="20"/>
      <c r="Q22" s="20"/>
      <c r="R22" s="25">
        <v>280.0</v>
      </c>
      <c r="S22" s="20"/>
      <c r="T22" s="20"/>
      <c r="U22" s="20"/>
      <c r="V22" s="20"/>
      <c r="W22" s="20"/>
      <c r="X22" s="25">
        <v>345.0</v>
      </c>
      <c r="Y22" s="20"/>
      <c r="Z22" s="20"/>
      <c r="AA22" s="20"/>
      <c r="AB22" s="25">
        <v>182.0</v>
      </c>
      <c r="AC22" s="20"/>
      <c r="AD22" s="20"/>
      <c r="AE22" s="25">
        <v>520.0</v>
      </c>
      <c r="AF22" s="21"/>
      <c r="AG22" s="18">
        <f t="shared" si="3"/>
        <v>3388</v>
      </c>
    </row>
    <row r="23">
      <c r="A23" s="20" t="s">
        <v>52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0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43</v>
      </c>
      <c r="D24" s="24">
        <f t="shared" si="5"/>
        <v>0</v>
      </c>
      <c r="E24" s="24">
        <f t="shared" si="5"/>
        <v>0</v>
      </c>
      <c r="F24" s="24">
        <f t="shared" si="5"/>
        <v>43</v>
      </c>
      <c r="G24" s="24">
        <f t="shared" si="5"/>
        <v>0</v>
      </c>
      <c r="H24" s="24">
        <f t="shared" si="5"/>
        <v>0</v>
      </c>
      <c r="I24" s="24">
        <f t="shared" si="5"/>
        <v>0</v>
      </c>
      <c r="J24" s="24">
        <f t="shared" si="5"/>
        <v>60</v>
      </c>
      <c r="K24" s="24">
        <f t="shared" si="5"/>
        <v>118</v>
      </c>
      <c r="L24" s="24">
        <f t="shared" si="5"/>
        <v>0</v>
      </c>
      <c r="M24" s="24">
        <f t="shared" si="5"/>
        <v>0</v>
      </c>
      <c r="N24" s="24">
        <f t="shared" si="5"/>
        <v>0</v>
      </c>
      <c r="O24" s="24">
        <f t="shared" si="5"/>
        <v>0</v>
      </c>
      <c r="P24" s="24">
        <f t="shared" si="5"/>
        <v>0</v>
      </c>
      <c r="Q24" s="24">
        <f t="shared" si="5"/>
        <v>0</v>
      </c>
      <c r="R24" s="24">
        <f t="shared" si="5"/>
        <v>55</v>
      </c>
      <c r="S24" s="24">
        <f t="shared" si="5"/>
        <v>0</v>
      </c>
      <c r="T24" s="24">
        <f t="shared" si="5"/>
        <v>0</v>
      </c>
      <c r="U24" s="24">
        <f t="shared" si="5"/>
        <v>0</v>
      </c>
      <c r="V24" s="24">
        <f t="shared" si="5"/>
        <v>0</v>
      </c>
      <c r="W24" s="24">
        <f t="shared" si="5"/>
        <v>0</v>
      </c>
      <c r="X24" s="24">
        <f t="shared" si="5"/>
        <v>55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40</v>
      </c>
      <c r="AC24" s="24">
        <f t="shared" si="5"/>
        <v>0</v>
      </c>
      <c r="AD24" s="24">
        <f t="shared" si="5"/>
        <v>0</v>
      </c>
      <c r="AE24" s="24">
        <f t="shared" si="5"/>
        <v>0</v>
      </c>
      <c r="AF24" s="24">
        <f t="shared" si="5"/>
        <v>0</v>
      </c>
      <c r="AG24" s="18">
        <f t="shared" si="3"/>
        <v>414</v>
      </c>
    </row>
    <row r="25">
      <c r="A25" s="25" t="s">
        <v>22</v>
      </c>
      <c r="B25" s="20"/>
      <c r="C25" s="25">
        <v>43.0</v>
      </c>
      <c r="D25" s="20"/>
      <c r="E25" s="20"/>
      <c r="F25" s="25">
        <v>43.0</v>
      </c>
      <c r="G25" s="20"/>
      <c r="H25" s="20"/>
      <c r="I25" s="20"/>
      <c r="J25" s="25">
        <v>60.0</v>
      </c>
      <c r="K25" s="25">
        <v>118.0</v>
      </c>
      <c r="L25" s="20"/>
      <c r="M25" s="20"/>
      <c r="N25" s="20"/>
      <c r="O25" s="20"/>
      <c r="P25" s="20"/>
      <c r="Q25" s="20"/>
      <c r="R25" s="25">
        <v>55.0</v>
      </c>
      <c r="S25" s="20"/>
      <c r="T25" s="20"/>
      <c r="U25" s="20"/>
      <c r="V25" s="20"/>
      <c r="W25" s="20"/>
      <c r="X25" s="25">
        <v>55.0</v>
      </c>
      <c r="Y25" s="20"/>
      <c r="Z25" s="20"/>
      <c r="AA25" s="20"/>
      <c r="AB25" s="25">
        <v>40.0</v>
      </c>
      <c r="AC25" s="20"/>
      <c r="AD25" s="20"/>
      <c r="AE25" s="20"/>
      <c r="AF25" s="21"/>
      <c r="AG25" s="18">
        <f t="shared" si="3"/>
        <v>414</v>
      </c>
    </row>
    <row r="26">
      <c r="A26" s="2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0</v>
      </c>
    </row>
    <row r="27">
      <c r="A27" s="22" t="s">
        <v>24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5">
        <v>263.0</v>
      </c>
      <c r="Q27" s="20"/>
      <c r="R27" s="25">
        <v>674.0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5">
        <v>126.0</v>
      </c>
      <c r="AE27" s="20"/>
      <c r="AF27" s="21"/>
      <c r="AG27" s="18">
        <f t="shared" si="3"/>
        <v>1063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  <c r="AG28" s="18">
        <f t="shared" si="3"/>
        <v>0</v>
      </c>
    </row>
    <row r="29">
      <c r="A29" s="22" t="s">
        <v>26</v>
      </c>
      <c r="B29" s="20"/>
      <c r="C29" s="25">
        <v>115.0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5">
        <v>174.0</v>
      </c>
      <c r="T29" s="20"/>
      <c r="U29" s="20"/>
      <c r="V29" s="20"/>
      <c r="W29" s="20"/>
      <c r="X29" s="25">
        <v>197.0</v>
      </c>
      <c r="Y29" s="20"/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0</v>
      </c>
      <c r="C30" s="24">
        <f t="shared" si="6"/>
        <v>0</v>
      </c>
      <c r="D30" s="24">
        <f t="shared" si="6"/>
        <v>0</v>
      </c>
      <c r="E30" s="24">
        <f t="shared" si="6"/>
        <v>0</v>
      </c>
      <c r="F30" s="24">
        <f t="shared" si="6"/>
        <v>0</v>
      </c>
      <c r="G30" s="24">
        <f t="shared" si="6"/>
        <v>0</v>
      </c>
      <c r="H30" s="24">
        <f t="shared" si="6"/>
        <v>0</v>
      </c>
      <c r="I30" s="24">
        <f t="shared" si="6"/>
        <v>0</v>
      </c>
      <c r="J30" s="24">
        <f t="shared" si="6"/>
        <v>0</v>
      </c>
      <c r="K30" s="24">
        <f t="shared" si="6"/>
        <v>0</v>
      </c>
      <c r="L30" s="24">
        <f t="shared" si="6"/>
        <v>0</v>
      </c>
      <c r="M30" s="24">
        <f t="shared" si="6"/>
        <v>0</v>
      </c>
      <c r="N30" s="24">
        <f t="shared" si="6"/>
        <v>0</v>
      </c>
      <c r="O30" s="24">
        <f t="shared" si="6"/>
        <v>0</v>
      </c>
      <c r="P30" s="24">
        <f t="shared" si="6"/>
        <v>0</v>
      </c>
      <c r="Q30" s="24">
        <f t="shared" si="6"/>
        <v>0</v>
      </c>
      <c r="R30" s="24">
        <f t="shared" si="6"/>
        <v>0</v>
      </c>
      <c r="S30" s="24">
        <f t="shared" si="6"/>
        <v>250</v>
      </c>
      <c r="T30" s="24">
        <f t="shared" si="6"/>
        <v>0</v>
      </c>
      <c r="U30" s="24">
        <f t="shared" si="6"/>
        <v>0</v>
      </c>
      <c r="V30" s="24">
        <f t="shared" si="6"/>
        <v>0</v>
      </c>
      <c r="W30" s="24">
        <f t="shared" si="6"/>
        <v>0</v>
      </c>
      <c r="X30" s="24">
        <f t="shared" si="6"/>
        <v>0</v>
      </c>
      <c r="Y30" s="24">
        <f t="shared" si="6"/>
        <v>0</v>
      </c>
      <c r="Z30" s="24">
        <f t="shared" si="6"/>
        <v>0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0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250</v>
      </c>
    </row>
    <row r="31">
      <c r="A31" s="20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5">
        <v>250.0</v>
      </c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1"/>
      <c r="AG31" s="18">
        <f t="shared" si="7"/>
        <v>250</v>
      </c>
    </row>
    <row r="32">
      <c r="A32" s="2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0"/>
      <c r="AE32" s="20"/>
      <c r="AF32" s="26"/>
      <c r="AG32" s="18">
        <f t="shared" si="7"/>
        <v>0</v>
      </c>
    </row>
    <row r="33">
      <c r="A33" s="20" t="s">
        <v>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1"/>
      <c r="AG33" s="18">
        <f t="shared" si="7"/>
        <v>0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0</v>
      </c>
    </row>
    <row r="35">
      <c r="A35" s="25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8">
        <f t="shared" si="7"/>
        <v>0</v>
      </c>
    </row>
    <row r="36">
      <c r="A36" s="2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0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0</v>
      </c>
      <c r="AF37" s="24">
        <f t="shared" si="8"/>
        <v>0</v>
      </c>
      <c r="AG37" s="18">
        <f t="shared" si="7"/>
        <v>0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0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  <c r="AG39" s="18">
        <f t="shared" si="7"/>
        <v>0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0</v>
      </c>
    </row>
    <row r="42">
      <c r="A42" s="22" t="s">
        <v>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1"/>
      <c r="AG42" s="18">
        <f t="shared" si="7"/>
        <v>0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5">
        <v>2800.0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1"/>
      <c r="AG43" s="18">
        <f t="shared" si="7"/>
        <v>2800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0</v>
      </c>
      <c r="D44" s="24">
        <f t="shared" si="9"/>
        <v>0</v>
      </c>
      <c r="E44" s="24">
        <f t="shared" si="9"/>
        <v>0</v>
      </c>
      <c r="F44" s="24">
        <f t="shared" si="9"/>
        <v>0</v>
      </c>
      <c r="G44" s="24">
        <f t="shared" si="9"/>
        <v>0</v>
      </c>
      <c r="H44" s="24">
        <f t="shared" si="9"/>
        <v>0</v>
      </c>
      <c r="I44" s="24">
        <f t="shared" si="9"/>
        <v>0</v>
      </c>
      <c r="J44" s="24">
        <f t="shared" si="9"/>
        <v>0</v>
      </c>
      <c r="K44" s="24">
        <f t="shared" si="9"/>
        <v>0</v>
      </c>
      <c r="L44" s="24">
        <f t="shared" si="9"/>
        <v>3351</v>
      </c>
      <c r="M44" s="24">
        <f t="shared" si="9"/>
        <v>0</v>
      </c>
      <c r="N44" s="24">
        <f t="shared" si="9"/>
        <v>0</v>
      </c>
      <c r="O44" s="24">
        <f t="shared" si="9"/>
        <v>0</v>
      </c>
      <c r="P44" s="24">
        <f t="shared" si="9"/>
        <v>0</v>
      </c>
      <c r="Q44" s="24">
        <f t="shared" si="9"/>
        <v>0</v>
      </c>
      <c r="R44" s="24">
        <f t="shared" si="9"/>
        <v>0</v>
      </c>
      <c r="S44" s="24">
        <f t="shared" si="9"/>
        <v>0</v>
      </c>
      <c r="T44" s="24">
        <f t="shared" si="9"/>
        <v>0</v>
      </c>
      <c r="U44" s="24">
        <f t="shared" si="9"/>
        <v>0</v>
      </c>
      <c r="V44" s="24">
        <f t="shared" si="9"/>
        <v>0</v>
      </c>
      <c r="W44" s="24">
        <f t="shared" si="9"/>
        <v>0</v>
      </c>
      <c r="X44" s="24">
        <f t="shared" si="9"/>
        <v>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18">
        <f t="shared" si="7"/>
        <v>3351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0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5">
        <v>3351.0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3351</v>
      </c>
    </row>
    <row r="49">
      <c r="A49" s="2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0</v>
      </c>
    </row>
    <row r="50">
      <c r="A50" s="25" t="s">
        <v>47</v>
      </c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0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0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1"/>
      <c r="AG53" s="18">
        <f t="shared" si="7"/>
        <v>0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238289</v>
      </c>
    </row>
    <row r="55">
      <c r="AG55" s="31"/>
    </row>
    <row r="56">
      <c r="A56" s="32" t="s">
        <v>51</v>
      </c>
      <c r="B56" s="33"/>
      <c r="C56" s="34"/>
      <c r="D56" s="35"/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  <row r="1005">
      <c r="AG1005" s="31"/>
    </row>
  </sheetData>
  <mergeCells count="1">
    <mergeCell ref="C56:D56"/>
  </mergeCells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3" width="8.0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15200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26530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41730</v>
      </c>
    </row>
    <row r="5">
      <c r="A5" s="8" t="s">
        <v>2</v>
      </c>
      <c r="B5" s="8"/>
      <c r="C5" s="8"/>
      <c r="D5" s="8"/>
      <c r="E5" s="8"/>
      <c r="F5" s="8"/>
      <c r="G5" s="8"/>
      <c r="H5" s="8"/>
      <c r="I5" s="9">
        <v>15200.0</v>
      </c>
      <c r="J5" s="8"/>
      <c r="K5" s="8"/>
      <c r="L5" s="8"/>
      <c r="M5" s="8"/>
      <c r="N5" s="8"/>
      <c r="O5" s="8"/>
      <c r="P5" s="9">
        <v>26530.0</v>
      </c>
      <c r="Q5" s="8"/>
      <c r="R5" s="8"/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4">
        <v>3000.0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400</v>
      </c>
      <c r="C12" s="18">
        <f t="shared" si="2"/>
        <v>0</v>
      </c>
      <c r="D12" s="18">
        <f t="shared" si="2"/>
        <v>536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300</v>
      </c>
      <c r="J12" s="18">
        <f t="shared" si="2"/>
        <v>0</v>
      </c>
      <c r="K12" s="18">
        <f t="shared" si="2"/>
        <v>646</v>
      </c>
      <c r="L12" s="18">
        <f t="shared" si="2"/>
        <v>0</v>
      </c>
      <c r="M12" s="18">
        <f t="shared" si="2"/>
        <v>0</v>
      </c>
      <c r="N12" s="18">
        <f t="shared" si="2"/>
        <v>110</v>
      </c>
      <c r="O12" s="18">
        <f t="shared" si="2"/>
        <v>558</v>
      </c>
      <c r="P12" s="18">
        <f t="shared" si="2"/>
        <v>9661</v>
      </c>
      <c r="Q12" s="18">
        <f t="shared" si="2"/>
        <v>0</v>
      </c>
      <c r="R12" s="18">
        <f t="shared" si="2"/>
        <v>3987</v>
      </c>
      <c r="S12" s="18">
        <f t="shared" si="2"/>
        <v>536</v>
      </c>
      <c r="T12" s="18">
        <f t="shared" si="2"/>
        <v>341</v>
      </c>
      <c r="U12" s="18">
        <f t="shared" si="2"/>
        <v>435</v>
      </c>
      <c r="V12" s="18">
        <f t="shared" si="2"/>
        <v>0</v>
      </c>
      <c r="W12" s="18">
        <f t="shared" si="2"/>
        <v>0</v>
      </c>
      <c r="X12" s="18">
        <f t="shared" si="2"/>
        <v>5725</v>
      </c>
      <c r="Y12" s="18">
        <f t="shared" si="2"/>
        <v>665</v>
      </c>
      <c r="Z12" s="18">
        <f t="shared" si="2"/>
        <v>0</v>
      </c>
      <c r="AA12" s="18">
        <f t="shared" si="2"/>
        <v>0</v>
      </c>
      <c r="AB12" s="18">
        <f t="shared" si="2"/>
        <v>270</v>
      </c>
      <c r="AC12" s="18">
        <f t="shared" si="2"/>
        <v>202</v>
      </c>
      <c r="AD12" s="18">
        <f t="shared" si="2"/>
        <v>714</v>
      </c>
      <c r="AE12" s="18">
        <f t="shared" si="2"/>
        <v>0</v>
      </c>
      <c r="AF12" s="18">
        <f t="shared" si="2"/>
        <v>0</v>
      </c>
      <c r="AG12" s="18">
        <f t="shared" ref="AG12:AG28" si="3">SUM(B12:AF12)</f>
        <v>25086</v>
      </c>
    </row>
    <row r="13">
      <c r="A13" s="19" t="s">
        <v>10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5">
        <v>3000.0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3000</v>
      </c>
    </row>
    <row r="14">
      <c r="A14" s="22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  <c r="AG14" s="18">
        <f t="shared" si="3"/>
        <v>0</v>
      </c>
    </row>
    <row r="15">
      <c r="A15" s="22" t="s">
        <v>12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  <c r="AG15" s="18">
        <f t="shared" si="3"/>
        <v>0</v>
      </c>
    </row>
    <row r="16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5">
        <v>300.0</v>
      </c>
      <c r="AE16" s="20"/>
      <c r="AF16" s="21"/>
      <c r="AG16" s="18">
        <f t="shared" si="3"/>
        <v>300</v>
      </c>
    </row>
    <row r="17">
      <c r="A17" s="22" t="s">
        <v>14</v>
      </c>
      <c r="B17" s="20"/>
      <c r="C17" s="20"/>
      <c r="D17" s="20"/>
      <c r="E17" s="20"/>
      <c r="F17" s="20"/>
      <c r="G17" s="20"/>
      <c r="H17" s="20"/>
      <c r="I17" s="20"/>
      <c r="J17" s="20"/>
      <c r="K17" s="25">
        <v>78.0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f>130+136</f>
        <v>266</v>
      </c>
      <c r="Y17" s="20"/>
      <c r="Z17" s="20"/>
      <c r="AA17" s="20"/>
      <c r="AB17" s="20"/>
      <c r="AC17" s="20"/>
      <c r="AD17" s="20"/>
      <c r="AE17" s="20"/>
      <c r="AF17" s="21"/>
      <c r="AG17" s="18">
        <f t="shared" si="3"/>
        <v>344</v>
      </c>
    </row>
    <row r="18">
      <c r="A18" s="22" t="s">
        <v>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>
        <f t="shared" si="3"/>
        <v>0</v>
      </c>
    </row>
    <row r="19" ht="12.75" customHeight="1">
      <c r="A19" s="23" t="s">
        <v>16</v>
      </c>
      <c r="B19" s="24">
        <f t="shared" ref="B19:AF19" si="4">B20+B21+B22+B23</f>
        <v>0</v>
      </c>
      <c r="C19" s="24">
        <f t="shared" si="4"/>
        <v>0</v>
      </c>
      <c r="D19" s="24">
        <f t="shared" si="4"/>
        <v>536</v>
      </c>
      <c r="E19" s="24">
        <f t="shared" si="4"/>
        <v>0</v>
      </c>
      <c r="F19" s="24">
        <f t="shared" si="4"/>
        <v>0</v>
      </c>
      <c r="G19" s="24">
        <f t="shared" si="4"/>
        <v>0</v>
      </c>
      <c r="H19" s="24">
        <f t="shared" si="4"/>
        <v>0</v>
      </c>
      <c r="I19" s="24">
        <f t="shared" si="4"/>
        <v>300</v>
      </c>
      <c r="J19" s="24">
        <f t="shared" si="4"/>
        <v>0</v>
      </c>
      <c r="K19" s="24">
        <f t="shared" si="4"/>
        <v>568</v>
      </c>
      <c r="L19" s="24">
        <f t="shared" si="4"/>
        <v>0</v>
      </c>
      <c r="M19" s="24">
        <f t="shared" si="4"/>
        <v>0</v>
      </c>
      <c r="N19" s="24">
        <f t="shared" si="4"/>
        <v>170</v>
      </c>
      <c r="O19" s="24">
        <f t="shared" si="4"/>
        <v>0</v>
      </c>
      <c r="P19" s="24">
        <f t="shared" si="4"/>
        <v>0</v>
      </c>
      <c r="Q19" s="24">
        <f t="shared" si="4"/>
        <v>0</v>
      </c>
      <c r="R19" s="24">
        <f t="shared" si="4"/>
        <v>585</v>
      </c>
      <c r="S19" s="24">
        <f t="shared" si="4"/>
        <v>422</v>
      </c>
      <c r="T19" s="24">
        <f t="shared" si="4"/>
        <v>341</v>
      </c>
      <c r="U19" s="24">
        <f t="shared" si="4"/>
        <v>130</v>
      </c>
      <c r="V19" s="24">
        <f t="shared" si="4"/>
        <v>0</v>
      </c>
      <c r="W19" s="24">
        <f t="shared" si="4"/>
        <v>0</v>
      </c>
      <c r="X19" s="24">
        <f t="shared" si="4"/>
        <v>0</v>
      </c>
      <c r="Y19" s="24">
        <f t="shared" si="4"/>
        <v>665</v>
      </c>
      <c r="Z19" s="24">
        <f t="shared" si="4"/>
        <v>0</v>
      </c>
      <c r="AA19" s="24">
        <f t="shared" si="4"/>
        <v>0</v>
      </c>
      <c r="AB19" s="24">
        <f t="shared" si="4"/>
        <v>270</v>
      </c>
      <c r="AC19" s="24">
        <f t="shared" si="4"/>
        <v>202</v>
      </c>
      <c r="AD19" s="24">
        <f t="shared" si="4"/>
        <v>414</v>
      </c>
      <c r="AE19" s="24">
        <f t="shared" si="4"/>
        <v>0</v>
      </c>
      <c r="AF19" s="24">
        <f t="shared" si="4"/>
        <v>0</v>
      </c>
      <c r="AG19" s="18">
        <f t="shared" si="3"/>
        <v>4603</v>
      </c>
    </row>
    <row r="20">
      <c r="A20" s="25" t="s">
        <v>17</v>
      </c>
      <c r="B20" s="20"/>
      <c r="C20" s="20"/>
      <c r="D20" s="25">
        <v>59.0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5">
        <v>130.0</v>
      </c>
      <c r="V20" s="20"/>
      <c r="W20" s="20"/>
      <c r="X20" s="20"/>
      <c r="Y20" s="20"/>
      <c r="Z20" s="20"/>
      <c r="AA20" s="20"/>
      <c r="AB20" s="25">
        <v>270.0</v>
      </c>
      <c r="AC20" s="20"/>
      <c r="AD20" s="20"/>
      <c r="AE20" s="20"/>
      <c r="AF20" s="21"/>
      <c r="AG20" s="18">
        <f t="shared" si="3"/>
        <v>459</v>
      </c>
    </row>
    <row r="21">
      <c r="A21" s="25" t="s">
        <v>18</v>
      </c>
      <c r="B21" s="20"/>
      <c r="C21" s="20"/>
      <c r="D21" s="25">
        <v>327.0</v>
      </c>
      <c r="E21" s="20"/>
      <c r="F21" s="20"/>
      <c r="G21" s="20"/>
      <c r="H21" s="20"/>
      <c r="I21" s="20"/>
      <c r="J21" s="20"/>
      <c r="K21" s="25">
        <v>100.0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5">
        <v>120.0</v>
      </c>
      <c r="Z21" s="20"/>
      <c r="AA21" s="20"/>
      <c r="AB21" s="20"/>
      <c r="AC21" s="20"/>
      <c r="AD21" s="25">
        <v>414.0</v>
      </c>
      <c r="AE21" s="20"/>
      <c r="AF21" s="26"/>
      <c r="AG21" s="18">
        <f t="shared" si="3"/>
        <v>961</v>
      </c>
    </row>
    <row r="22">
      <c r="A22" s="25" t="s">
        <v>19</v>
      </c>
      <c r="B22" s="20"/>
      <c r="C22" s="20"/>
      <c r="D22" s="25">
        <v>150.0</v>
      </c>
      <c r="E22" s="20"/>
      <c r="F22" s="20"/>
      <c r="G22" s="20"/>
      <c r="H22" s="20"/>
      <c r="I22" s="25">
        <v>300.0</v>
      </c>
      <c r="J22" s="20"/>
      <c r="K22" s="25">
        <v>468.0</v>
      </c>
      <c r="L22" s="20"/>
      <c r="M22" s="20"/>
      <c r="N22" s="25">
        <v>170.0</v>
      </c>
      <c r="O22" s="20"/>
      <c r="P22" s="20"/>
      <c r="Q22" s="20"/>
      <c r="R22" s="25">
        <v>585.0</v>
      </c>
      <c r="S22" s="25">
        <v>422.0</v>
      </c>
      <c r="T22" s="25">
        <v>341.0</v>
      </c>
      <c r="U22" s="20"/>
      <c r="V22" s="20"/>
      <c r="W22" s="20"/>
      <c r="X22" s="20"/>
      <c r="Y22" s="25">
        <v>545.0</v>
      </c>
      <c r="Z22" s="20"/>
      <c r="AA22" s="20"/>
      <c r="AB22" s="20"/>
      <c r="AC22" s="25">
        <v>202.0</v>
      </c>
      <c r="AD22" s="20"/>
      <c r="AE22" s="20"/>
      <c r="AF22" s="21"/>
      <c r="AG22" s="18">
        <f t="shared" si="3"/>
        <v>3183</v>
      </c>
    </row>
    <row r="23">
      <c r="A23" s="20" t="s">
        <v>52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0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0</v>
      </c>
      <c r="D24" s="24">
        <f t="shared" si="5"/>
        <v>0</v>
      </c>
      <c r="E24" s="24">
        <f t="shared" si="5"/>
        <v>0</v>
      </c>
      <c r="F24" s="24">
        <f t="shared" si="5"/>
        <v>0</v>
      </c>
      <c r="G24" s="24">
        <f t="shared" si="5"/>
        <v>0</v>
      </c>
      <c r="H24" s="24">
        <f t="shared" si="5"/>
        <v>0</v>
      </c>
      <c r="I24" s="24">
        <f t="shared" si="5"/>
        <v>0</v>
      </c>
      <c r="J24" s="24">
        <f t="shared" si="5"/>
        <v>0</v>
      </c>
      <c r="K24" s="24">
        <f t="shared" si="5"/>
        <v>0</v>
      </c>
      <c r="L24" s="24">
        <f t="shared" si="5"/>
        <v>0</v>
      </c>
      <c r="M24" s="24">
        <f t="shared" si="5"/>
        <v>0</v>
      </c>
      <c r="N24" s="24">
        <f t="shared" si="5"/>
        <v>-60</v>
      </c>
      <c r="O24" s="24">
        <f t="shared" si="5"/>
        <v>0</v>
      </c>
      <c r="P24" s="24">
        <f t="shared" si="5"/>
        <v>0</v>
      </c>
      <c r="Q24" s="24">
        <f t="shared" si="5"/>
        <v>0</v>
      </c>
      <c r="R24" s="24">
        <f t="shared" si="5"/>
        <v>0</v>
      </c>
      <c r="S24" s="24">
        <f t="shared" si="5"/>
        <v>0</v>
      </c>
      <c r="T24" s="24">
        <f t="shared" si="5"/>
        <v>0</v>
      </c>
      <c r="U24" s="24">
        <f t="shared" si="5"/>
        <v>0</v>
      </c>
      <c r="V24" s="24">
        <f t="shared" si="5"/>
        <v>0</v>
      </c>
      <c r="W24" s="24">
        <f t="shared" si="5"/>
        <v>0</v>
      </c>
      <c r="X24" s="24">
        <f t="shared" si="5"/>
        <v>0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0</v>
      </c>
      <c r="AE24" s="24">
        <f t="shared" si="5"/>
        <v>0</v>
      </c>
      <c r="AF24" s="24">
        <f t="shared" si="5"/>
        <v>0</v>
      </c>
      <c r="AG24" s="18">
        <f t="shared" si="3"/>
        <v>-60</v>
      </c>
    </row>
    <row r="25">
      <c r="A25" s="25" t="s">
        <v>22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5">
        <v>-60.0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/>
      <c r="AG25" s="18">
        <f t="shared" si="3"/>
        <v>-60</v>
      </c>
    </row>
    <row r="26">
      <c r="A26" s="2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0</v>
      </c>
    </row>
    <row r="27">
      <c r="A27" s="22" t="s">
        <v>24</v>
      </c>
      <c r="B27" s="25">
        <v>400.0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5">
        <v>558.0</v>
      </c>
      <c r="P27" s="20"/>
      <c r="Q27" s="20"/>
      <c r="R27" s="20"/>
      <c r="S27" s="25">
        <v>114.0</v>
      </c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/>
      <c r="AG27" s="18">
        <f t="shared" si="3"/>
        <v>1072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  <c r="AG28" s="18">
        <f t="shared" si="3"/>
        <v>0</v>
      </c>
    </row>
    <row r="29">
      <c r="A29" s="22" t="s">
        <v>26</v>
      </c>
      <c r="B29" s="20"/>
      <c r="C29" s="25">
        <v>114.0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5">
        <v>172.0</v>
      </c>
      <c r="T29" s="20"/>
      <c r="U29" s="20"/>
      <c r="V29" s="20"/>
      <c r="W29" s="20"/>
      <c r="X29" s="20"/>
      <c r="Y29" s="25">
        <v>193.0</v>
      </c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0</v>
      </c>
      <c r="C30" s="24">
        <f t="shared" si="6"/>
        <v>0</v>
      </c>
      <c r="D30" s="24">
        <f t="shared" si="6"/>
        <v>0</v>
      </c>
      <c r="E30" s="24">
        <f t="shared" si="6"/>
        <v>0</v>
      </c>
      <c r="F30" s="24">
        <f t="shared" si="6"/>
        <v>0</v>
      </c>
      <c r="G30" s="24">
        <f t="shared" si="6"/>
        <v>0</v>
      </c>
      <c r="H30" s="24">
        <f t="shared" si="6"/>
        <v>0</v>
      </c>
      <c r="I30" s="24">
        <f t="shared" si="6"/>
        <v>0</v>
      </c>
      <c r="J30" s="24">
        <f t="shared" si="6"/>
        <v>0</v>
      </c>
      <c r="K30" s="24">
        <f t="shared" si="6"/>
        <v>0</v>
      </c>
      <c r="L30" s="24">
        <f t="shared" si="6"/>
        <v>0</v>
      </c>
      <c r="M30" s="24">
        <f t="shared" si="6"/>
        <v>0</v>
      </c>
      <c r="N30" s="24">
        <f t="shared" si="6"/>
        <v>0</v>
      </c>
      <c r="O30" s="24">
        <f t="shared" si="6"/>
        <v>0</v>
      </c>
      <c r="P30" s="24">
        <f t="shared" si="6"/>
        <v>0</v>
      </c>
      <c r="Q30" s="24">
        <f t="shared" si="6"/>
        <v>0</v>
      </c>
      <c r="R30" s="24">
        <f t="shared" si="6"/>
        <v>250</v>
      </c>
      <c r="S30" s="24">
        <f t="shared" si="6"/>
        <v>0</v>
      </c>
      <c r="T30" s="24">
        <f t="shared" si="6"/>
        <v>0</v>
      </c>
      <c r="U30" s="24">
        <f t="shared" si="6"/>
        <v>0</v>
      </c>
      <c r="V30" s="24">
        <f t="shared" si="6"/>
        <v>0</v>
      </c>
      <c r="W30" s="24">
        <f t="shared" si="6"/>
        <v>0</v>
      </c>
      <c r="X30" s="24">
        <f t="shared" si="6"/>
        <v>0</v>
      </c>
      <c r="Y30" s="24">
        <f t="shared" si="6"/>
        <v>0</v>
      </c>
      <c r="Z30" s="24">
        <f t="shared" si="6"/>
        <v>0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0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250</v>
      </c>
    </row>
    <row r="31">
      <c r="A31" s="20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5">
        <v>250.0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1"/>
      <c r="AG31" s="18">
        <f t="shared" si="7"/>
        <v>250</v>
      </c>
    </row>
    <row r="32">
      <c r="A32" s="2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0"/>
      <c r="AE32" s="20"/>
      <c r="AF32" s="26"/>
      <c r="AG32" s="18">
        <f t="shared" si="7"/>
        <v>0</v>
      </c>
    </row>
    <row r="33">
      <c r="A33" s="20" t="s">
        <v>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1"/>
      <c r="AG33" s="18">
        <f t="shared" si="7"/>
        <v>0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0</v>
      </c>
    </row>
    <row r="35">
      <c r="A35" s="25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8">
        <f t="shared" si="7"/>
        <v>0</v>
      </c>
    </row>
    <row r="36">
      <c r="A36" s="2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0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0</v>
      </c>
      <c r="AF37" s="24">
        <f t="shared" si="8"/>
        <v>0</v>
      </c>
      <c r="AG37" s="18">
        <f t="shared" si="7"/>
        <v>0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0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  <c r="AG39" s="18">
        <f t="shared" si="7"/>
        <v>0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0</v>
      </c>
    </row>
    <row r="42">
      <c r="A42" s="22" t="s">
        <v>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5">
        <v>3152.0</v>
      </c>
      <c r="S42" s="20"/>
      <c r="T42" s="20"/>
      <c r="U42" s="25">
        <v>305.0</v>
      </c>
      <c r="V42" s="20"/>
      <c r="W42" s="20"/>
      <c r="X42" s="25">
        <v>5459.0</v>
      </c>
      <c r="Y42" s="20"/>
      <c r="Z42" s="20"/>
      <c r="AA42" s="20"/>
      <c r="AB42" s="20"/>
      <c r="AC42" s="20"/>
      <c r="AD42" s="20"/>
      <c r="AE42" s="20"/>
      <c r="AF42" s="21"/>
      <c r="AG42" s="18">
        <f t="shared" si="7"/>
        <v>8916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1"/>
      <c r="AG43" s="18">
        <f t="shared" si="7"/>
        <v>0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0</v>
      </c>
      <c r="D44" s="24">
        <f t="shared" si="9"/>
        <v>0</v>
      </c>
      <c r="E44" s="24">
        <f t="shared" si="9"/>
        <v>0</v>
      </c>
      <c r="F44" s="24">
        <f t="shared" si="9"/>
        <v>0</v>
      </c>
      <c r="G44" s="24">
        <f t="shared" si="9"/>
        <v>0</v>
      </c>
      <c r="H44" s="24">
        <f t="shared" si="9"/>
        <v>0</v>
      </c>
      <c r="I44" s="24">
        <f t="shared" si="9"/>
        <v>0</v>
      </c>
      <c r="J44" s="24">
        <f t="shared" si="9"/>
        <v>0</v>
      </c>
      <c r="K44" s="24">
        <f t="shared" si="9"/>
        <v>0</v>
      </c>
      <c r="L44" s="24">
        <f t="shared" si="9"/>
        <v>0</v>
      </c>
      <c r="M44" s="24">
        <f t="shared" si="9"/>
        <v>0</v>
      </c>
      <c r="N44" s="24">
        <f t="shared" si="9"/>
        <v>0</v>
      </c>
      <c r="O44" s="24">
        <f t="shared" si="9"/>
        <v>0</v>
      </c>
      <c r="P44" s="24">
        <f t="shared" si="9"/>
        <v>6661</v>
      </c>
      <c r="Q44" s="24">
        <f t="shared" si="9"/>
        <v>0</v>
      </c>
      <c r="R44" s="24">
        <f t="shared" si="9"/>
        <v>0</v>
      </c>
      <c r="S44" s="24">
        <f t="shared" si="9"/>
        <v>0</v>
      </c>
      <c r="T44" s="24">
        <f t="shared" si="9"/>
        <v>0</v>
      </c>
      <c r="U44" s="24">
        <f t="shared" si="9"/>
        <v>0</v>
      </c>
      <c r="V44" s="24">
        <f t="shared" si="9"/>
        <v>0</v>
      </c>
      <c r="W44" s="24">
        <f t="shared" si="9"/>
        <v>0</v>
      </c>
      <c r="X44" s="24">
        <f t="shared" si="9"/>
        <v>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18">
        <f t="shared" si="7"/>
        <v>6661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5">
        <v>2436.0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2436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5">
        <v>4225.0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4225</v>
      </c>
    </row>
    <row r="49">
      <c r="A49" s="2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0</v>
      </c>
    </row>
    <row r="50">
      <c r="A50" s="25" t="s">
        <v>47</v>
      </c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0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0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1"/>
      <c r="AG53" s="18">
        <f t="shared" si="7"/>
        <v>0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16644</v>
      </c>
    </row>
    <row r="55">
      <c r="AG55" s="31"/>
    </row>
    <row r="56">
      <c r="A56" s="32" t="s">
        <v>51</v>
      </c>
      <c r="B56" s="33"/>
      <c r="C56" s="34"/>
      <c r="D56" s="35"/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  <row r="1005">
      <c r="AG1005" s="31"/>
    </row>
  </sheetData>
  <mergeCells count="1">
    <mergeCell ref="C56:D56"/>
  </mergeCells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3" width="8.0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34000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34000</v>
      </c>
    </row>
    <row r="5">
      <c r="A5" s="8" t="s">
        <v>2</v>
      </c>
      <c r="B5" s="8"/>
      <c r="C5" s="8"/>
      <c r="D5" s="8"/>
      <c r="E5" s="8"/>
      <c r="F5" s="8"/>
      <c r="G5" s="8"/>
      <c r="H5" s="8"/>
      <c r="I5" s="8"/>
      <c r="J5" s="8"/>
      <c r="K5" s="9">
        <v>34000.0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4">
        <v>7500.0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4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274</v>
      </c>
      <c r="C12" s="18">
        <f t="shared" si="2"/>
        <v>181</v>
      </c>
      <c r="D12" s="18">
        <f t="shared" si="2"/>
        <v>0</v>
      </c>
      <c r="E12" s="18">
        <f t="shared" si="2"/>
        <v>0</v>
      </c>
      <c r="F12" s="18">
        <f t="shared" si="2"/>
        <v>200</v>
      </c>
      <c r="G12" s="18">
        <f t="shared" si="2"/>
        <v>0</v>
      </c>
      <c r="H12" s="18">
        <f t="shared" si="2"/>
        <v>0</v>
      </c>
      <c r="I12" s="18">
        <f t="shared" si="2"/>
        <v>6268</v>
      </c>
      <c r="J12" s="18">
        <f t="shared" si="2"/>
        <v>927</v>
      </c>
      <c r="K12" s="18">
        <f t="shared" si="2"/>
        <v>415</v>
      </c>
      <c r="L12" s="18">
        <f t="shared" si="2"/>
        <v>9227</v>
      </c>
      <c r="M12" s="18">
        <f t="shared" si="2"/>
        <v>220</v>
      </c>
      <c r="N12" s="18">
        <f t="shared" si="2"/>
        <v>0</v>
      </c>
      <c r="O12" s="18">
        <f t="shared" si="2"/>
        <v>300</v>
      </c>
      <c r="P12" s="18">
        <f t="shared" si="2"/>
        <v>400</v>
      </c>
      <c r="Q12" s="18">
        <f t="shared" si="2"/>
        <v>134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837</v>
      </c>
      <c r="V12" s="18">
        <f t="shared" si="2"/>
        <v>0</v>
      </c>
      <c r="W12" s="18">
        <f t="shared" si="2"/>
        <v>0</v>
      </c>
      <c r="X12" s="18">
        <f t="shared" si="2"/>
        <v>270</v>
      </c>
      <c r="Y12" s="18">
        <f t="shared" si="2"/>
        <v>0</v>
      </c>
      <c r="Z12" s="18">
        <f t="shared" si="2"/>
        <v>120</v>
      </c>
      <c r="AA12" s="18">
        <f t="shared" si="2"/>
        <v>3526</v>
      </c>
      <c r="AB12" s="18">
        <f t="shared" si="2"/>
        <v>0</v>
      </c>
      <c r="AC12" s="18">
        <f t="shared" si="2"/>
        <v>111</v>
      </c>
      <c r="AD12" s="18">
        <f t="shared" si="2"/>
        <v>0</v>
      </c>
      <c r="AE12" s="18">
        <f t="shared" si="2"/>
        <v>1484</v>
      </c>
      <c r="AF12" s="18">
        <f t="shared" si="2"/>
        <v>0</v>
      </c>
      <c r="AG12" s="18">
        <f t="shared" ref="AG12:AG28" si="3">SUM(B12:AF12)</f>
        <v>24894</v>
      </c>
    </row>
    <row r="13">
      <c r="A13" s="19" t="s">
        <v>10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5">
        <v>3000.0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3000</v>
      </c>
    </row>
    <row r="14">
      <c r="A14" s="22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  <c r="AG14" s="18">
        <f t="shared" si="3"/>
        <v>0</v>
      </c>
    </row>
    <row r="15">
      <c r="A15" s="22" t="s">
        <v>12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  <c r="AG15" s="18">
        <f t="shared" si="3"/>
        <v>0</v>
      </c>
    </row>
    <row r="16">
      <c r="A16" s="22" t="s">
        <v>13</v>
      </c>
      <c r="B16" s="20"/>
      <c r="C16" s="20"/>
      <c r="D16" s="20"/>
      <c r="E16" s="20"/>
      <c r="F16" s="20"/>
      <c r="G16" s="20"/>
      <c r="H16" s="20"/>
      <c r="I16" s="25">
        <v>300.0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5">
        <v>270.0</v>
      </c>
      <c r="Y16" s="20"/>
      <c r="Z16" s="20"/>
      <c r="AA16" s="20"/>
      <c r="AB16" s="20"/>
      <c r="AC16" s="20"/>
      <c r="AD16" s="20"/>
      <c r="AE16" s="20"/>
      <c r="AF16" s="21"/>
      <c r="AG16" s="18">
        <f t="shared" si="3"/>
        <v>570</v>
      </c>
    </row>
    <row r="17">
      <c r="A17" s="22" t="s">
        <v>14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5">
        <v>56.0</v>
      </c>
      <c r="AD17" s="20"/>
      <c r="AE17" s="20"/>
      <c r="AF17" s="21"/>
      <c r="AG17" s="18">
        <f t="shared" si="3"/>
        <v>56</v>
      </c>
    </row>
    <row r="18">
      <c r="A18" s="22" t="s">
        <v>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>
        <f t="shared" si="3"/>
        <v>0</v>
      </c>
    </row>
    <row r="19" ht="12.75" customHeight="1">
      <c r="A19" s="23" t="s">
        <v>16</v>
      </c>
      <c r="B19" s="24">
        <f t="shared" ref="B19:AF19" si="4">B20+B21+B22+B23</f>
        <v>274</v>
      </c>
      <c r="C19" s="24">
        <f t="shared" si="4"/>
        <v>0</v>
      </c>
      <c r="D19" s="24">
        <f t="shared" si="4"/>
        <v>0</v>
      </c>
      <c r="E19" s="24">
        <f t="shared" si="4"/>
        <v>0</v>
      </c>
      <c r="F19" s="24">
        <f t="shared" si="4"/>
        <v>200</v>
      </c>
      <c r="G19" s="24">
        <f t="shared" si="4"/>
        <v>0</v>
      </c>
      <c r="H19" s="24">
        <f t="shared" si="4"/>
        <v>0</v>
      </c>
      <c r="I19" s="24">
        <f t="shared" si="4"/>
        <v>0</v>
      </c>
      <c r="J19" s="24">
        <f t="shared" si="4"/>
        <v>527</v>
      </c>
      <c r="K19" s="24">
        <f t="shared" si="4"/>
        <v>0</v>
      </c>
      <c r="L19" s="24">
        <f t="shared" si="4"/>
        <v>0</v>
      </c>
      <c r="M19" s="24">
        <f t="shared" si="4"/>
        <v>0</v>
      </c>
      <c r="N19" s="24">
        <f t="shared" si="4"/>
        <v>0</v>
      </c>
      <c r="O19" s="24">
        <f t="shared" si="4"/>
        <v>0</v>
      </c>
      <c r="P19" s="24">
        <f t="shared" si="4"/>
        <v>0</v>
      </c>
      <c r="Q19" s="24">
        <f t="shared" si="4"/>
        <v>0</v>
      </c>
      <c r="R19" s="24">
        <f t="shared" si="4"/>
        <v>0</v>
      </c>
      <c r="S19" s="24">
        <f t="shared" si="4"/>
        <v>0</v>
      </c>
      <c r="T19" s="24">
        <f t="shared" si="4"/>
        <v>0</v>
      </c>
      <c r="U19" s="24">
        <f t="shared" si="4"/>
        <v>721</v>
      </c>
      <c r="V19" s="24">
        <f t="shared" si="4"/>
        <v>0</v>
      </c>
      <c r="W19" s="24">
        <f t="shared" si="4"/>
        <v>0</v>
      </c>
      <c r="X19" s="24">
        <f t="shared" si="4"/>
        <v>0</v>
      </c>
      <c r="Y19" s="24">
        <f t="shared" si="4"/>
        <v>0</v>
      </c>
      <c r="Z19" s="24">
        <f t="shared" si="4"/>
        <v>0</v>
      </c>
      <c r="AA19" s="24">
        <f t="shared" si="4"/>
        <v>0</v>
      </c>
      <c r="AB19" s="24">
        <f t="shared" si="4"/>
        <v>0</v>
      </c>
      <c r="AC19" s="24">
        <f t="shared" si="4"/>
        <v>0</v>
      </c>
      <c r="AD19" s="24">
        <f t="shared" si="4"/>
        <v>0</v>
      </c>
      <c r="AE19" s="24">
        <f t="shared" si="4"/>
        <v>150</v>
      </c>
      <c r="AF19" s="24">
        <f t="shared" si="4"/>
        <v>0</v>
      </c>
      <c r="AG19" s="18">
        <f t="shared" si="3"/>
        <v>1872</v>
      </c>
    </row>
    <row r="20">
      <c r="A20" s="25" t="s">
        <v>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1"/>
      <c r="AG20" s="18">
        <f t="shared" si="3"/>
        <v>0</v>
      </c>
    </row>
    <row r="21">
      <c r="A21" s="25" t="s">
        <v>18</v>
      </c>
      <c r="B21" s="25">
        <v>274.0</v>
      </c>
      <c r="C21" s="20"/>
      <c r="D21" s="20"/>
      <c r="E21" s="20"/>
      <c r="F21" s="20"/>
      <c r="G21" s="20"/>
      <c r="H21" s="20"/>
      <c r="I21" s="20"/>
      <c r="J21" s="25">
        <v>527.0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5">
        <v>521.0</v>
      </c>
      <c r="V21" s="20"/>
      <c r="W21" s="20"/>
      <c r="X21" s="20"/>
      <c r="Y21" s="20"/>
      <c r="Z21" s="20"/>
      <c r="AA21" s="20"/>
      <c r="AB21" s="20"/>
      <c r="AC21" s="20"/>
      <c r="AD21" s="20"/>
      <c r="AE21" s="25">
        <v>150.0</v>
      </c>
      <c r="AF21" s="26"/>
      <c r="AG21" s="18">
        <f t="shared" si="3"/>
        <v>1472</v>
      </c>
    </row>
    <row r="22">
      <c r="A22" s="25" t="s">
        <v>19</v>
      </c>
      <c r="B22" s="20"/>
      <c r="C22" s="20"/>
      <c r="D22" s="20"/>
      <c r="E22" s="20"/>
      <c r="F22" s="25">
        <v>200.0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5">
        <v>200.0</v>
      </c>
      <c r="V22" s="20"/>
      <c r="W22" s="20"/>
      <c r="X22" s="20"/>
      <c r="Y22" s="20"/>
      <c r="Z22" s="20"/>
      <c r="AA22" s="20"/>
      <c r="AB22" s="20"/>
      <c r="AC22" s="25"/>
      <c r="AD22" s="20"/>
      <c r="AE22" s="20"/>
      <c r="AF22" s="21"/>
      <c r="AG22" s="18">
        <f t="shared" si="3"/>
        <v>400</v>
      </c>
    </row>
    <row r="23">
      <c r="A23" s="20" t="s">
        <v>52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0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0</v>
      </c>
      <c r="D24" s="24">
        <f t="shared" si="5"/>
        <v>0</v>
      </c>
      <c r="E24" s="24">
        <f t="shared" si="5"/>
        <v>0</v>
      </c>
      <c r="F24" s="24">
        <f t="shared" si="5"/>
        <v>0</v>
      </c>
      <c r="G24" s="24">
        <f t="shared" si="5"/>
        <v>0</v>
      </c>
      <c r="H24" s="24">
        <f t="shared" si="5"/>
        <v>0</v>
      </c>
      <c r="I24" s="24">
        <f t="shared" si="5"/>
        <v>0</v>
      </c>
      <c r="J24" s="24">
        <f t="shared" si="5"/>
        <v>0</v>
      </c>
      <c r="K24" s="24">
        <f t="shared" si="5"/>
        <v>0</v>
      </c>
      <c r="L24" s="24">
        <f t="shared" si="5"/>
        <v>0</v>
      </c>
      <c r="M24" s="24">
        <f t="shared" si="5"/>
        <v>0</v>
      </c>
      <c r="N24" s="24">
        <f t="shared" si="5"/>
        <v>0</v>
      </c>
      <c r="O24" s="24">
        <f t="shared" si="5"/>
        <v>0</v>
      </c>
      <c r="P24" s="24">
        <f t="shared" si="5"/>
        <v>0</v>
      </c>
      <c r="Q24" s="24">
        <f t="shared" si="5"/>
        <v>0</v>
      </c>
      <c r="R24" s="24">
        <f t="shared" si="5"/>
        <v>0</v>
      </c>
      <c r="S24" s="24">
        <f t="shared" si="5"/>
        <v>0</v>
      </c>
      <c r="T24" s="24">
        <f t="shared" si="5"/>
        <v>0</v>
      </c>
      <c r="U24" s="24">
        <f t="shared" si="5"/>
        <v>56</v>
      </c>
      <c r="V24" s="24">
        <f t="shared" si="5"/>
        <v>0</v>
      </c>
      <c r="W24" s="24">
        <f t="shared" si="5"/>
        <v>0</v>
      </c>
      <c r="X24" s="24">
        <f t="shared" si="5"/>
        <v>0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55</v>
      </c>
      <c r="AD24" s="24">
        <f t="shared" si="5"/>
        <v>0</v>
      </c>
      <c r="AE24" s="24">
        <f t="shared" si="5"/>
        <v>65</v>
      </c>
      <c r="AF24" s="24">
        <f t="shared" si="5"/>
        <v>0</v>
      </c>
      <c r="AG24" s="18">
        <f t="shared" si="3"/>
        <v>176</v>
      </c>
    </row>
    <row r="25">
      <c r="A25" s="25" t="s">
        <v>22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5">
        <v>56.0</v>
      </c>
      <c r="V25" s="20"/>
      <c r="W25" s="20"/>
      <c r="X25" s="20"/>
      <c r="Y25" s="20"/>
      <c r="Z25" s="20"/>
      <c r="AA25" s="20"/>
      <c r="AB25" s="20"/>
      <c r="AC25" s="25">
        <v>55.0</v>
      </c>
      <c r="AD25" s="20"/>
      <c r="AE25" s="25">
        <v>65.0</v>
      </c>
      <c r="AF25" s="21"/>
      <c r="AG25" s="18">
        <f t="shared" si="3"/>
        <v>176</v>
      </c>
    </row>
    <row r="26">
      <c r="A26" s="2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0</v>
      </c>
    </row>
    <row r="27">
      <c r="A27" s="22" t="s">
        <v>24</v>
      </c>
      <c r="B27" s="20"/>
      <c r="C27" s="20">
        <f>69+112</f>
        <v>181</v>
      </c>
      <c r="D27" s="20"/>
      <c r="E27" s="20"/>
      <c r="F27" s="20"/>
      <c r="G27" s="20"/>
      <c r="H27" s="20"/>
      <c r="I27" s="20"/>
      <c r="J27" s="25">
        <v>400.0</v>
      </c>
      <c r="K27" s="25">
        <v>415.0</v>
      </c>
      <c r="L27" s="25">
        <v>206.0</v>
      </c>
      <c r="M27" s="25">
        <v>220.0</v>
      </c>
      <c r="N27" s="20"/>
      <c r="O27" s="25">
        <v>300.0</v>
      </c>
      <c r="P27" s="20"/>
      <c r="Q27" s="25">
        <v>134.0</v>
      </c>
      <c r="R27" s="20"/>
      <c r="S27" s="20"/>
      <c r="T27" s="20"/>
      <c r="U27" s="25">
        <v>60.0</v>
      </c>
      <c r="V27" s="20"/>
      <c r="W27" s="20"/>
      <c r="X27" s="20"/>
      <c r="Y27" s="20"/>
      <c r="Z27" s="25">
        <v>120.0</v>
      </c>
      <c r="AA27" s="20"/>
      <c r="AB27" s="20"/>
      <c r="AC27" s="20"/>
      <c r="AD27" s="20"/>
      <c r="AE27" s="20"/>
      <c r="AF27" s="21"/>
      <c r="AG27" s="18">
        <f t="shared" si="3"/>
        <v>2036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5">
        <v>400.0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  <c r="AG28" s="18">
        <f t="shared" si="3"/>
        <v>400</v>
      </c>
    </row>
    <row r="29">
      <c r="A29" s="22" t="s">
        <v>26</v>
      </c>
      <c r="B29" s="20"/>
      <c r="C29" s="25">
        <v>115.0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>
        <v>172.0</v>
      </c>
      <c r="R29" s="20"/>
      <c r="S29" s="20"/>
      <c r="T29" s="20"/>
      <c r="U29" s="20"/>
      <c r="V29" s="20"/>
      <c r="W29" s="20"/>
      <c r="X29" s="25">
        <v>129.0</v>
      </c>
      <c r="Y29" s="20"/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0</v>
      </c>
      <c r="C30" s="24">
        <f t="shared" si="6"/>
        <v>0</v>
      </c>
      <c r="D30" s="24">
        <f t="shared" si="6"/>
        <v>0</v>
      </c>
      <c r="E30" s="24">
        <f t="shared" si="6"/>
        <v>0</v>
      </c>
      <c r="F30" s="24">
        <f t="shared" si="6"/>
        <v>0</v>
      </c>
      <c r="G30" s="24">
        <f t="shared" si="6"/>
        <v>0</v>
      </c>
      <c r="H30" s="24">
        <f t="shared" si="6"/>
        <v>0</v>
      </c>
      <c r="I30" s="24">
        <f t="shared" si="6"/>
        <v>0</v>
      </c>
      <c r="J30" s="24">
        <f t="shared" si="6"/>
        <v>0</v>
      </c>
      <c r="K30" s="24">
        <f t="shared" si="6"/>
        <v>0</v>
      </c>
      <c r="L30" s="24">
        <f t="shared" si="6"/>
        <v>0</v>
      </c>
      <c r="M30" s="24">
        <f t="shared" si="6"/>
        <v>0</v>
      </c>
      <c r="N30" s="24">
        <f t="shared" si="6"/>
        <v>0</v>
      </c>
      <c r="O30" s="24">
        <f t="shared" si="6"/>
        <v>0</v>
      </c>
      <c r="P30" s="24">
        <f t="shared" si="6"/>
        <v>0</v>
      </c>
      <c r="Q30" s="24">
        <f t="shared" si="6"/>
        <v>0</v>
      </c>
      <c r="R30" s="24">
        <f t="shared" si="6"/>
        <v>0</v>
      </c>
      <c r="S30" s="24">
        <f t="shared" si="6"/>
        <v>0</v>
      </c>
      <c r="T30" s="24">
        <f t="shared" si="6"/>
        <v>0</v>
      </c>
      <c r="U30" s="24">
        <f t="shared" si="6"/>
        <v>0</v>
      </c>
      <c r="V30" s="24">
        <f t="shared" si="6"/>
        <v>0</v>
      </c>
      <c r="W30" s="24">
        <f t="shared" si="6"/>
        <v>0</v>
      </c>
      <c r="X30" s="24">
        <f t="shared" si="6"/>
        <v>0</v>
      </c>
      <c r="Y30" s="24">
        <f t="shared" si="6"/>
        <v>0</v>
      </c>
      <c r="Z30" s="24">
        <f t="shared" si="6"/>
        <v>0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0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0</v>
      </c>
    </row>
    <row r="31">
      <c r="A31" s="20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1"/>
      <c r="AG31" s="18">
        <f t="shared" si="7"/>
        <v>0</v>
      </c>
    </row>
    <row r="32">
      <c r="A32" s="2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0"/>
      <c r="AE32" s="20"/>
      <c r="AF32" s="26"/>
      <c r="AG32" s="18">
        <f t="shared" si="7"/>
        <v>0</v>
      </c>
    </row>
    <row r="33">
      <c r="A33" s="20" t="s">
        <v>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1"/>
      <c r="AG33" s="18">
        <f t="shared" si="7"/>
        <v>0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0</v>
      </c>
    </row>
    <row r="35">
      <c r="A35" s="25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8">
        <f t="shared" si="7"/>
        <v>0</v>
      </c>
    </row>
    <row r="36">
      <c r="A36" s="2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0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0</v>
      </c>
      <c r="AF37" s="24">
        <f t="shared" si="8"/>
        <v>0</v>
      </c>
      <c r="AG37" s="18">
        <f t="shared" si="7"/>
        <v>0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0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  <c r="AG39" s="18">
        <f t="shared" si="7"/>
        <v>0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0</v>
      </c>
    </row>
    <row r="42">
      <c r="A42" s="22" t="s">
        <v>39</v>
      </c>
      <c r="B42" s="20"/>
      <c r="C42" s="20"/>
      <c r="D42" s="20"/>
      <c r="E42" s="20"/>
      <c r="F42" s="20"/>
      <c r="G42" s="20"/>
      <c r="H42" s="20"/>
      <c r="I42" s="25">
        <v>5968.0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5">
        <f>3357+169</f>
        <v>3526</v>
      </c>
      <c r="AB42" s="20"/>
      <c r="AC42" s="20"/>
      <c r="AD42" s="20"/>
      <c r="AE42" s="25">
        <v>1269.0</v>
      </c>
      <c r="AF42" s="21"/>
      <c r="AG42" s="18">
        <f t="shared" si="7"/>
        <v>10763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1"/>
      <c r="AG43" s="18">
        <f t="shared" si="7"/>
        <v>0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0</v>
      </c>
      <c r="D44" s="24">
        <f t="shared" si="9"/>
        <v>0</v>
      </c>
      <c r="E44" s="24">
        <f t="shared" si="9"/>
        <v>0</v>
      </c>
      <c r="F44" s="24">
        <f t="shared" si="9"/>
        <v>0</v>
      </c>
      <c r="G44" s="24">
        <f t="shared" si="9"/>
        <v>0</v>
      </c>
      <c r="H44" s="24">
        <f t="shared" si="9"/>
        <v>0</v>
      </c>
      <c r="I44" s="24">
        <f t="shared" si="9"/>
        <v>0</v>
      </c>
      <c r="J44" s="24">
        <f t="shared" si="9"/>
        <v>0</v>
      </c>
      <c r="K44" s="24">
        <f t="shared" si="9"/>
        <v>0</v>
      </c>
      <c r="L44" s="24">
        <f t="shared" si="9"/>
        <v>6021</v>
      </c>
      <c r="M44" s="24">
        <f t="shared" si="9"/>
        <v>0</v>
      </c>
      <c r="N44" s="24">
        <f t="shared" si="9"/>
        <v>0</v>
      </c>
      <c r="O44" s="24">
        <f t="shared" si="9"/>
        <v>0</v>
      </c>
      <c r="P44" s="24">
        <f t="shared" si="9"/>
        <v>0</v>
      </c>
      <c r="Q44" s="24">
        <f t="shared" si="9"/>
        <v>0</v>
      </c>
      <c r="R44" s="24">
        <f t="shared" si="9"/>
        <v>0</v>
      </c>
      <c r="S44" s="24">
        <f t="shared" si="9"/>
        <v>0</v>
      </c>
      <c r="T44" s="24">
        <f t="shared" si="9"/>
        <v>0</v>
      </c>
      <c r="U44" s="24">
        <f t="shared" si="9"/>
        <v>0</v>
      </c>
      <c r="V44" s="24">
        <f t="shared" si="9"/>
        <v>0</v>
      </c>
      <c r="W44" s="24">
        <f t="shared" si="9"/>
        <v>0</v>
      </c>
      <c r="X44" s="24">
        <f t="shared" si="9"/>
        <v>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18">
        <f t="shared" si="7"/>
        <v>6021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5">
        <v>2000.0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2000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5">
        <v>4021.0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4021</v>
      </c>
    </row>
    <row r="49">
      <c r="A49" s="2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0</v>
      </c>
    </row>
    <row r="50">
      <c r="A50" s="25" t="s">
        <v>47</v>
      </c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0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0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1"/>
      <c r="AG53" s="18">
        <f t="shared" si="7"/>
        <v>0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9106</v>
      </c>
    </row>
    <row r="55">
      <c r="AG55" s="31"/>
    </row>
    <row r="56">
      <c r="A56" s="32" t="s">
        <v>51</v>
      </c>
      <c r="B56" s="33"/>
      <c r="C56" s="34"/>
      <c r="D56" s="35"/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  <row r="1005">
      <c r="AG1005" s="31"/>
    </row>
  </sheetData>
  <mergeCells count="1">
    <mergeCell ref="C56:D56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3" width="8.0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0</v>
      </c>
    </row>
    <row r="5">
      <c r="A5" s="8" t="s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0</v>
      </c>
      <c r="C12" s="18">
        <f t="shared" si="2"/>
        <v>0</v>
      </c>
      <c r="D12" s="18">
        <f t="shared" si="2"/>
        <v>0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18">
        <f t="shared" si="2"/>
        <v>0</v>
      </c>
      <c r="AB12" s="18">
        <f t="shared" si="2"/>
        <v>0</v>
      </c>
      <c r="AC12" s="18">
        <f t="shared" si="2"/>
        <v>0</v>
      </c>
      <c r="AD12" s="18">
        <f t="shared" si="2"/>
        <v>0</v>
      </c>
      <c r="AE12" s="18">
        <f t="shared" si="2"/>
        <v>0</v>
      </c>
      <c r="AF12" s="18">
        <f t="shared" si="2"/>
        <v>0</v>
      </c>
      <c r="AG12" s="18">
        <f t="shared" ref="AG12:AG28" si="3">SUM(B12:AF12)</f>
        <v>0</v>
      </c>
    </row>
    <row r="13">
      <c r="A13" s="19" t="s">
        <v>10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0</v>
      </c>
    </row>
    <row r="14">
      <c r="A14" s="22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  <c r="AG14" s="18">
        <f t="shared" si="3"/>
        <v>0</v>
      </c>
    </row>
    <row r="15">
      <c r="A15" s="22" t="s">
        <v>12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  <c r="AG15" s="18">
        <f t="shared" si="3"/>
        <v>0</v>
      </c>
    </row>
    <row r="16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1"/>
      <c r="AG16" s="18">
        <f t="shared" si="3"/>
        <v>0</v>
      </c>
    </row>
    <row r="17">
      <c r="A17" s="22" t="s">
        <v>14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1"/>
      <c r="AG17" s="18">
        <f t="shared" si="3"/>
        <v>0</v>
      </c>
    </row>
    <row r="18">
      <c r="A18" s="22" t="s">
        <v>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>
        <f t="shared" si="3"/>
        <v>0</v>
      </c>
    </row>
    <row r="19" ht="12.75" customHeight="1">
      <c r="A19" s="23" t="s">
        <v>16</v>
      </c>
      <c r="B19" s="24">
        <f t="shared" ref="B19:AF19" si="4">B20+B21+B22+B23</f>
        <v>0</v>
      </c>
      <c r="C19" s="24">
        <f t="shared" si="4"/>
        <v>0</v>
      </c>
      <c r="D19" s="24">
        <f t="shared" si="4"/>
        <v>0</v>
      </c>
      <c r="E19" s="24">
        <f t="shared" si="4"/>
        <v>0</v>
      </c>
      <c r="F19" s="24">
        <f t="shared" si="4"/>
        <v>0</v>
      </c>
      <c r="G19" s="24">
        <f t="shared" si="4"/>
        <v>0</v>
      </c>
      <c r="H19" s="24">
        <f t="shared" si="4"/>
        <v>0</v>
      </c>
      <c r="I19" s="24">
        <f t="shared" si="4"/>
        <v>0</v>
      </c>
      <c r="J19" s="24">
        <f t="shared" si="4"/>
        <v>0</v>
      </c>
      <c r="K19" s="24">
        <f t="shared" si="4"/>
        <v>0</v>
      </c>
      <c r="L19" s="24">
        <f t="shared" si="4"/>
        <v>0</v>
      </c>
      <c r="M19" s="24">
        <f t="shared" si="4"/>
        <v>0</v>
      </c>
      <c r="N19" s="24">
        <f t="shared" si="4"/>
        <v>0</v>
      </c>
      <c r="O19" s="24">
        <f t="shared" si="4"/>
        <v>0</v>
      </c>
      <c r="P19" s="24">
        <f t="shared" si="4"/>
        <v>0</v>
      </c>
      <c r="Q19" s="24">
        <f t="shared" si="4"/>
        <v>0</v>
      </c>
      <c r="R19" s="24">
        <f t="shared" si="4"/>
        <v>0</v>
      </c>
      <c r="S19" s="24">
        <f t="shared" si="4"/>
        <v>0</v>
      </c>
      <c r="T19" s="24">
        <f t="shared" si="4"/>
        <v>0</v>
      </c>
      <c r="U19" s="24">
        <f t="shared" si="4"/>
        <v>0</v>
      </c>
      <c r="V19" s="24">
        <f t="shared" si="4"/>
        <v>0</v>
      </c>
      <c r="W19" s="24">
        <f t="shared" si="4"/>
        <v>0</v>
      </c>
      <c r="X19" s="24">
        <f t="shared" si="4"/>
        <v>0</v>
      </c>
      <c r="Y19" s="24">
        <f t="shared" si="4"/>
        <v>0</v>
      </c>
      <c r="Z19" s="24">
        <f t="shared" si="4"/>
        <v>0</v>
      </c>
      <c r="AA19" s="24">
        <f t="shared" si="4"/>
        <v>0</v>
      </c>
      <c r="AB19" s="24">
        <f t="shared" si="4"/>
        <v>0</v>
      </c>
      <c r="AC19" s="24">
        <f t="shared" si="4"/>
        <v>0</v>
      </c>
      <c r="AD19" s="24">
        <f t="shared" si="4"/>
        <v>0</v>
      </c>
      <c r="AE19" s="24">
        <f t="shared" si="4"/>
        <v>0</v>
      </c>
      <c r="AF19" s="24">
        <f t="shared" si="4"/>
        <v>0</v>
      </c>
      <c r="AG19" s="18">
        <f t="shared" si="3"/>
        <v>0</v>
      </c>
    </row>
    <row r="20">
      <c r="A20" s="25" t="s">
        <v>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1"/>
      <c r="AG20" s="18">
        <f t="shared" si="3"/>
        <v>0</v>
      </c>
    </row>
    <row r="21">
      <c r="A21" s="25" t="s">
        <v>18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6"/>
      <c r="AG21" s="18">
        <f t="shared" si="3"/>
        <v>0</v>
      </c>
    </row>
    <row r="22">
      <c r="A22" s="25" t="s">
        <v>19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/>
      <c r="AG22" s="18">
        <f t="shared" si="3"/>
        <v>0</v>
      </c>
    </row>
    <row r="23">
      <c r="A23" s="25" t="s">
        <v>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0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0</v>
      </c>
      <c r="D24" s="24">
        <f t="shared" si="5"/>
        <v>0</v>
      </c>
      <c r="E24" s="24">
        <f t="shared" si="5"/>
        <v>0</v>
      </c>
      <c r="F24" s="24">
        <f t="shared" si="5"/>
        <v>0</v>
      </c>
      <c r="G24" s="24">
        <f t="shared" si="5"/>
        <v>0</v>
      </c>
      <c r="H24" s="24">
        <f t="shared" si="5"/>
        <v>0</v>
      </c>
      <c r="I24" s="24">
        <f t="shared" si="5"/>
        <v>0</v>
      </c>
      <c r="J24" s="24">
        <f t="shared" si="5"/>
        <v>0</v>
      </c>
      <c r="K24" s="24">
        <f t="shared" si="5"/>
        <v>0</v>
      </c>
      <c r="L24" s="24">
        <f t="shared" si="5"/>
        <v>0</v>
      </c>
      <c r="M24" s="24">
        <f t="shared" si="5"/>
        <v>0</v>
      </c>
      <c r="N24" s="24">
        <f t="shared" si="5"/>
        <v>0</v>
      </c>
      <c r="O24" s="24">
        <f t="shared" si="5"/>
        <v>0</v>
      </c>
      <c r="P24" s="24">
        <f t="shared" si="5"/>
        <v>0</v>
      </c>
      <c r="Q24" s="24">
        <f t="shared" si="5"/>
        <v>0</v>
      </c>
      <c r="R24" s="24">
        <f t="shared" si="5"/>
        <v>0</v>
      </c>
      <c r="S24" s="24">
        <f t="shared" si="5"/>
        <v>0</v>
      </c>
      <c r="T24" s="24">
        <f t="shared" si="5"/>
        <v>0</v>
      </c>
      <c r="U24" s="24">
        <f t="shared" si="5"/>
        <v>0</v>
      </c>
      <c r="V24" s="24">
        <f t="shared" si="5"/>
        <v>0</v>
      </c>
      <c r="W24" s="24">
        <f t="shared" si="5"/>
        <v>0</v>
      </c>
      <c r="X24" s="24">
        <f t="shared" si="5"/>
        <v>0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0</v>
      </c>
      <c r="AE24" s="24">
        <f t="shared" si="5"/>
        <v>0</v>
      </c>
      <c r="AF24" s="24">
        <f t="shared" si="5"/>
        <v>0</v>
      </c>
      <c r="AG24" s="18">
        <f t="shared" si="3"/>
        <v>0</v>
      </c>
    </row>
    <row r="25">
      <c r="A25" s="25" t="s">
        <v>22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/>
      <c r="AG25" s="18">
        <f t="shared" si="3"/>
        <v>0</v>
      </c>
    </row>
    <row r="26">
      <c r="A26" s="2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0</v>
      </c>
    </row>
    <row r="27">
      <c r="A27" s="22" t="s">
        <v>24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/>
      <c r="AG27" s="18">
        <f t="shared" si="3"/>
        <v>0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  <c r="AG28" s="18">
        <f t="shared" si="3"/>
        <v>0</v>
      </c>
    </row>
    <row r="29">
      <c r="A29" s="22" t="s">
        <v>26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0</v>
      </c>
      <c r="C30" s="24">
        <f t="shared" si="6"/>
        <v>0</v>
      </c>
      <c r="D30" s="24">
        <f t="shared" si="6"/>
        <v>0</v>
      </c>
      <c r="E30" s="24">
        <f t="shared" si="6"/>
        <v>0</v>
      </c>
      <c r="F30" s="24">
        <f t="shared" si="6"/>
        <v>0</v>
      </c>
      <c r="G30" s="24">
        <f t="shared" si="6"/>
        <v>0</v>
      </c>
      <c r="H30" s="24">
        <f t="shared" si="6"/>
        <v>0</v>
      </c>
      <c r="I30" s="24">
        <f t="shared" si="6"/>
        <v>0</v>
      </c>
      <c r="J30" s="24">
        <f t="shared" si="6"/>
        <v>0</v>
      </c>
      <c r="K30" s="24">
        <f t="shared" si="6"/>
        <v>0</v>
      </c>
      <c r="L30" s="24">
        <f t="shared" si="6"/>
        <v>0</v>
      </c>
      <c r="M30" s="24">
        <f t="shared" si="6"/>
        <v>0</v>
      </c>
      <c r="N30" s="24">
        <f t="shared" si="6"/>
        <v>0</v>
      </c>
      <c r="O30" s="24">
        <f t="shared" si="6"/>
        <v>0</v>
      </c>
      <c r="P30" s="24">
        <f t="shared" si="6"/>
        <v>0</v>
      </c>
      <c r="Q30" s="24">
        <f t="shared" si="6"/>
        <v>0</v>
      </c>
      <c r="R30" s="24">
        <f t="shared" si="6"/>
        <v>0</v>
      </c>
      <c r="S30" s="24">
        <f t="shared" si="6"/>
        <v>0</v>
      </c>
      <c r="T30" s="24">
        <f t="shared" si="6"/>
        <v>0</v>
      </c>
      <c r="U30" s="24">
        <f t="shared" si="6"/>
        <v>0</v>
      </c>
      <c r="V30" s="24">
        <f t="shared" si="6"/>
        <v>0</v>
      </c>
      <c r="W30" s="24">
        <f t="shared" si="6"/>
        <v>0</v>
      </c>
      <c r="X30" s="24">
        <f t="shared" si="6"/>
        <v>0</v>
      </c>
      <c r="Y30" s="24">
        <f t="shared" si="6"/>
        <v>0</v>
      </c>
      <c r="Z30" s="24">
        <f t="shared" si="6"/>
        <v>0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0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0</v>
      </c>
    </row>
    <row r="31">
      <c r="A31" s="20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1"/>
      <c r="AG31" s="18">
        <f t="shared" si="7"/>
        <v>0</v>
      </c>
    </row>
    <row r="32">
      <c r="A32" s="2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0"/>
      <c r="AE32" s="20"/>
      <c r="AF32" s="26"/>
      <c r="AG32" s="18">
        <f t="shared" si="7"/>
        <v>0</v>
      </c>
    </row>
    <row r="33">
      <c r="A33" s="20" t="s">
        <v>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1"/>
      <c r="AG33" s="18">
        <f t="shared" si="7"/>
        <v>0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0</v>
      </c>
    </row>
    <row r="35">
      <c r="A35" s="25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8">
        <f t="shared" si="7"/>
        <v>0</v>
      </c>
    </row>
    <row r="36">
      <c r="A36" s="2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0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0</v>
      </c>
      <c r="AF37" s="24">
        <f t="shared" si="8"/>
        <v>0</v>
      </c>
      <c r="AG37" s="18">
        <f t="shared" si="7"/>
        <v>0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0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  <c r="AG39" s="18">
        <f t="shared" si="7"/>
        <v>0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0</v>
      </c>
    </row>
    <row r="42">
      <c r="A42" s="22" t="s">
        <v>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1"/>
      <c r="AG42" s="18">
        <f t="shared" si="7"/>
        <v>0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1"/>
      <c r="AG43" s="18">
        <f t="shared" si="7"/>
        <v>0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0</v>
      </c>
      <c r="D44" s="24">
        <f t="shared" si="9"/>
        <v>0</v>
      </c>
      <c r="E44" s="24">
        <f t="shared" si="9"/>
        <v>0</v>
      </c>
      <c r="F44" s="24">
        <f t="shared" si="9"/>
        <v>0</v>
      </c>
      <c r="G44" s="24">
        <f t="shared" si="9"/>
        <v>0</v>
      </c>
      <c r="H44" s="24">
        <f t="shared" si="9"/>
        <v>0</v>
      </c>
      <c r="I44" s="24">
        <f t="shared" si="9"/>
        <v>0</v>
      </c>
      <c r="J44" s="24">
        <f t="shared" si="9"/>
        <v>0</v>
      </c>
      <c r="K44" s="24">
        <f t="shared" si="9"/>
        <v>0</v>
      </c>
      <c r="L44" s="24">
        <f t="shared" si="9"/>
        <v>0</v>
      </c>
      <c r="M44" s="24">
        <f t="shared" si="9"/>
        <v>0</v>
      </c>
      <c r="N44" s="24">
        <f t="shared" si="9"/>
        <v>0</v>
      </c>
      <c r="O44" s="24">
        <f t="shared" si="9"/>
        <v>0</v>
      </c>
      <c r="P44" s="24">
        <f t="shared" si="9"/>
        <v>0</v>
      </c>
      <c r="Q44" s="24">
        <f t="shared" si="9"/>
        <v>0</v>
      </c>
      <c r="R44" s="24">
        <f t="shared" si="9"/>
        <v>0</v>
      </c>
      <c r="S44" s="24">
        <f t="shared" si="9"/>
        <v>0</v>
      </c>
      <c r="T44" s="24">
        <f t="shared" si="9"/>
        <v>0</v>
      </c>
      <c r="U44" s="24">
        <f t="shared" si="9"/>
        <v>0</v>
      </c>
      <c r="V44" s="24">
        <f t="shared" si="9"/>
        <v>0</v>
      </c>
      <c r="W44" s="24">
        <f t="shared" si="9"/>
        <v>0</v>
      </c>
      <c r="X44" s="24">
        <f t="shared" si="9"/>
        <v>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18">
        <f t="shared" si="7"/>
        <v>0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0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0</v>
      </c>
    </row>
    <row r="49">
      <c r="A49" s="2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0</v>
      </c>
    </row>
    <row r="50">
      <c r="A50" s="25" t="s">
        <v>47</v>
      </c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0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0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1"/>
      <c r="AG53" s="18">
        <f t="shared" si="7"/>
        <v>0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0</v>
      </c>
    </row>
    <row r="55">
      <c r="AG55" s="31"/>
    </row>
    <row r="56">
      <c r="A56" s="32" t="s">
        <v>51</v>
      </c>
      <c r="B56" s="33"/>
      <c r="C56" s="34"/>
      <c r="D56" s="35"/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  <row r="1005">
      <c r="AG1005" s="31"/>
    </row>
  </sheetData>
  <mergeCells count="1">
    <mergeCell ref="C56:D5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3" width="8.0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0</v>
      </c>
      <c r="D4" s="7">
        <f t="shared" si="1"/>
        <v>11200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28735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39935</v>
      </c>
    </row>
    <row r="5">
      <c r="A5" s="8" t="s">
        <v>2</v>
      </c>
      <c r="B5" s="8"/>
      <c r="C5" s="8"/>
      <c r="D5" s="9">
        <v>11200.0</v>
      </c>
      <c r="E5" s="8"/>
      <c r="F5" s="8"/>
      <c r="G5" s="8"/>
      <c r="H5" s="8"/>
      <c r="I5" s="8"/>
      <c r="J5" s="8"/>
      <c r="K5" s="8"/>
      <c r="L5" s="9">
        <v>28735.0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350</v>
      </c>
      <c r="C12" s="18">
        <f t="shared" si="2"/>
        <v>258</v>
      </c>
      <c r="D12" s="18">
        <f t="shared" si="2"/>
        <v>608</v>
      </c>
      <c r="E12" s="18">
        <f t="shared" si="2"/>
        <v>4602</v>
      </c>
      <c r="F12" s="18">
        <f t="shared" si="2"/>
        <v>325</v>
      </c>
      <c r="G12" s="18">
        <f t="shared" si="2"/>
        <v>365</v>
      </c>
      <c r="H12" s="18">
        <f t="shared" si="2"/>
        <v>686</v>
      </c>
      <c r="I12" s="18">
        <f t="shared" si="2"/>
        <v>774</v>
      </c>
      <c r="J12" s="18">
        <f t="shared" si="2"/>
        <v>515</v>
      </c>
      <c r="K12" s="18">
        <f t="shared" si="2"/>
        <v>2008</v>
      </c>
      <c r="L12" s="18">
        <f t="shared" si="2"/>
        <v>1809</v>
      </c>
      <c r="M12" s="18">
        <f t="shared" si="2"/>
        <v>1168</v>
      </c>
      <c r="N12" s="18">
        <f t="shared" si="2"/>
        <v>1298</v>
      </c>
      <c r="O12" s="18">
        <f t="shared" si="2"/>
        <v>0</v>
      </c>
      <c r="P12" s="18">
        <f t="shared" si="2"/>
        <v>4100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18">
        <f t="shared" si="2"/>
        <v>0</v>
      </c>
      <c r="AB12" s="18">
        <f t="shared" si="2"/>
        <v>0</v>
      </c>
      <c r="AC12" s="18">
        <f t="shared" si="2"/>
        <v>0</v>
      </c>
      <c r="AD12" s="18">
        <f t="shared" si="2"/>
        <v>0</v>
      </c>
      <c r="AE12" s="18">
        <f t="shared" si="2"/>
        <v>0</v>
      </c>
      <c r="AF12" s="18">
        <f t="shared" si="2"/>
        <v>0</v>
      </c>
      <c r="AG12" s="18">
        <f t="shared" ref="AG12:AG28" si="3">SUM(B12:AF12)</f>
        <v>18866</v>
      </c>
    </row>
    <row r="13">
      <c r="A13" s="19" t="s">
        <v>10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5">
        <v>1218.0</v>
      </c>
      <c r="O13" s="20"/>
      <c r="P13" s="25">
        <v>4000.0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5218</v>
      </c>
    </row>
    <row r="14">
      <c r="A14" s="22" t="s">
        <v>11</v>
      </c>
      <c r="B14" s="20"/>
      <c r="C14" s="20"/>
      <c r="D14" s="20"/>
      <c r="E14" s="25">
        <v>2697.0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  <c r="AG14" s="18">
        <f t="shared" si="3"/>
        <v>2697</v>
      </c>
    </row>
    <row r="15">
      <c r="A15" s="22" t="s">
        <v>12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  <c r="AG15" s="18">
        <f t="shared" si="3"/>
        <v>0</v>
      </c>
    </row>
    <row r="16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5">
        <v>100.0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1"/>
      <c r="AG16" s="18">
        <f t="shared" si="3"/>
        <v>100</v>
      </c>
    </row>
    <row r="17">
      <c r="A17" s="22" t="s">
        <v>14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5">
        <v>67.0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1"/>
      <c r="AG17" s="18">
        <f t="shared" si="3"/>
        <v>67</v>
      </c>
    </row>
    <row r="18">
      <c r="A18" s="22" t="s">
        <v>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>
        <f t="shared" si="3"/>
        <v>0</v>
      </c>
    </row>
    <row r="19" ht="12.75" customHeight="1">
      <c r="A19" s="23" t="s">
        <v>16</v>
      </c>
      <c r="B19" s="24">
        <f t="shared" ref="B19:AF19" si="4">B20+B21+B22+B23</f>
        <v>350</v>
      </c>
      <c r="C19" s="24">
        <f t="shared" si="4"/>
        <v>200</v>
      </c>
      <c r="D19" s="24">
        <f t="shared" si="4"/>
        <v>550</v>
      </c>
      <c r="E19" s="24">
        <f t="shared" si="4"/>
        <v>1383</v>
      </c>
      <c r="F19" s="24">
        <f t="shared" si="4"/>
        <v>325</v>
      </c>
      <c r="G19" s="24">
        <f t="shared" si="4"/>
        <v>365</v>
      </c>
      <c r="H19" s="24">
        <f t="shared" si="4"/>
        <v>520</v>
      </c>
      <c r="I19" s="24">
        <f t="shared" si="4"/>
        <v>774</v>
      </c>
      <c r="J19" s="24">
        <f t="shared" si="4"/>
        <v>515</v>
      </c>
      <c r="K19" s="24">
        <f t="shared" si="4"/>
        <v>250</v>
      </c>
      <c r="L19" s="24">
        <f t="shared" si="4"/>
        <v>260</v>
      </c>
      <c r="M19" s="24">
        <f t="shared" si="4"/>
        <v>200</v>
      </c>
      <c r="N19" s="24">
        <f t="shared" si="4"/>
        <v>80</v>
      </c>
      <c r="O19" s="24">
        <f t="shared" si="4"/>
        <v>0</v>
      </c>
      <c r="P19" s="24">
        <f t="shared" si="4"/>
        <v>0</v>
      </c>
      <c r="Q19" s="24">
        <f t="shared" si="4"/>
        <v>0</v>
      </c>
      <c r="R19" s="24">
        <f t="shared" si="4"/>
        <v>0</v>
      </c>
      <c r="S19" s="24">
        <f t="shared" si="4"/>
        <v>0</v>
      </c>
      <c r="T19" s="24">
        <f t="shared" si="4"/>
        <v>0</v>
      </c>
      <c r="U19" s="24">
        <f t="shared" si="4"/>
        <v>0</v>
      </c>
      <c r="V19" s="24">
        <f t="shared" si="4"/>
        <v>0</v>
      </c>
      <c r="W19" s="24">
        <f t="shared" si="4"/>
        <v>0</v>
      </c>
      <c r="X19" s="24">
        <f t="shared" si="4"/>
        <v>0</v>
      </c>
      <c r="Y19" s="24">
        <f t="shared" si="4"/>
        <v>0</v>
      </c>
      <c r="Z19" s="24">
        <f t="shared" si="4"/>
        <v>0</v>
      </c>
      <c r="AA19" s="24">
        <f t="shared" si="4"/>
        <v>0</v>
      </c>
      <c r="AB19" s="24">
        <f t="shared" si="4"/>
        <v>0</v>
      </c>
      <c r="AC19" s="24">
        <f t="shared" si="4"/>
        <v>0</v>
      </c>
      <c r="AD19" s="24">
        <f t="shared" si="4"/>
        <v>0</v>
      </c>
      <c r="AE19" s="24">
        <f t="shared" si="4"/>
        <v>0</v>
      </c>
      <c r="AF19" s="24">
        <f t="shared" si="4"/>
        <v>0</v>
      </c>
      <c r="AG19" s="18">
        <f t="shared" si="3"/>
        <v>5772</v>
      </c>
    </row>
    <row r="20">
      <c r="A20" s="25" t="s">
        <v>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1"/>
      <c r="AG20" s="18">
        <f t="shared" si="3"/>
        <v>0</v>
      </c>
    </row>
    <row r="21">
      <c r="A21" s="25" t="s">
        <v>18</v>
      </c>
      <c r="B21" s="25">
        <f>50+175+75+50</f>
        <v>350</v>
      </c>
      <c r="C21" s="20">
        <f>125+75</f>
        <v>200</v>
      </c>
      <c r="D21" s="25">
        <v>550.0</v>
      </c>
      <c r="E21" s="20">
        <f>603+440+150+90+100</f>
        <v>1383</v>
      </c>
      <c r="F21" s="25">
        <v>325.0</v>
      </c>
      <c r="G21" s="20">
        <f>240+125</f>
        <v>365</v>
      </c>
      <c r="H21" s="20">
        <f>275+125</f>
        <v>400</v>
      </c>
      <c r="I21" s="20">
        <f>348+141+225+60</f>
        <v>774</v>
      </c>
      <c r="J21" s="20">
        <f>340+175</f>
        <v>515</v>
      </c>
      <c r="K21" s="20">
        <f>150+100</f>
        <v>250</v>
      </c>
      <c r="L21" s="25">
        <v>260.0</v>
      </c>
      <c r="M21" s="20"/>
      <c r="N21" s="25">
        <v>80.0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6"/>
      <c r="AG21" s="18">
        <f t="shared" si="3"/>
        <v>5452</v>
      </c>
    </row>
    <row r="22">
      <c r="A22" s="25" t="s">
        <v>19</v>
      </c>
      <c r="B22" s="20"/>
      <c r="C22" s="20"/>
      <c r="D22" s="20"/>
      <c r="E22" s="20"/>
      <c r="F22" s="20"/>
      <c r="G22" s="20"/>
      <c r="H22" s="25">
        <v>120.0</v>
      </c>
      <c r="I22" s="20"/>
      <c r="J22" s="20"/>
      <c r="K22" s="20"/>
      <c r="L22" s="20"/>
      <c r="M22" s="25">
        <v>200.0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/>
      <c r="AG22" s="18">
        <f t="shared" si="3"/>
        <v>320</v>
      </c>
    </row>
    <row r="23">
      <c r="A23" s="25" t="s">
        <v>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0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58</v>
      </c>
      <c r="D24" s="24">
        <f t="shared" si="5"/>
        <v>58</v>
      </c>
      <c r="E24" s="24">
        <f t="shared" si="5"/>
        <v>0</v>
      </c>
      <c r="F24" s="24">
        <f t="shared" si="5"/>
        <v>0</v>
      </c>
      <c r="G24" s="24">
        <f t="shared" si="5"/>
        <v>0</v>
      </c>
      <c r="H24" s="24">
        <f t="shared" si="5"/>
        <v>0</v>
      </c>
      <c r="I24" s="24">
        <f t="shared" si="5"/>
        <v>0</v>
      </c>
      <c r="J24" s="24">
        <f t="shared" si="5"/>
        <v>0</v>
      </c>
      <c r="K24" s="24">
        <f t="shared" si="5"/>
        <v>0</v>
      </c>
      <c r="L24" s="24">
        <f t="shared" si="5"/>
        <v>60</v>
      </c>
      <c r="M24" s="24">
        <f t="shared" si="5"/>
        <v>55</v>
      </c>
      <c r="N24" s="24">
        <f t="shared" si="5"/>
        <v>0</v>
      </c>
      <c r="O24" s="24">
        <f t="shared" si="5"/>
        <v>0</v>
      </c>
      <c r="P24" s="24">
        <f t="shared" si="5"/>
        <v>100</v>
      </c>
      <c r="Q24" s="24">
        <f t="shared" si="5"/>
        <v>0</v>
      </c>
      <c r="R24" s="24">
        <f t="shared" si="5"/>
        <v>0</v>
      </c>
      <c r="S24" s="24">
        <f t="shared" si="5"/>
        <v>0</v>
      </c>
      <c r="T24" s="24">
        <f t="shared" si="5"/>
        <v>0</v>
      </c>
      <c r="U24" s="24">
        <f t="shared" si="5"/>
        <v>0</v>
      </c>
      <c r="V24" s="24">
        <f t="shared" si="5"/>
        <v>0</v>
      </c>
      <c r="W24" s="24">
        <f t="shared" si="5"/>
        <v>0</v>
      </c>
      <c r="X24" s="24">
        <f t="shared" si="5"/>
        <v>0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0</v>
      </c>
      <c r="AE24" s="24">
        <f t="shared" si="5"/>
        <v>0</v>
      </c>
      <c r="AF24" s="24">
        <f t="shared" si="5"/>
        <v>0</v>
      </c>
      <c r="AG24" s="18">
        <f t="shared" si="3"/>
        <v>331</v>
      </c>
    </row>
    <row r="25">
      <c r="A25" s="25" t="s">
        <v>22</v>
      </c>
      <c r="B25" s="20"/>
      <c r="C25" s="25">
        <v>58.0</v>
      </c>
      <c r="D25" s="25">
        <v>58.0</v>
      </c>
      <c r="E25" s="20"/>
      <c r="F25" s="20"/>
      <c r="G25" s="20"/>
      <c r="H25" s="20"/>
      <c r="I25" s="20"/>
      <c r="J25" s="20"/>
      <c r="K25" s="20"/>
      <c r="L25" s="25">
        <v>60.0</v>
      </c>
      <c r="M25" s="25">
        <v>55.0</v>
      </c>
      <c r="N25" s="20"/>
      <c r="O25" s="20"/>
      <c r="P25" s="25">
        <v>100.0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/>
      <c r="AG25" s="18">
        <f t="shared" si="3"/>
        <v>331</v>
      </c>
    </row>
    <row r="26">
      <c r="A26" s="2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0</v>
      </c>
    </row>
    <row r="27">
      <c r="A27" s="22" t="s">
        <v>24</v>
      </c>
      <c r="B27" s="20"/>
      <c r="C27" s="20"/>
      <c r="D27" s="20"/>
      <c r="E27" s="25">
        <v>522.0</v>
      </c>
      <c r="F27" s="20"/>
      <c r="G27" s="20"/>
      <c r="H27" s="25">
        <v>166.0</v>
      </c>
      <c r="I27" s="20"/>
      <c r="J27" s="20"/>
      <c r="K27" s="20"/>
      <c r="L27" s="25">
        <v>472.0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/>
      <c r="AG27" s="18">
        <f t="shared" si="3"/>
        <v>1160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  <c r="AG28" s="18">
        <f t="shared" si="3"/>
        <v>0</v>
      </c>
    </row>
    <row r="29">
      <c r="A29" s="22" t="s">
        <v>26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5">
        <v>414.0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0</v>
      </c>
      <c r="C30" s="24">
        <f t="shared" si="6"/>
        <v>0</v>
      </c>
      <c r="D30" s="24">
        <f t="shared" si="6"/>
        <v>0</v>
      </c>
      <c r="E30" s="24">
        <f t="shared" si="6"/>
        <v>0</v>
      </c>
      <c r="F30" s="24">
        <f t="shared" si="6"/>
        <v>0</v>
      </c>
      <c r="G30" s="24">
        <f t="shared" si="6"/>
        <v>0</v>
      </c>
      <c r="H30" s="24">
        <f t="shared" si="6"/>
        <v>0</v>
      </c>
      <c r="I30" s="24">
        <f t="shared" si="6"/>
        <v>0</v>
      </c>
      <c r="J30" s="24">
        <f t="shared" si="6"/>
        <v>0</v>
      </c>
      <c r="K30" s="24">
        <f t="shared" si="6"/>
        <v>0</v>
      </c>
      <c r="L30" s="24">
        <f t="shared" si="6"/>
        <v>0</v>
      </c>
      <c r="M30" s="24">
        <f t="shared" si="6"/>
        <v>84</v>
      </c>
      <c r="N30" s="24">
        <f t="shared" si="6"/>
        <v>0</v>
      </c>
      <c r="O30" s="24">
        <f t="shared" si="6"/>
        <v>0</v>
      </c>
      <c r="P30" s="24">
        <f t="shared" si="6"/>
        <v>0</v>
      </c>
      <c r="Q30" s="24">
        <f t="shared" si="6"/>
        <v>0</v>
      </c>
      <c r="R30" s="24">
        <f t="shared" si="6"/>
        <v>0</v>
      </c>
      <c r="S30" s="24">
        <f t="shared" si="6"/>
        <v>0</v>
      </c>
      <c r="T30" s="24">
        <f t="shared" si="6"/>
        <v>0</v>
      </c>
      <c r="U30" s="24">
        <f t="shared" si="6"/>
        <v>0</v>
      </c>
      <c r="V30" s="24">
        <f t="shared" si="6"/>
        <v>0</v>
      </c>
      <c r="W30" s="24">
        <f t="shared" si="6"/>
        <v>0</v>
      </c>
      <c r="X30" s="24">
        <f t="shared" si="6"/>
        <v>0</v>
      </c>
      <c r="Y30" s="24">
        <f t="shared" si="6"/>
        <v>0</v>
      </c>
      <c r="Z30" s="24">
        <f t="shared" si="6"/>
        <v>0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0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84</v>
      </c>
    </row>
    <row r="31">
      <c r="A31" s="20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1"/>
      <c r="AG31" s="18">
        <f t="shared" si="7"/>
        <v>0</v>
      </c>
    </row>
    <row r="32">
      <c r="A32" s="2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0"/>
      <c r="AE32" s="20"/>
      <c r="AF32" s="26"/>
      <c r="AG32" s="18">
        <f t="shared" si="7"/>
        <v>0</v>
      </c>
    </row>
    <row r="33">
      <c r="A33" s="20" t="s">
        <v>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1"/>
      <c r="AG33" s="18">
        <f t="shared" si="7"/>
        <v>0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0</v>
      </c>
    </row>
    <row r="35">
      <c r="A35" s="25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5">
        <v>84.0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8">
        <f t="shared" si="7"/>
        <v>84</v>
      </c>
    </row>
    <row r="36">
      <c r="A36" s="2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0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0</v>
      </c>
      <c r="AF37" s="24">
        <f t="shared" si="8"/>
        <v>0</v>
      </c>
      <c r="AG37" s="18">
        <f t="shared" si="7"/>
        <v>0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0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  <c r="AG39" s="18">
        <f t="shared" si="7"/>
        <v>0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5">
        <v>1658.0</v>
      </c>
      <c r="L41" s="20"/>
      <c r="M41" s="25">
        <v>829.0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2487</v>
      </c>
    </row>
    <row r="42">
      <c r="A42" s="22" t="s">
        <v>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1"/>
      <c r="AG42" s="18">
        <f t="shared" si="7"/>
        <v>0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1"/>
      <c r="AG43" s="18">
        <f t="shared" si="7"/>
        <v>0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0</v>
      </c>
      <c r="D44" s="24">
        <f t="shared" si="9"/>
        <v>0</v>
      </c>
      <c r="E44" s="24">
        <f t="shared" si="9"/>
        <v>0</v>
      </c>
      <c r="F44" s="24">
        <f t="shared" si="9"/>
        <v>0</v>
      </c>
      <c r="G44" s="24">
        <f t="shared" si="9"/>
        <v>0</v>
      </c>
      <c r="H44" s="24">
        <f t="shared" si="9"/>
        <v>0</v>
      </c>
      <c r="I44" s="24">
        <f t="shared" si="9"/>
        <v>0</v>
      </c>
      <c r="J44" s="24">
        <f t="shared" si="9"/>
        <v>0</v>
      </c>
      <c r="K44" s="24">
        <f t="shared" si="9"/>
        <v>0</v>
      </c>
      <c r="L44" s="24">
        <f t="shared" si="9"/>
        <v>950</v>
      </c>
      <c r="M44" s="24">
        <f t="shared" si="9"/>
        <v>0</v>
      </c>
      <c r="N44" s="24">
        <f t="shared" si="9"/>
        <v>0</v>
      </c>
      <c r="O44" s="24">
        <f t="shared" si="9"/>
        <v>0</v>
      </c>
      <c r="P44" s="24">
        <f t="shared" si="9"/>
        <v>0</v>
      </c>
      <c r="Q44" s="24">
        <f t="shared" si="9"/>
        <v>0</v>
      </c>
      <c r="R44" s="24">
        <f t="shared" si="9"/>
        <v>0</v>
      </c>
      <c r="S44" s="24">
        <f t="shared" si="9"/>
        <v>0</v>
      </c>
      <c r="T44" s="24">
        <f t="shared" si="9"/>
        <v>0</v>
      </c>
      <c r="U44" s="24">
        <f t="shared" si="9"/>
        <v>0</v>
      </c>
      <c r="V44" s="24">
        <f t="shared" si="9"/>
        <v>0</v>
      </c>
      <c r="W44" s="24">
        <f t="shared" si="9"/>
        <v>0</v>
      </c>
      <c r="X44" s="24">
        <f t="shared" si="9"/>
        <v>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18">
        <f t="shared" si="7"/>
        <v>950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0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0</v>
      </c>
    </row>
    <row r="49">
      <c r="A49" s="2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0</v>
      </c>
    </row>
    <row r="50">
      <c r="A50" s="25" t="s">
        <v>47</v>
      </c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0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0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5">
        <v>950.0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1"/>
      <c r="AG53" s="18">
        <f t="shared" si="7"/>
        <v>950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21069</v>
      </c>
    </row>
    <row r="55">
      <c r="AG55" s="31"/>
    </row>
    <row r="56">
      <c r="A56" s="32" t="s">
        <v>51</v>
      </c>
      <c r="B56" s="33"/>
      <c r="C56" s="34"/>
      <c r="D56" s="35"/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  <row r="1005">
      <c r="AG1005" s="31"/>
    </row>
  </sheetData>
  <mergeCells count="1">
    <mergeCell ref="C56:D5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3" width="8.0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10000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28000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38000</v>
      </c>
    </row>
    <row r="5">
      <c r="A5" s="8" t="s">
        <v>2</v>
      </c>
      <c r="B5" s="8"/>
      <c r="C5" s="8"/>
      <c r="D5" s="8"/>
      <c r="E5" s="8"/>
      <c r="F5" s="8"/>
      <c r="G5" s="9">
        <v>10000.0</v>
      </c>
      <c r="H5" s="8"/>
      <c r="I5" s="8"/>
      <c r="J5" s="8"/>
      <c r="K5" s="9">
        <v>28000.0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746</v>
      </c>
      <c r="C12" s="18">
        <f t="shared" si="2"/>
        <v>425</v>
      </c>
      <c r="D12" s="18">
        <f t="shared" si="2"/>
        <v>2152</v>
      </c>
      <c r="E12" s="18">
        <f t="shared" si="2"/>
        <v>1616</v>
      </c>
      <c r="F12" s="18">
        <f t="shared" si="2"/>
        <v>450</v>
      </c>
      <c r="G12" s="18">
        <f t="shared" si="2"/>
        <v>980</v>
      </c>
      <c r="H12" s="18">
        <f t="shared" si="2"/>
        <v>8139</v>
      </c>
      <c r="I12" s="18">
        <f t="shared" si="2"/>
        <v>1884</v>
      </c>
      <c r="J12" s="18">
        <f t="shared" si="2"/>
        <v>3915</v>
      </c>
      <c r="K12" s="18">
        <f t="shared" si="2"/>
        <v>13987</v>
      </c>
      <c r="L12" s="18">
        <f t="shared" si="2"/>
        <v>403</v>
      </c>
      <c r="M12" s="18">
        <f t="shared" si="2"/>
        <v>521</v>
      </c>
      <c r="N12" s="18">
        <f t="shared" si="2"/>
        <v>1065</v>
      </c>
      <c r="O12" s="18">
        <f t="shared" si="2"/>
        <v>6792</v>
      </c>
      <c r="P12" s="18">
        <f t="shared" si="2"/>
        <v>4924</v>
      </c>
      <c r="Q12" s="18">
        <f t="shared" si="2"/>
        <v>0</v>
      </c>
      <c r="R12" s="18">
        <f t="shared" si="2"/>
        <v>2657</v>
      </c>
      <c r="S12" s="18">
        <f t="shared" si="2"/>
        <v>448</v>
      </c>
      <c r="T12" s="18">
        <f t="shared" si="2"/>
        <v>3200</v>
      </c>
      <c r="U12" s="18">
        <f t="shared" si="2"/>
        <v>1002</v>
      </c>
      <c r="V12" s="18">
        <f t="shared" si="2"/>
        <v>0</v>
      </c>
      <c r="W12" s="18">
        <f t="shared" si="2"/>
        <v>57</v>
      </c>
      <c r="X12" s="18">
        <f t="shared" si="2"/>
        <v>875</v>
      </c>
      <c r="Y12" s="18">
        <f t="shared" si="2"/>
        <v>400</v>
      </c>
      <c r="Z12" s="18">
        <f t="shared" si="2"/>
        <v>0</v>
      </c>
      <c r="AA12" s="18">
        <f t="shared" si="2"/>
        <v>0</v>
      </c>
      <c r="AB12" s="18">
        <f t="shared" si="2"/>
        <v>0</v>
      </c>
      <c r="AC12" s="18">
        <f t="shared" si="2"/>
        <v>0</v>
      </c>
      <c r="AD12" s="18">
        <f t="shared" si="2"/>
        <v>0</v>
      </c>
      <c r="AE12" s="18">
        <f t="shared" si="2"/>
        <v>1257</v>
      </c>
      <c r="AF12" s="18">
        <f t="shared" si="2"/>
        <v>0</v>
      </c>
      <c r="AG12" s="18">
        <f t="shared" ref="AG12:AG28" si="3">SUM(B12:AF12)</f>
        <v>57895</v>
      </c>
    </row>
    <row r="13">
      <c r="A13" s="19" t="s">
        <v>10</v>
      </c>
      <c r="B13" s="20"/>
      <c r="C13" s="20"/>
      <c r="D13" s="20"/>
      <c r="E13" s="20"/>
      <c r="F13" s="20"/>
      <c r="G13" s="20"/>
      <c r="H13" s="20"/>
      <c r="I13" s="20"/>
      <c r="J13" s="20"/>
      <c r="K13" s="25">
        <v>786.0</v>
      </c>
      <c r="L13" s="20"/>
      <c r="M13" s="20"/>
      <c r="N13" s="20"/>
      <c r="O13" s="25">
        <v>3350.0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4136</v>
      </c>
    </row>
    <row r="14">
      <c r="A14" s="22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5">
        <v>6200.0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  <c r="AG14" s="18">
        <f t="shared" si="3"/>
        <v>6200</v>
      </c>
    </row>
    <row r="15">
      <c r="A15" s="22" t="s">
        <v>12</v>
      </c>
      <c r="B15" s="20"/>
      <c r="C15" s="20"/>
      <c r="D15" s="20"/>
      <c r="E15" s="20"/>
      <c r="F15" s="20"/>
      <c r="G15" s="25">
        <v>350.0</v>
      </c>
      <c r="H15" s="25"/>
      <c r="I15" s="25">
        <v>47.0</v>
      </c>
      <c r="J15" s="20"/>
      <c r="K15" s="20"/>
      <c r="L15" s="25">
        <v>105.0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  <c r="AG15" s="18">
        <f t="shared" si="3"/>
        <v>502</v>
      </c>
    </row>
    <row r="16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1"/>
      <c r="AG16" s="18">
        <f t="shared" si="3"/>
        <v>0</v>
      </c>
    </row>
    <row r="17">
      <c r="A17" s="22" t="s">
        <v>14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1"/>
      <c r="AG17" s="18">
        <f t="shared" si="3"/>
        <v>0</v>
      </c>
    </row>
    <row r="18">
      <c r="A18" s="22" t="s">
        <v>15</v>
      </c>
      <c r="B18" s="20"/>
      <c r="C18" s="20"/>
      <c r="D18" s="25">
        <v>320.0</v>
      </c>
      <c r="E18" s="20"/>
      <c r="F18" s="20"/>
      <c r="G18" s="20"/>
      <c r="H18" s="20"/>
      <c r="I18" s="20"/>
      <c r="J18" s="20"/>
      <c r="K18" s="20"/>
      <c r="L18" s="20"/>
      <c r="M18" s="20"/>
      <c r="N18" s="25">
        <v>414.0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>
        <f t="shared" si="3"/>
        <v>734</v>
      </c>
    </row>
    <row r="19" ht="12.75" customHeight="1">
      <c r="A19" s="23" t="s">
        <v>16</v>
      </c>
      <c r="B19" s="24">
        <f t="shared" ref="B19:AF19" si="4">B20+B21+B22+B23</f>
        <v>285</v>
      </c>
      <c r="C19" s="24">
        <f t="shared" si="4"/>
        <v>125</v>
      </c>
      <c r="D19" s="24">
        <f t="shared" si="4"/>
        <v>775</v>
      </c>
      <c r="E19" s="24">
        <f t="shared" si="4"/>
        <v>416</v>
      </c>
      <c r="F19" s="24">
        <f t="shared" si="4"/>
        <v>450</v>
      </c>
      <c r="G19" s="24">
        <f t="shared" si="4"/>
        <v>445</v>
      </c>
      <c r="H19" s="24">
        <f t="shared" si="4"/>
        <v>560</v>
      </c>
      <c r="I19" s="24">
        <f t="shared" si="4"/>
        <v>956</v>
      </c>
      <c r="J19" s="24">
        <f t="shared" si="4"/>
        <v>435</v>
      </c>
      <c r="K19" s="24">
        <f t="shared" si="4"/>
        <v>469</v>
      </c>
      <c r="L19" s="24">
        <f t="shared" si="4"/>
        <v>298</v>
      </c>
      <c r="M19" s="24">
        <f t="shared" si="4"/>
        <v>132</v>
      </c>
      <c r="N19" s="24">
        <f t="shared" si="4"/>
        <v>565</v>
      </c>
      <c r="O19" s="24">
        <f t="shared" si="4"/>
        <v>420</v>
      </c>
      <c r="P19" s="24">
        <f t="shared" si="4"/>
        <v>4370</v>
      </c>
      <c r="Q19" s="24">
        <f t="shared" si="4"/>
        <v>0</v>
      </c>
      <c r="R19" s="24">
        <f t="shared" si="4"/>
        <v>36</v>
      </c>
      <c r="S19" s="24">
        <f t="shared" si="4"/>
        <v>290</v>
      </c>
      <c r="T19" s="24">
        <f t="shared" si="4"/>
        <v>0</v>
      </c>
      <c r="U19" s="24">
        <f t="shared" si="4"/>
        <v>0</v>
      </c>
      <c r="V19" s="24">
        <f t="shared" si="4"/>
        <v>0</v>
      </c>
      <c r="W19" s="24">
        <f t="shared" si="4"/>
        <v>0</v>
      </c>
      <c r="X19" s="24">
        <f t="shared" si="4"/>
        <v>0</v>
      </c>
      <c r="Y19" s="24">
        <f t="shared" si="4"/>
        <v>0</v>
      </c>
      <c r="Z19" s="24">
        <f t="shared" si="4"/>
        <v>0</v>
      </c>
      <c r="AA19" s="24">
        <f t="shared" si="4"/>
        <v>0</v>
      </c>
      <c r="AB19" s="24">
        <f t="shared" si="4"/>
        <v>0</v>
      </c>
      <c r="AC19" s="24">
        <f t="shared" si="4"/>
        <v>0</v>
      </c>
      <c r="AD19" s="24">
        <f t="shared" si="4"/>
        <v>0</v>
      </c>
      <c r="AE19" s="24">
        <f t="shared" si="4"/>
        <v>0</v>
      </c>
      <c r="AF19" s="24">
        <f t="shared" si="4"/>
        <v>0</v>
      </c>
      <c r="AG19" s="18">
        <f t="shared" si="3"/>
        <v>11027</v>
      </c>
    </row>
    <row r="20">
      <c r="A20" s="25" t="s">
        <v>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1"/>
      <c r="AG20" s="18">
        <f t="shared" si="3"/>
        <v>0</v>
      </c>
    </row>
    <row r="21">
      <c r="A21" s="25" t="s">
        <v>18</v>
      </c>
      <c r="B21" s="20"/>
      <c r="C21" s="25">
        <v>125.0</v>
      </c>
      <c r="D21" s="20">
        <f>225+25+75+250+200</f>
        <v>775</v>
      </c>
      <c r="E21" s="25">
        <v>263.0</v>
      </c>
      <c r="F21" s="20">
        <f>180+50+70+150</f>
        <v>450</v>
      </c>
      <c r="G21" s="20">
        <f>185+80+110+70</f>
        <v>445</v>
      </c>
      <c r="H21" s="20">
        <f>140+125+140+75+80</f>
        <v>560</v>
      </c>
      <c r="I21" s="20">
        <f>480+51+175+30+110+110</f>
        <v>956</v>
      </c>
      <c r="J21" s="20">
        <f>10+65+210</f>
        <v>285</v>
      </c>
      <c r="K21" s="20">
        <f>160+110</f>
        <v>270</v>
      </c>
      <c r="L21" s="25">
        <f>98+200</f>
        <v>298</v>
      </c>
      <c r="M21" s="25">
        <v>132.0</v>
      </c>
      <c r="N21" s="20">
        <f>160+55</f>
        <v>215</v>
      </c>
      <c r="O21" s="25">
        <v>170.0</v>
      </c>
      <c r="P21" s="25">
        <v>4370.0</v>
      </c>
      <c r="Q21" s="20"/>
      <c r="R21" s="25">
        <v>36.0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6"/>
      <c r="AG21" s="18">
        <f t="shared" si="3"/>
        <v>9350</v>
      </c>
    </row>
    <row r="22">
      <c r="A22" s="25" t="s">
        <v>19</v>
      </c>
      <c r="B22" s="20">
        <f>125+160</f>
        <v>285</v>
      </c>
      <c r="C22" s="20"/>
      <c r="D22" s="20"/>
      <c r="E22" s="25">
        <v>153.0</v>
      </c>
      <c r="F22" s="20"/>
      <c r="G22" s="20"/>
      <c r="H22" s="20"/>
      <c r="I22" s="20"/>
      <c r="J22" s="25">
        <v>150.0</v>
      </c>
      <c r="K22" s="25">
        <v>199.0</v>
      </c>
      <c r="L22" s="20"/>
      <c r="M22" s="20"/>
      <c r="N22" s="25">
        <v>350.0</v>
      </c>
      <c r="O22" s="25">
        <v>250.0</v>
      </c>
      <c r="P22" s="20"/>
      <c r="Q22" s="20"/>
      <c r="R22" s="20"/>
      <c r="S22" s="25">
        <v>290.0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/>
      <c r="AG22" s="18">
        <f t="shared" si="3"/>
        <v>1677</v>
      </c>
    </row>
    <row r="23">
      <c r="A23" s="25" t="s">
        <v>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0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0</v>
      </c>
      <c r="D24" s="24">
        <f t="shared" si="5"/>
        <v>57</v>
      </c>
      <c r="E24" s="24">
        <f t="shared" si="5"/>
        <v>0</v>
      </c>
      <c r="F24" s="24">
        <f t="shared" si="5"/>
        <v>0</v>
      </c>
      <c r="G24" s="24">
        <f t="shared" si="5"/>
        <v>0</v>
      </c>
      <c r="H24" s="24">
        <f t="shared" si="5"/>
        <v>0</v>
      </c>
      <c r="I24" s="24">
        <f t="shared" si="5"/>
        <v>160</v>
      </c>
      <c r="J24" s="24">
        <f t="shared" si="5"/>
        <v>100</v>
      </c>
      <c r="K24" s="24">
        <f t="shared" si="5"/>
        <v>60</v>
      </c>
      <c r="L24" s="24">
        <f t="shared" si="5"/>
        <v>0</v>
      </c>
      <c r="M24" s="24">
        <f t="shared" si="5"/>
        <v>0</v>
      </c>
      <c r="N24" s="24">
        <f t="shared" si="5"/>
        <v>0</v>
      </c>
      <c r="O24" s="24">
        <f t="shared" si="5"/>
        <v>57</v>
      </c>
      <c r="P24" s="24">
        <f t="shared" si="5"/>
        <v>0</v>
      </c>
      <c r="Q24" s="24">
        <f t="shared" si="5"/>
        <v>0</v>
      </c>
      <c r="R24" s="24">
        <f t="shared" si="5"/>
        <v>115</v>
      </c>
      <c r="S24" s="24">
        <f t="shared" si="5"/>
        <v>0</v>
      </c>
      <c r="T24" s="24">
        <f t="shared" si="5"/>
        <v>0</v>
      </c>
      <c r="U24" s="24">
        <f t="shared" si="5"/>
        <v>0</v>
      </c>
      <c r="V24" s="24">
        <f t="shared" si="5"/>
        <v>0</v>
      </c>
      <c r="W24" s="24">
        <f t="shared" si="5"/>
        <v>57</v>
      </c>
      <c r="X24" s="24">
        <f t="shared" si="5"/>
        <v>0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0</v>
      </c>
      <c r="AE24" s="24">
        <f t="shared" si="5"/>
        <v>55</v>
      </c>
      <c r="AF24" s="24">
        <f t="shared" si="5"/>
        <v>0</v>
      </c>
      <c r="AG24" s="18">
        <f t="shared" si="3"/>
        <v>661</v>
      </c>
    </row>
    <row r="25">
      <c r="A25" s="25" t="s">
        <v>22</v>
      </c>
      <c r="B25" s="20"/>
      <c r="C25" s="20"/>
      <c r="D25" s="20"/>
      <c r="E25" s="20"/>
      <c r="F25" s="20"/>
      <c r="G25" s="20"/>
      <c r="H25" s="20"/>
      <c r="I25" s="25">
        <v>160.0</v>
      </c>
      <c r="J25" s="20"/>
      <c r="K25" s="20"/>
      <c r="L25" s="20"/>
      <c r="M25" s="20"/>
      <c r="N25" s="20"/>
      <c r="O25" s="25">
        <v>57.0</v>
      </c>
      <c r="P25" s="20"/>
      <c r="Q25" s="20"/>
      <c r="R25" s="25">
        <v>115.0</v>
      </c>
      <c r="S25" s="20"/>
      <c r="T25" s="20"/>
      <c r="U25" s="20"/>
      <c r="V25" s="20"/>
      <c r="W25" s="25">
        <v>57.0</v>
      </c>
      <c r="X25" s="20"/>
      <c r="Y25" s="20"/>
      <c r="Z25" s="20"/>
      <c r="AA25" s="20"/>
      <c r="AB25" s="20"/>
      <c r="AC25" s="20"/>
      <c r="AD25" s="20"/>
      <c r="AE25" s="25">
        <v>55.0</v>
      </c>
      <c r="AF25" s="21"/>
      <c r="AG25" s="18">
        <f t="shared" si="3"/>
        <v>444</v>
      </c>
    </row>
    <row r="26">
      <c r="A26" s="25" t="s">
        <v>23</v>
      </c>
      <c r="B26" s="20"/>
      <c r="C26" s="20"/>
      <c r="D26" s="25">
        <v>57.0</v>
      </c>
      <c r="E26" s="20"/>
      <c r="F26" s="20"/>
      <c r="G26" s="20"/>
      <c r="H26" s="20"/>
      <c r="I26" s="20"/>
      <c r="J26" s="25">
        <v>100.0</v>
      </c>
      <c r="K26" s="25">
        <v>60.0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217</v>
      </c>
    </row>
    <row r="27">
      <c r="A27" s="22" t="s">
        <v>24</v>
      </c>
      <c r="B27" s="25">
        <v>140.0</v>
      </c>
      <c r="C27" s="20"/>
      <c r="D27" s="20"/>
      <c r="E27" s="20"/>
      <c r="F27" s="20"/>
      <c r="G27" s="25">
        <v>185.0</v>
      </c>
      <c r="H27" s="25"/>
      <c r="I27" s="25">
        <v>228.0</v>
      </c>
      <c r="J27" s="20"/>
      <c r="K27" s="25">
        <v>424.0</v>
      </c>
      <c r="L27" s="20"/>
      <c r="M27" s="20"/>
      <c r="N27" s="25">
        <v>86.0</v>
      </c>
      <c r="O27" s="20"/>
      <c r="P27" s="20"/>
      <c r="Q27" s="20"/>
      <c r="R27" s="25">
        <v>866.0</v>
      </c>
      <c r="S27" s="25">
        <v>158.0</v>
      </c>
      <c r="T27" s="20"/>
      <c r="U27" s="25">
        <v>225.0</v>
      </c>
      <c r="V27" s="20"/>
      <c r="W27" s="20"/>
      <c r="X27" s="25">
        <v>595.0</v>
      </c>
      <c r="Y27" s="25">
        <v>400.0</v>
      </c>
      <c r="Z27" s="20"/>
      <c r="AA27" s="20"/>
      <c r="AB27" s="20"/>
      <c r="AC27" s="20"/>
      <c r="AD27" s="20"/>
      <c r="AE27" s="25">
        <v>1047.0</v>
      </c>
      <c r="AF27" s="21"/>
      <c r="AG27" s="18">
        <f t="shared" si="3"/>
        <v>4354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  <c r="AG28" s="18">
        <f t="shared" si="3"/>
        <v>0</v>
      </c>
    </row>
    <row r="29">
      <c r="A29" s="22" t="s">
        <v>26</v>
      </c>
      <c r="B29" s="20"/>
      <c r="C29" s="20"/>
      <c r="D29" s="20"/>
      <c r="E29" s="20"/>
      <c r="F29" s="20"/>
      <c r="G29" s="25">
        <v>186.0</v>
      </c>
      <c r="H29" s="20"/>
      <c r="I29" s="20"/>
      <c r="J29" s="20"/>
      <c r="K29" s="20"/>
      <c r="L29" s="20"/>
      <c r="M29" s="25">
        <v>414.0</v>
      </c>
      <c r="N29" s="20"/>
      <c r="O29" s="20"/>
      <c r="P29" s="20"/>
      <c r="Q29" s="20"/>
      <c r="R29" s="20"/>
      <c r="S29" s="20"/>
      <c r="T29" s="20"/>
      <c r="U29" s="25">
        <v>200.0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321</v>
      </c>
      <c r="C30" s="24">
        <f t="shared" si="6"/>
        <v>0</v>
      </c>
      <c r="D30" s="24">
        <f t="shared" si="6"/>
        <v>0</v>
      </c>
      <c r="E30" s="24">
        <f t="shared" si="6"/>
        <v>0</v>
      </c>
      <c r="F30" s="24">
        <f t="shared" si="6"/>
        <v>0</v>
      </c>
      <c r="G30" s="24">
        <f t="shared" si="6"/>
        <v>0</v>
      </c>
      <c r="H30" s="24">
        <f t="shared" si="6"/>
        <v>0</v>
      </c>
      <c r="I30" s="24">
        <f t="shared" si="6"/>
        <v>244</v>
      </c>
      <c r="J30" s="24">
        <f t="shared" si="6"/>
        <v>230</v>
      </c>
      <c r="K30" s="24">
        <f t="shared" si="6"/>
        <v>0</v>
      </c>
      <c r="L30" s="24">
        <f t="shared" si="6"/>
        <v>0</v>
      </c>
      <c r="M30" s="24">
        <f t="shared" si="6"/>
        <v>139</v>
      </c>
      <c r="N30" s="24">
        <f t="shared" si="6"/>
        <v>0</v>
      </c>
      <c r="O30" s="24">
        <f t="shared" si="6"/>
        <v>0</v>
      </c>
      <c r="P30" s="24">
        <f t="shared" si="6"/>
        <v>0</v>
      </c>
      <c r="Q30" s="24">
        <f t="shared" si="6"/>
        <v>0</v>
      </c>
      <c r="R30" s="24">
        <f t="shared" si="6"/>
        <v>750</v>
      </c>
      <c r="S30" s="24">
        <f t="shared" si="6"/>
        <v>0</v>
      </c>
      <c r="T30" s="24">
        <f t="shared" si="6"/>
        <v>0</v>
      </c>
      <c r="U30" s="24">
        <f t="shared" si="6"/>
        <v>0</v>
      </c>
      <c r="V30" s="24">
        <f t="shared" si="6"/>
        <v>0</v>
      </c>
      <c r="W30" s="24">
        <f t="shared" si="6"/>
        <v>0</v>
      </c>
      <c r="X30" s="24">
        <f t="shared" si="6"/>
        <v>0</v>
      </c>
      <c r="Y30" s="24">
        <f t="shared" si="6"/>
        <v>0</v>
      </c>
      <c r="Z30" s="24">
        <f t="shared" si="6"/>
        <v>0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0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1684</v>
      </c>
    </row>
    <row r="31">
      <c r="A31" s="20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1"/>
      <c r="AG31" s="18">
        <f t="shared" si="7"/>
        <v>0</v>
      </c>
    </row>
    <row r="32">
      <c r="A32" s="2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5">
        <v>750.0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0"/>
      <c r="AE32" s="20"/>
      <c r="AF32" s="26"/>
      <c r="AG32" s="18">
        <f t="shared" si="7"/>
        <v>750</v>
      </c>
    </row>
    <row r="33">
      <c r="A33" s="20" t="s">
        <v>30</v>
      </c>
      <c r="B33" s="25">
        <v>256.0</v>
      </c>
      <c r="C33" s="20"/>
      <c r="D33" s="20"/>
      <c r="E33" s="20"/>
      <c r="F33" s="20"/>
      <c r="G33" s="20"/>
      <c r="H33" s="20"/>
      <c r="I33" s="20"/>
      <c r="J33" s="25">
        <v>230.0</v>
      </c>
      <c r="K33" s="20"/>
      <c r="L33" s="20"/>
      <c r="M33" s="25">
        <v>139.0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1"/>
      <c r="AG33" s="18">
        <f t="shared" si="7"/>
        <v>625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0</v>
      </c>
    </row>
    <row r="35">
      <c r="A35" s="25" t="s">
        <v>32</v>
      </c>
      <c r="B35" s="25">
        <v>65.0</v>
      </c>
      <c r="C35" s="20"/>
      <c r="D35" s="20"/>
      <c r="E35" s="20"/>
      <c r="F35" s="20"/>
      <c r="G35" s="20"/>
      <c r="H35" s="20"/>
      <c r="I35" s="20">
        <f>179+65</f>
        <v>244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8">
        <f t="shared" si="7"/>
        <v>309</v>
      </c>
    </row>
    <row r="36">
      <c r="A36" s="2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0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0</v>
      </c>
      <c r="AF37" s="24">
        <f t="shared" si="8"/>
        <v>0</v>
      </c>
      <c r="AG37" s="18">
        <f t="shared" si="7"/>
        <v>0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0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  <c r="AG39" s="18">
        <f t="shared" si="7"/>
        <v>0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0</v>
      </c>
    </row>
    <row r="42">
      <c r="A42" s="22" t="s">
        <v>39</v>
      </c>
      <c r="B42" s="20"/>
      <c r="C42" s="20"/>
      <c r="D42" s="25">
        <v>1000.0</v>
      </c>
      <c r="E42" s="25">
        <v>1200.0</v>
      </c>
      <c r="F42" s="20"/>
      <c r="G42" s="20"/>
      <c r="H42" s="25">
        <v>5060.0</v>
      </c>
      <c r="I42" s="20"/>
      <c r="J42" s="25">
        <v>2500.0</v>
      </c>
      <c r="K42" s="20"/>
      <c r="L42" s="20"/>
      <c r="M42" s="20"/>
      <c r="N42" s="20"/>
      <c r="O42" s="25">
        <v>1430.0</v>
      </c>
      <c r="P42" s="20"/>
      <c r="Q42" s="20"/>
      <c r="R42" s="20"/>
      <c r="S42" s="20"/>
      <c r="T42" s="25">
        <v>3200.0</v>
      </c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1"/>
      <c r="AG42" s="18">
        <f t="shared" si="7"/>
        <v>14390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5">
        <v>249.0</v>
      </c>
      <c r="J43" s="20"/>
      <c r="K43" s="20"/>
      <c r="L43" s="20"/>
      <c r="M43" s="20"/>
      <c r="N43" s="20"/>
      <c r="O43" s="25">
        <v>950.0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1"/>
      <c r="AG43" s="18">
        <f t="shared" si="7"/>
        <v>1199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300</v>
      </c>
      <c r="D44" s="24">
        <f t="shared" si="9"/>
        <v>0</v>
      </c>
      <c r="E44" s="24">
        <f t="shared" si="9"/>
        <v>0</v>
      </c>
      <c r="F44" s="24">
        <f t="shared" si="9"/>
        <v>0</v>
      </c>
      <c r="G44" s="24">
        <f t="shared" si="9"/>
        <v>0</v>
      </c>
      <c r="H44" s="24">
        <f t="shared" si="9"/>
        <v>2519</v>
      </c>
      <c r="I44" s="24">
        <f t="shared" si="9"/>
        <v>0</v>
      </c>
      <c r="J44" s="24">
        <f t="shared" si="9"/>
        <v>650</v>
      </c>
      <c r="K44" s="24">
        <f t="shared" si="9"/>
        <v>6048</v>
      </c>
      <c r="L44" s="24">
        <f t="shared" si="9"/>
        <v>0</v>
      </c>
      <c r="M44" s="24">
        <f t="shared" si="9"/>
        <v>250</v>
      </c>
      <c r="N44" s="24">
        <f t="shared" si="9"/>
        <v>0</v>
      </c>
      <c r="O44" s="24">
        <f t="shared" si="9"/>
        <v>585</v>
      </c>
      <c r="P44" s="24">
        <f t="shared" si="9"/>
        <v>554</v>
      </c>
      <c r="Q44" s="24">
        <f t="shared" si="9"/>
        <v>0</v>
      </c>
      <c r="R44" s="24">
        <f t="shared" si="9"/>
        <v>890</v>
      </c>
      <c r="S44" s="24">
        <f t="shared" si="9"/>
        <v>0</v>
      </c>
      <c r="T44" s="24">
        <f t="shared" si="9"/>
        <v>0</v>
      </c>
      <c r="U44" s="24">
        <f t="shared" si="9"/>
        <v>777</v>
      </c>
      <c r="V44" s="24">
        <f t="shared" si="9"/>
        <v>0</v>
      </c>
      <c r="W44" s="24">
        <f t="shared" si="9"/>
        <v>0</v>
      </c>
      <c r="X44" s="24">
        <f t="shared" si="9"/>
        <v>280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155</v>
      </c>
      <c r="AF44" s="24">
        <f t="shared" si="9"/>
        <v>0</v>
      </c>
      <c r="AG44" s="18">
        <f t="shared" si="7"/>
        <v>13008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0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5">
        <v>6048.0</v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6048</v>
      </c>
    </row>
    <row r="49">
      <c r="A49" s="25" t="s">
        <v>46</v>
      </c>
      <c r="B49" s="20"/>
      <c r="C49" s="25">
        <v>300.0</v>
      </c>
      <c r="D49" s="20"/>
      <c r="E49" s="20"/>
      <c r="F49" s="20"/>
      <c r="G49" s="20"/>
      <c r="H49" s="20"/>
      <c r="I49" s="20"/>
      <c r="J49" s="25">
        <v>150.0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450</v>
      </c>
    </row>
    <row r="50">
      <c r="A50" s="25" t="s">
        <v>47</v>
      </c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5">
        <v>250.0</v>
      </c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250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>
        <f>800+719</f>
        <v>1519</v>
      </c>
      <c r="I51" s="20"/>
      <c r="J51" s="20"/>
      <c r="K51" s="20"/>
      <c r="L51" s="20"/>
      <c r="M51" s="20"/>
      <c r="N51" s="20"/>
      <c r="O51" s="20">
        <f>285+300</f>
        <v>585</v>
      </c>
      <c r="P51" s="20">
        <f>274+280</f>
        <v>554</v>
      </c>
      <c r="Q51" s="20"/>
      <c r="R51" s="20"/>
      <c r="S51" s="20"/>
      <c r="T51" s="20"/>
      <c r="U51" s="25">
        <v>777.0</v>
      </c>
      <c r="V51" s="20"/>
      <c r="W51" s="20"/>
      <c r="X51" s="25">
        <v>280.0</v>
      </c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3715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5">
        <v>1000.0</v>
      </c>
      <c r="I52" s="20"/>
      <c r="J52" s="25">
        <v>500.0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1500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5">
        <v>890.0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5">
        <v>155.0</v>
      </c>
      <c r="AF53" s="21"/>
      <c r="AG53" s="18">
        <f t="shared" si="7"/>
        <v>1045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-19895</v>
      </c>
    </row>
    <row r="55">
      <c r="AG55" s="31"/>
    </row>
    <row r="56">
      <c r="A56" s="32" t="s">
        <v>51</v>
      </c>
      <c r="B56" s="33"/>
      <c r="C56" s="34"/>
      <c r="D56" s="35"/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  <row r="1005">
      <c r="AG1005" s="31"/>
    </row>
  </sheetData>
  <mergeCells count="1">
    <mergeCell ref="C56:D56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2" width="8.0"/>
    <col customWidth="1" min="33" max="33" width="14.5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0</v>
      </c>
    </row>
    <row r="5">
      <c r="A5" s="8" t="s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9"/>
      <c r="T6" s="8"/>
      <c r="U6" s="8"/>
      <c r="V6" s="8"/>
      <c r="W6" s="8"/>
      <c r="X6" s="8"/>
      <c r="Y6" s="8"/>
      <c r="Z6" s="8"/>
      <c r="AA6" s="8"/>
      <c r="AB6" s="8"/>
      <c r="AC6" s="8"/>
      <c r="AD6" s="9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0</v>
      </c>
      <c r="C12" s="18">
        <f t="shared" si="2"/>
        <v>0</v>
      </c>
      <c r="D12" s="18">
        <f t="shared" si="2"/>
        <v>0</v>
      </c>
      <c r="E12" s="18">
        <f t="shared" si="2"/>
        <v>311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2660</v>
      </c>
      <c r="J12" s="18">
        <f t="shared" si="2"/>
        <v>200</v>
      </c>
      <c r="K12" s="18">
        <f t="shared" si="2"/>
        <v>0</v>
      </c>
      <c r="L12" s="18">
        <f t="shared" si="2"/>
        <v>17356</v>
      </c>
      <c r="M12" s="18">
        <f t="shared" si="2"/>
        <v>1350</v>
      </c>
      <c r="N12" s="18">
        <f t="shared" si="2"/>
        <v>2600</v>
      </c>
      <c r="O12" s="18">
        <f t="shared" si="2"/>
        <v>1079</v>
      </c>
      <c r="P12" s="18">
        <f t="shared" si="2"/>
        <v>1680</v>
      </c>
      <c r="Q12" s="18">
        <f t="shared" si="2"/>
        <v>20920</v>
      </c>
      <c r="R12" s="18">
        <f t="shared" si="2"/>
        <v>2705</v>
      </c>
      <c r="S12" s="18">
        <f t="shared" si="2"/>
        <v>887</v>
      </c>
      <c r="T12" s="18">
        <f t="shared" si="2"/>
        <v>2056</v>
      </c>
      <c r="U12" s="18">
        <f t="shared" si="2"/>
        <v>1055</v>
      </c>
      <c r="V12" s="18">
        <f t="shared" si="2"/>
        <v>320</v>
      </c>
      <c r="W12" s="18">
        <f t="shared" si="2"/>
        <v>915</v>
      </c>
      <c r="X12" s="18">
        <f t="shared" si="2"/>
        <v>1979</v>
      </c>
      <c r="Y12" s="18">
        <f t="shared" si="2"/>
        <v>0</v>
      </c>
      <c r="Z12" s="18">
        <f t="shared" si="2"/>
        <v>661</v>
      </c>
      <c r="AA12" s="18">
        <f t="shared" si="2"/>
        <v>705</v>
      </c>
      <c r="AB12" s="18">
        <f t="shared" si="2"/>
        <v>2023</v>
      </c>
      <c r="AC12" s="18">
        <f t="shared" si="2"/>
        <v>4085</v>
      </c>
      <c r="AD12" s="18">
        <f t="shared" si="2"/>
        <v>1736</v>
      </c>
      <c r="AE12" s="18">
        <f t="shared" si="2"/>
        <v>745</v>
      </c>
      <c r="AF12" s="18">
        <f t="shared" si="2"/>
        <v>32</v>
      </c>
      <c r="AG12" s="18">
        <f t="shared" ref="AG12:AG28" si="3">SUM(B12:AF12)</f>
        <v>68060</v>
      </c>
    </row>
    <row r="13">
      <c r="A13" s="19" t="s">
        <v>10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5">
        <v>10000.0</v>
      </c>
      <c r="M13" s="20"/>
      <c r="N13" s="20"/>
      <c r="O13" s="2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10000</v>
      </c>
    </row>
    <row r="14">
      <c r="A14" s="22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>
        <f>6200+3642</f>
        <v>9842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  <c r="AG14" s="18">
        <f t="shared" si="3"/>
        <v>9842</v>
      </c>
    </row>
    <row r="15">
      <c r="A15" s="22" t="s">
        <v>12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5">
        <v>345.0</v>
      </c>
      <c r="Y15" s="20"/>
      <c r="Z15" s="20"/>
      <c r="AA15" s="20"/>
      <c r="AB15" s="20"/>
      <c r="AC15" s="20"/>
      <c r="AD15" s="20"/>
      <c r="AE15" s="20"/>
      <c r="AF15" s="21"/>
      <c r="AG15" s="18">
        <f t="shared" si="3"/>
        <v>345</v>
      </c>
    </row>
    <row r="16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5">
        <v>200.0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5">
        <v>1350.0</v>
      </c>
      <c r="Y16" s="20"/>
      <c r="Z16" s="20"/>
      <c r="AA16" s="20"/>
      <c r="AB16" s="20"/>
      <c r="AC16" s="20"/>
      <c r="AD16" s="20"/>
      <c r="AE16" s="20"/>
      <c r="AF16" s="21"/>
      <c r="AG16" s="18">
        <f t="shared" si="3"/>
        <v>1550</v>
      </c>
    </row>
    <row r="17">
      <c r="A17" s="22" t="s">
        <v>14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>
        <v>120.0</v>
      </c>
      <c r="R17" s="25">
        <v>120.0</v>
      </c>
      <c r="S17" s="20"/>
      <c r="T17" s="20"/>
      <c r="U17" s="20"/>
      <c r="V17" s="20"/>
      <c r="W17" s="20"/>
      <c r="X17" s="20"/>
      <c r="Y17" s="20"/>
      <c r="Z17" s="20"/>
      <c r="AA17" s="20"/>
      <c r="AB17" s="25">
        <v>62.0</v>
      </c>
      <c r="AC17" s="20"/>
      <c r="AD17" s="20"/>
      <c r="AE17" s="20"/>
      <c r="AF17" s="21"/>
      <c r="AG17" s="18">
        <f t="shared" si="3"/>
        <v>302</v>
      </c>
    </row>
    <row r="18">
      <c r="A18" s="22" t="s">
        <v>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5">
        <v>200.0</v>
      </c>
      <c r="O18" s="20"/>
      <c r="P18" s="20"/>
      <c r="Q18" s="20">
        <v>249.0</v>
      </c>
      <c r="R18" s="20"/>
      <c r="S18" s="20">
        <v>300.0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>
        <v>375.0</v>
      </c>
      <c r="AE18" s="20"/>
      <c r="AF18" s="21"/>
      <c r="AG18" s="18">
        <f t="shared" si="3"/>
        <v>1124</v>
      </c>
    </row>
    <row r="19" ht="12.75" customHeight="1">
      <c r="A19" s="23" t="s">
        <v>16</v>
      </c>
      <c r="B19" s="24">
        <f t="shared" ref="B19:AF19" si="4">B20+B21+B22+B23</f>
        <v>0</v>
      </c>
      <c r="C19" s="24">
        <f t="shared" si="4"/>
        <v>0</v>
      </c>
      <c r="D19" s="24">
        <f t="shared" si="4"/>
        <v>0</v>
      </c>
      <c r="E19" s="24">
        <f t="shared" si="4"/>
        <v>311</v>
      </c>
      <c r="F19" s="24">
        <f t="shared" si="4"/>
        <v>0</v>
      </c>
      <c r="G19" s="24">
        <f t="shared" si="4"/>
        <v>0</v>
      </c>
      <c r="H19" s="24">
        <f t="shared" si="4"/>
        <v>0</v>
      </c>
      <c r="I19" s="24">
        <f t="shared" si="4"/>
        <v>160</v>
      </c>
      <c r="J19" s="24">
        <f t="shared" si="4"/>
        <v>0</v>
      </c>
      <c r="K19" s="24">
        <f t="shared" si="4"/>
        <v>0</v>
      </c>
      <c r="L19" s="24">
        <f t="shared" si="4"/>
        <v>0</v>
      </c>
      <c r="M19" s="24">
        <f t="shared" si="4"/>
        <v>0</v>
      </c>
      <c r="N19" s="24">
        <f t="shared" si="4"/>
        <v>0</v>
      </c>
      <c r="O19" s="24">
        <f t="shared" si="4"/>
        <v>180</v>
      </c>
      <c r="P19" s="24">
        <f t="shared" si="4"/>
        <v>0</v>
      </c>
      <c r="Q19" s="24">
        <f t="shared" si="4"/>
        <v>0</v>
      </c>
      <c r="R19" s="24">
        <f t="shared" si="4"/>
        <v>326</v>
      </c>
      <c r="S19" s="24">
        <f t="shared" si="4"/>
        <v>530</v>
      </c>
      <c r="T19" s="24">
        <f t="shared" si="4"/>
        <v>1581</v>
      </c>
      <c r="U19" s="24">
        <f t="shared" si="4"/>
        <v>830</v>
      </c>
      <c r="V19" s="24">
        <f t="shared" si="4"/>
        <v>320</v>
      </c>
      <c r="W19" s="24">
        <f t="shared" si="4"/>
        <v>670</v>
      </c>
      <c r="X19" s="24">
        <f t="shared" si="4"/>
        <v>227</v>
      </c>
      <c r="Y19" s="24">
        <f t="shared" si="4"/>
        <v>0</v>
      </c>
      <c r="Z19" s="24">
        <f t="shared" si="4"/>
        <v>211</v>
      </c>
      <c r="AA19" s="24">
        <f t="shared" si="4"/>
        <v>705</v>
      </c>
      <c r="AB19" s="24">
        <f t="shared" si="4"/>
        <v>285</v>
      </c>
      <c r="AC19" s="24">
        <f t="shared" si="4"/>
        <v>285</v>
      </c>
      <c r="AD19" s="24">
        <f t="shared" si="4"/>
        <v>210</v>
      </c>
      <c r="AE19" s="24">
        <f t="shared" si="4"/>
        <v>610</v>
      </c>
      <c r="AF19" s="24">
        <f t="shared" si="4"/>
        <v>32</v>
      </c>
      <c r="AG19" s="18">
        <f t="shared" si="3"/>
        <v>7473</v>
      </c>
    </row>
    <row r="20">
      <c r="A20" s="25" t="s">
        <v>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1"/>
      <c r="AG20" s="18">
        <f t="shared" si="3"/>
        <v>0</v>
      </c>
    </row>
    <row r="21">
      <c r="A21" s="25" t="s">
        <v>18</v>
      </c>
      <c r="B21" s="20"/>
      <c r="C21" s="20"/>
      <c r="D21" s="20"/>
      <c r="E21" s="20"/>
      <c r="F21" s="20"/>
      <c r="G21" s="20"/>
      <c r="H21" s="20"/>
      <c r="I21" s="25">
        <v>160.0</v>
      </c>
      <c r="J21" s="20"/>
      <c r="K21" s="20"/>
      <c r="L21" s="20"/>
      <c r="M21" s="20"/>
      <c r="N21" s="20"/>
      <c r="O21" s="25">
        <v>180.0</v>
      </c>
      <c r="P21" s="20"/>
      <c r="Q21" s="20"/>
      <c r="R21" s="20">
        <f>118+118+90</f>
        <v>326</v>
      </c>
      <c r="S21" s="25">
        <f>63+177</f>
        <v>240</v>
      </c>
      <c r="T21" s="25">
        <f>174+59</f>
        <v>233</v>
      </c>
      <c r="U21" s="25">
        <f>740+90</f>
        <v>830</v>
      </c>
      <c r="V21" s="25">
        <f>40+225+55</f>
        <v>320</v>
      </c>
      <c r="W21" s="20">
        <f>350+150+70+100</f>
        <v>670</v>
      </c>
      <c r="X21" s="20">
        <f>141+86</f>
        <v>227</v>
      </c>
      <c r="Y21" s="20"/>
      <c r="Z21" s="25">
        <f>121+90</f>
        <v>211</v>
      </c>
      <c r="AA21" s="25">
        <v>63.0</v>
      </c>
      <c r="AB21" s="20"/>
      <c r="AC21" s="20"/>
      <c r="AD21" s="20"/>
      <c r="AE21" s="25">
        <f>150+100+50+110+200</f>
        <v>610</v>
      </c>
      <c r="AF21" s="26">
        <v>32.0</v>
      </c>
      <c r="AG21" s="18">
        <f t="shared" si="3"/>
        <v>4102</v>
      </c>
    </row>
    <row r="22">
      <c r="A22" s="25" t="s">
        <v>19</v>
      </c>
      <c r="B22" s="20"/>
      <c r="C22" s="20"/>
      <c r="D22" s="20"/>
      <c r="E22" s="25">
        <v>311.0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5">
        <v>290.0</v>
      </c>
      <c r="T22" s="25">
        <v>548.0</v>
      </c>
      <c r="U22" s="20"/>
      <c r="V22" s="20"/>
      <c r="W22" s="20"/>
      <c r="X22" s="20"/>
      <c r="Y22" s="20"/>
      <c r="Z22" s="20"/>
      <c r="AA22" s="25">
        <f>292+50+300</f>
        <v>642</v>
      </c>
      <c r="AB22" s="25">
        <v>285.0</v>
      </c>
      <c r="AC22" s="20">
        <f>135+100+50</f>
        <v>285</v>
      </c>
      <c r="AD22" s="20">
        <f>160+50</f>
        <v>210</v>
      </c>
      <c r="AE22" s="20"/>
      <c r="AF22" s="21"/>
      <c r="AG22" s="18">
        <f t="shared" si="3"/>
        <v>2571</v>
      </c>
    </row>
    <row r="23">
      <c r="A23" s="25" t="s">
        <v>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5">
        <v>800.0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800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0</v>
      </c>
      <c r="D24" s="24">
        <f t="shared" si="5"/>
        <v>0</v>
      </c>
      <c r="E24" s="24">
        <f t="shared" si="5"/>
        <v>0</v>
      </c>
      <c r="F24" s="24">
        <f t="shared" si="5"/>
        <v>0</v>
      </c>
      <c r="G24" s="24">
        <f t="shared" si="5"/>
        <v>0</v>
      </c>
      <c r="H24" s="24">
        <f t="shared" si="5"/>
        <v>0</v>
      </c>
      <c r="I24" s="24">
        <f t="shared" si="5"/>
        <v>0</v>
      </c>
      <c r="J24" s="24">
        <f t="shared" si="5"/>
        <v>0</v>
      </c>
      <c r="K24" s="24">
        <f t="shared" si="5"/>
        <v>0</v>
      </c>
      <c r="L24" s="24">
        <f t="shared" si="5"/>
        <v>0</v>
      </c>
      <c r="M24" s="24">
        <f t="shared" si="5"/>
        <v>0</v>
      </c>
      <c r="N24" s="24">
        <f t="shared" si="5"/>
        <v>0</v>
      </c>
      <c r="O24" s="24">
        <f t="shared" si="5"/>
        <v>0</v>
      </c>
      <c r="P24" s="24">
        <f t="shared" si="5"/>
        <v>0</v>
      </c>
      <c r="Q24" s="24">
        <f t="shared" si="5"/>
        <v>0</v>
      </c>
      <c r="R24" s="24">
        <f t="shared" si="5"/>
        <v>60</v>
      </c>
      <c r="S24" s="24">
        <f t="shared" si="5"/>
        <v>57</v>
      </c>
      <c r="T24" s="24">
        <f t="shared" si="5"/>
        <v>75</v>
      </c>
      <c r="U24" s="24">
        <f t="shared" si="5"/>
        <v>0</v>
      </c>
      <c r="V24" s="24">
        <f t="shared" si="5"/>
        <v>0</v>
      </c>
      <c r="W24" s="24">
        <f t="shared" si="5"/>
        <v>0</v>
      </c>
      <c r="X24" s="24">
        <f t="shared" si="5"/>
        <v>57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57</v>
      </c>
      <c r="AE24" s="24">
        <f t="shared" si="5"/>
        <v>0</v>
      </c>
      <c r="AF24" s="24">
        <f t="shared" si="5"/>
        <v>0</v>
      </c>
      <c r="AG24" s="18">
        <f t="shared" si="3"/>
        <v>306</v>
      </c>
    </row>
    <row r="25">
      <c r="A25" s="25" t="s">
        <v>22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5">
        <v>60.0</v>
      </c>
      <c r="S25" s="25">
        <v>57.0</v>
      </c>
      <c r="T25" s="25">
        <v>75.0</v>
      </c>
      <c r="U25" s="20"/>
      <c r="V25" s="20"/>
      <c r="W25" s="20"/>
      <c r="X25" s="25">
        <v>57.0</v>
      </c>
      <c r="Y25" s="20"/>
      <c r="Z25" s="20"/>
      <c r="AA25" s="20"/>
      <c r="AB25" s="20"/>
      <c r="AC25" s="20"/>
      <c r="AD25" s="25">
        <v>57.0</v>
      </c>
      <c r="AE25" s="20"/>
      <c r="AF25" s="21"/>
      <c r="AG25" s="18">
        <f t="shared" si="3"/>
        <v>306</v>
      </c>
    </row>
    <row r="26">
      <c r="A26" s="2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0</v>
      </c>
    </row>
    <row r="27">
      <c r="A27" s="22" t="s">
        <v>24</v>
      </c>
      <c r="B27" s="20"/>
      <c r="C27" s="20"/>
      <c r="D27" s="20"/>
      <c r="E27" s="20"/>
      <c r="F27" s="20"/>
      <c r="G27" s="20"/>
      <c r="H27" s="20"/>
      <c r="I27" s="25"/>
      <c r="J27" s="25">
        <v>200.0</v>
      </c>
      <c r="K27" s="20"/>
      <c r="L27" s="20"/>
      <c r="M27" s="20"/>
      <c r="N27" s="20"/>
      <c r="O27" s="20"/>
      <c r="P27" s="20"/>
      <c r="Q27" s="25">
        <v>249.0</v>
      </c>
      <c r="R27" s="20"/>
      <c r="S27" s="20"/>
      <c r="T27" s="20"/>
      <c r="U27" s="20"/>
      <c r="V27" s="20"/>
      <c r="W27" s="20"/>
      <c r="X27" s="20"/>
      <c r="Y27" s="20"/>
      <c r="Z27" s="25">
        <v>450.0</v>
      </c>
      <c r="AA27" s="20"/>
      <c r="AB27" s="25">
        <v>176.0</v>
      </c>
      <c r="AC27" s="20"/>
      <c r="AD27" s="25">
        <v>129.0</v>
      </c>
      <c r="AE27" s="20"/>
      <c r="AF27" s="21"/>
      <c r="AG27" s="18">
        <f t="shared" si="3"/>
        <v>1204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  <c r="AG28" s="18">
        <f t="shared" si="3"/>
        <v>0</v>
      </c>
    </row>
    <row r="29">
      <c r="A29" s="22" t="s">
        <v>26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5">
        <v>400.0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0</v>
      </c>
      <c r="C30" s="24">
        <f t="shared" si="6"/>
        <v>0</v>
      </c>
      <c r="D30" s="24">
        <f t="shared" si="6"/>
        <v>0</v>
      </c>
      <c r="E30" s="24">
        <f t="shared" si="6"/>
        <v>0</v>
      </c>
      <c r="F30" s="24">
        <f t="shared" si="6"/>
        <v>0</v>
      </c>
      <c r="G30" s="24">
        <f t="shared" si="6"/>
        <v>0</v>
      </c>
      <c r="H30" s="24">
        <f t="shared" si="6"/>
        <v>0</v>
      </c>
      <c r="I30" s="24">
        <f t="shared" si="6"/>
        <v>0</v>
      </c>
      <c r="J30" s="24">
        <f t="shared" si="6"/>
        <v>0</v>
      </c>
      <c r="K30" s="24">
        <f t="shared" si="6"/>
        <v>0</v>
      </c>
      <c r="L30" s="24">
        <f t="shared" si="6"/>
        <v>0</v>
      </c>
      <c r="M30" s="24">
        <f t="shared" si="6"/>
        <v>0</v>
      </c>
      <c r="N30" s="24">
        <f t="shared" si="6"/>
        <v>0</v>
      </c>
      <c r="O30" s="24">
        <f t="shared" si="6"/>
        <v>0</v>
      </c>
      <c r="P30" s="24">
        <f t="shared" si="6"/>
        <v>0</v>
      </c>
      <c r="Q30" s="24">
        <f t="shared" si="6"/>
        <v>3600</v>
      </c>
      <c r="R30" s="24">
        <f t="shared" si="6"/>
        <v>417</v>
      </c>
      <c r="S30" s="24">
        <f t="shared" si="6"/>
        <v>0</v>
      </c>
      <c r="T30" s="24">
        <f t="shared" si="6"/>
        <v>0</v>
      </c>
      <c r="U30" s="24">
        <f t="shared" si="6"/>
        <v>0</v>
      </c>
      <c r="V30" s="24">
        <f t="shared" si="6"/>
        <v>0</v>
      </c>
      <c r="W30" s="24">
        <f t="shared" si="6"/>
        <v>245</v>
      </c>
      <c r="X30" s="24">
        <f t="shared" si="6"/>
        <v>0</v>
      </c>
      <c r="Y30" s="24">
        <f t="shared" si="6"/>
        <v>0</v>
      </c>
      <c r="Z30" s="24">
        <f t="shared" si="6"/>
        <v>0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425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4687</v>
      </c>
    </row>
    <row r="31">
      <c r="A31" s="20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1"/>
      <c r="AG31" s="18">
        <f t="shared" si="7"/>
        <v>0</v>
      </c>
    </row>
    <row r="32">
      <c r="A32" s="2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5">
        <v>332.0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5">
        <v>425.0</v>
      </c>
      <c r="AE32" s="20"/>
      <c r="AF32" s="26"/>
      <c r="AG32" s="18">
        <f t="shared" si="7"/>
        <v>757</v>
      </c>
    </row>
    <row r="33">
      <c r="A33" s="20" t="s">
        <v>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5">
        <v>3600.0</v>
      </c>
      <c r="R33" s="25">
        <v>85.0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1"/>
      <c r="AG33" s="18">
        <f t="shared" si="7"/>
        <v>3685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5">
        <v>245.0</v>
      </c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245</v>
      </c>
    </row>
    <row r="35">
      <c r="A35" s="25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8">
        <f t="shared" si="7"/>
        <v>0</v>
      </c>
    </row>
    <row r="36">
      <c r="A36" s="2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0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282</v>
      </c>
      <c r="S37" s="24">
        <f t="shared" si="8"/>
        <v>0</v>
      </c>
      <c r="T37" s="24">
        <f t="shared" si="8"/>
        <v>0</v>
      </c>
      <c r="U37" s="24">
        <f t="shared" si="8"/>
        <v>225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135</v>
      </c>
      <c r="AF37" s="24">
        <f t="shared" si="8"/>
        <v>0</v>
      </c>
      <c r="AG37" s="18">
        <f t="shared" si="7"/>
        <v>642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5">
        <v>282.0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282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5">
        <v>225.0</v>
      </c>
      <c r="V39" s="20"/>
      <c r="W39" s="20"/>
      <c r="X39" s="20"/>
      <c r="Y39" s="20"/>
      <c r="Z39" s="20"/>
      <c r="AA39" s="20"/>
      <c r="AB39" s="20"/>
      <c r="AC39" s="20"/>
      <c r="AD39" s="20"/>
      <c r="AE39" s="25">
        <v>135.0</v>
      </c>
      <c r="AF39" s="21"/>
      <c r="AG39" s="18">
        <f t="shared" si="7"/>
        <v>360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0</v>
      </c>
    </row>
    <row r="42">
      <c r="A42" s="22" t="s">
        <v>39</v>
      </c>
      <c r="B42" s="20"/>
      <c r="C42" s="20"/>
      <c r="D42" s="20"/>
      <c r="E42" s="20"/>
      <c r="F42" s="20"/>
      <c r="G42" s="20"/>
      <c r="H42" s="20"/>
      <c r="I42" s="25">
        <v>2500.0</v>
      </c>
      <c r="J42" s="20"/>
      <c r="K42" s="20"/>
      <c r="L42" s="20"/>
      <c r="M42" s="25">
        <v>1150.0</v>
      </c>
      <c r="N42" s="25">
        <v>1600.0</v>
      </c>
      <c r="O42" s="25">
        <v>899.0</v>
      </c>
      <c r="P42" s="25">
        <v>1680.0</v>
      </c>
      <c r="Q42" s="20"/>
      <c r="R42" s="25">
        <v>1500.0</v>
      </c>
      <c r="S42" s="20"/>
      <c r="T42" s="25">
        <v>400.0</v>
      </c>
      <c r="U42" s="20"/>
      <c r="V42" s="20"/>
      <c r="W42" s="20"/>
      <c r="X42" s="20"/>
      <c r="Y42" s="20"/>
      <c r="Z42" s="20"/>
      <c r="AA42" s="20"/>
      <c r="AB42" s="25">
        <v>1500.0</v>
      </c>
      <c r="AC42" s="25">
        <f>3500+300</f>
        <v>3800</v>
      </c>
      <c r="AD42" s="20"/>
      <c r="AE42" s="20"/>
      <c r="AF42" s="21"/>
      <c r="AG42" s="18">
        <f t="shared" si="7"/>
        <v>15029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5">
        <v>800.0</v>
      </c>
      <c r="O43" s="20"/>
      <c r="P43" s="20"/>
      <c r="Q43" s="25">
        <v>120.0</v>
      </c>
      <c r="R43" s="20"/>
      <c r="S43" s="20"/>
      <c r="T43" s="25"/>
      <c r="U43" s="20"/>
      <c r="V43" s="20"/>
      <c r="W43" s="20"/>
      <c r="X43" s="20"/>
      <c r="Y43" s="20"/>
      <c r="Z43" s="20"/>
      <c r="AA43" s="20"/>
      <c r="AB43" s="20"/>
      <c r="AC43" s="20"/>
      <c r="AD43" s="25">
        <v>540.0</v>
      </c>
      <c r="AE43" s="20"/>
      <c r="AF43" s="21"/>
      <c r="AG43" s="18">
        <f t="shared" si="7"/>
        <v>1460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0</v>
      </c>
      <c r="D44" s="24">
        <f t="shared" si="9"/>
        <v>0</v>
      </c>
      <c r="E44" s="24">
        <f t="shared" si="9"/>
        <v>0</v>
      </c>
      <c r="F44" s="24">
        <f t="shared" si="9"/>
        <v>0</v>
      </c>
      <c r="G44" s="24">
        <f t="shared" si="9"/>
        <v>0</v>
      </c>
      <c r="H44" s="24">
        <f t="shared" si="9"/>
        <v>0</v>
      </c>
      <c r="I44" s="24">
        <f t="shared" si="9"/>
        <v>0</v>
      </c>
      <c r="J44" s="24">
        <f t="shared" si="9"/>
        <v>0</v>
      </c>
      <c r="K44" s="24">
        <f t="shared" si="9"/>
        <v>0</v>
      </c>
      <c r="L44" s="24">
        <f t="shared" si="9"/>
        <v>7356</v>
      </c>
      <c r="M44" s="24">
        <f t="shared" si="9"/>
        <v>0</v>
      </c>
      <c r="N44" s="24">
        <f t="shared" si="9"/>
        <v>0</v>
      </c>
      <c r="O44" s="24">
        <f t="shared" si="9"/>
        <v>0</v>
      </c>
      <c r="P44" s="24">
        <f t="shared" si="9"/>
        <v>0</v>
      </c>
      <c r="Q44" s="24">
        <f t="shared" si="9"/>
        <v>6740</v>
      </c>
      <c r="R44" s="24">
        <f t="shared" si="9"/>
        <v>0</v>
      </c>
      <c r="S44" s="24">
        <f t="shared" si="9"/>
        <v>0</v>
      </c>
      <c r="T44" s="24">
        <f t="shared" si="9"/>
        <v>0</v>
      </c>
      <c r="U44" s="24">
        <f t="shared" si="9"/>
        <v>0</v>
      </c>
      <c r="V44" s="24">
        <f t="shared" si="9"/>
        <v>0</v>
      </c>
      <c r="W44" s="24">
        <f t="shared" si="9"/>
        <v>0</v>
      </c>
      <c r="X44" s="24">
        <f t="shared" si="9"/>
        <v>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18">
        <f t="shared" si="7"/>
        <v>14096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>
        <f>6356+1000</f>
        <v>7356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7356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5">
        <v>6740.0</v>
      </c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6740</v>
      </c>
    </row>
    <row r="49">
      <c r="A49" s="2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0</v>
      </c>
    </row>
    <row r="50">
      <c r="A50" s="25" t="s">
        <v>47</v>
      </c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0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0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1"/>
      <c r="AG53" s="18">
        <f t="shared" si="7"/>
        <v>0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-68060</v>
      </c>
    </row>
    <row r="55">
      <c r="AG55" s="31"/>
    </row>
    <row r="56">
      <c r="A56" s="32" t="s">
        <v>51</v>
      </c>
      <c r="B56" s="33"/>
      <c r="C56" s="34"/>
      <c r="D56" s="35"/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  <row r="1005">
      <c r="AG1005" s="31"/>
    </row>
  </sheetData>
  <mergeCells count="1">
    <mergeCell ref="C56:D56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3" width="8.0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0</v>
      </c>
      <c r="D4" s="7">
        <f t="shared" si="1"/>
        <v>15425</v>
      </c>
      <c r="E4" s="7">
        <f t="shared" si="1"/>
        <v>2269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28350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46044</v>
      </c>
    </row>
    <row r="5">
      <c r="A5" s="8" t="s">
        <v>2</v>
      </c>
      <c r="B5" s="8"/>
      <c r="C5" s="8"/>
      <c r="D5" s="9">
        <v>15425.0</v>
      </c>
      <c r="E5" s="8"/>
      <c r="F5" s="8"/>
      <c r="G5" s="8"/>
      <c r="H5" s="8"/>
      <c r="I5" s="8"/>
      <c r="J5" s="8"/>
      <c r="K5" s="9">
        <v>28350.0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>
        <f>1370+899</f>
        <v>2269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1129</v>
      </c>
      <c r="C12" s="18">
        <f t="shared" si="2"/>
        <v>852</v>
      </c>
      <c r="D12" s="18">
        <f t="shared" si="2"/>
        <v>4256</v>
      </c>
      <c r="E12" s="18">
        <f t="shared" si="2"/>
        <v>3003</v>
      </c>
      <c r="F12" s="18">
        <f t="shared" si="2"/>
        <v>4849</v>
      </c>
      <c r="G12" s="18">
        <f t="shared" si="2"/>
        <v>1413</v>
      </c>
      <c r="H12" s="18">
        <f t="shared" si="2"/>
        <v>460</v>
      </c>
      <c r="I12" s="18">
        <f t="shared" si="2"/>
        <v>0</v>
      </c>
      <c r="J12" s="18">
        <f t="shared" si="2"/>
        <v>269</v>
      </c>
      <c r="K12" s="18">
        <f t="shared" si="2"/>
        <v>7100</v>
      </c>
      <c r="L12" s="18">
        <f t="shared" si="2"/>
        <v>3143</v>
      </c>
      <c r="M12" s="18">
        <f t="shared" si="2"/>
        <v>7023</v>
      </c>
      <c r="N12" s="18">
        <f t="shared" si="2"/>
        <v>6081</v>
      </c>
      <c r="O12" s="18">
        <f t="shared" si="2"/>
        <v>1234</v>
      </c>
      <c r="P12" s="18">
        <f t="shared" si="2"/>
        <v>133</v>
      </c>
      <c r="Q12" s="18">
        <f t="shared" si="2"/>
        <v>0</v>
      </c>
      <c r="R12" s="18">
        <f t="shared" si="2"/>
        <v>305</v>
      </c>
      <c r="S12" s="18">
        <f t="shared" si="2"/>
        <v>0</v>
      </c>
      <c r="T12" s="18">
        <f t="shared" si="2"/>
        <v>0</v>
      </c>
      <c r="U12" s="18">
        <f t="shared" si="2"/>
        <v>1364</v>
      </c>
      <c r="V12" s="18">
        <f t="shared" si="2"/>
        <v>910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300</v>
      </c>
      <c r="AA12" s="18">
        <f t="shared" si="2"/>
        <v>0</v>
      </c>
      <c r="AB12" s="18">
        <f t="shared" si="2"/>
        <v>0</v>
      </c>
      <c r="AC12" s="18">
        <f t="shared" si="2"/>
        <v>0</v>
      </c>
      <c r="AD12" s="18">
        <f t="shared" si="2"/>
        <v>0</v>
      </c>
      <c r="AE12" s="18">
        <f t="shared" si="2"/>
        <v>0</v>
      </c>
      <c r="AF12" s="18">
        <f t="shared" si="2"/>
        <v>1820</v>
      </c>
      <c r="AG12" s="18">
        <f t="shared" ref="AG12:AG28" si="3">SUM(B12:AF12)</f>
        <v>45644</v>
      </c>
    </row>
    <row r="13">
      <c r="A13" s="19" t="s">
        <v>10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5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0</v>
      </c>
    </row>
    <row r="14">
      <c r="A14" s="22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5">
        <v>6200.0</v>
      </c>
      <c r="L14" s="20"/>
      <c r="M14" s="25">
        <v>2618.0</v>
      </c>
      <c r="N14" s="20"/>
      <c r="O14" s="20"/>
      <c r="P14" s="20"/>
      <c r="Q14" s="20"/>
      <c r="R14" s="20"/>
      <c r="S14" s="20"/>
      <c r="T14" s="20"/>
      <c r="U14" s="25">
        <v>1364.0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  <c r="AG14" s="18">
        <f t="shared" si="3"/>
        <v>10182</v>
      </c>
    </row>
    <row r="15">
      <c r="A15" s="22" t="s">
        <v>12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>
        <f>156+510</f>
        <v>666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  <c r="AG15" s="18">
        <f t="shared" si="3"/>
        <v>666</v>
      </c>
    </row>
    <row r="16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1"/>
      <c r="AG16" s="18">
        <f t="shared" si="3"/>
        <v>0</v>
      </c>
    </row>
    <row r="17">
      <c r="A17" s="22" t="s">
        <v>14</v>
      </c>
      <c r="B17" s="25">
        <v>84.0</v>
      </c>
      <c r="C17" s="25">
        <v>100.0</v>
      </c>
      <c r="D17" s="25">
        <v>95.0</v>
      </c>
      <c r="E17" s="20"/>
      <c r="F17" s="25">
        <v>89.0</v>
      </c>
      <c r="G17" s="25">
        <v>91.0</v>
      </c>
      <c r="H17" s="20"/>
      <c r="I17" s="20"/>
      <c r="J17" s="25">
        <v>129.0</v>
      </c>
      <c r="K17" s="20"/>
      <c r="L17" s="20">
        <f>78+65</f>
        <v>143</v>
      </c>
      <c r="M17" s="25">
        <v>96.0</v>
      </c>
      <c r="N17" s="20">
        <f>89+84</f>
        <v>173</v>
      </c>
      <c r="O17" s="20"/>
      <c r="P17" s="20"/>
      <c r="Q17" s="20"/>
      <c r="R17" s="20"/>
      <c r="S17" s="20"/>
      <c r="T17" s="20"/>
      <c r="U17" s="20"/>
      <c r="V17" s="25">
        <v>210.0</v>
      </c>
      <c r="W17" s="20"/>
      <c r="X17" s="20"/>
      <c r="Y17" s="20"/>
      <c r="Z17" s="20"/>
      <c r="AA17" s="20"/>
      <c r="AB17" s="20"/>
      <c r="AC17" s="20"/>
      <c r="AD17" s="20"/>
      <c r="AE17" s="20"/>
      <c r="AF17" s="21"/>
      <c r="AG17" s="18">
        <f t="shared" si="3"/>
        <v>1210</v>
      </c>
    </row>
    <row r="18">
      <c r="A18" s="22" t="s">
        <v>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>
        <f t="shared" si="3"/>
        <v>0</v>
      </c>
    </row>
    <row r="19" ht="12.75" customHeight="1">
      <c r="A19" s="36" t="s">
        <v>16</v>
      </c>
      <c r="B19" s="37">
        <f t="shared" ref="B19:AF19" si="4">B20+B21+B22+B23</f>
        <v>145</v>
      </c>
      <c r="C19" s="37">
        <f t="shared" si="4"/>
        <v>213</v>
      </c>
      <c r="D19" s="37">
        <f t="shared" si="4"/>
        <v>870</v>
      </c>
      <c r="E19" s="37">
        <f t="shared" si="4"/>
        <v>75</v>
      </c>
      <c r="F19" s="37">
        <f t="shared" si="4"/>
        <v>687</v>
      </c>
      <c r="G19" s="37">
        <f t="shared" si="4"/>
        <v>174</v>
      </c>
      <c r="H19" s="37">
        <f t="shared" si="4"/>
        <v>60</v>
      </c>
      <c r="I19" s="37">
        <f t="shared" si="4"/>
        <v>0</v>
      </c>
      <c r="J19" s="37">
        <f t="shared" si="4"/>
        <v>140</v>
      </c>
      <c r="K19" s="37">
        <f t="shared" si="4"/>
        <v>127</v>
      </c>
      <c r="L19" s="37">
        <f t="shared" si="4"/>
        <v>0</v>
      </c>
      <c r="M19" s="37">
        <f t="shared" si="4"/>
        <v>0</v>
      </c>
      <c r="N19" s="37">
        <f t="shared" si="4"/>
        <v>298</v>
      </c>
      <c r="O19" s="37">
        <f t="shared" si="4"/>
        <v>568</v>
      </c>
      <c r="P19" s="37">
        <f t="shared" si="4"/>
        <v>78</v>
      </c>
      <c r="Q19" s="37">
        <f t="shared" si="4"/>
        <v>0</v>
      </c>
      <c r="R19" s="37">
        <f t="shared" si="4"/>
        <v>305</v>
      </c>
      <c r="S19" s="37">
        <f t="shared" si="4"/>
        <v>0</v>
      </c>
      <c r="T19" s="37">
        <f t="shared" si="4"/>
        <v>0</v>
      </c>
      <c r="U19" s="37">
        <f t="shared" si="4"/>
        <v>0</v>
      </c>
      <c r="V19" s="37">
        <f t="shared" si="4"/>
        <v>0</v>
      </c>
      <c r="W19" s="37">
        <f t="shared" si="4"/>
        <v>0</v>
      </c>
      <c r="X19" s="37">
        <f t="shared" si="4"/>
        <v>0</v>
      </c>
      <c r="Y19" s="37">
        <f t="shared" si="4"/>
        <v>0</v>
      </c>
      <c r="Z19" s="37">
        <f t="shared" si="4"/>
        <v>0</v>
      </c>
      <c r="AA19" s="37">
        <f t="shared" si="4"/>
        <v>0</v>
      </c>
      <c r="AB19" s="37">
        <f t="shared" si="4"/>
        <v>0</v>
      </c>
      <c r="AC19" s="37">
        <f t="shared" si="4"/>
        <v>0</v>
      </c>
      <c r="AD19" s="37">
        <f t="shared" si="4"/>
        <v>0</v>
      </c>
      <c r="AE19" s="37">
        <f t="shared" si="4"/>
        <v>0</v>
      </c>
      <c r="AF19" s="37">
        <f t="shared" si="4"/>
        <v>0</v>
      </c>
      <c r="AG19" s="38">
        <f t="shared" si="3"/>
        <v>3740</v>
      </c>
    </row>
    <row r="20">
      <c r="A20" s="25" t="s">
        <v>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1"/>
      <c r="AG20" s="18">
        <f t="shared" si="3"/>
        <v>0</v>
      </c>
    </row>
    <row r="21">
      <c r="A21" s="25" t="s">
        <v>18</v>
      </c>
      <c r="B21" s="25">
        <v>145.0</v>
      </c>
      <c r="C21" s="25">
        <v>213.0</v>
      </c>
      <c r="D21" s="25">
        <v>690.0</v>
      </c>
      <c r="E21" s="25">
        <v>75.0</v>
      </c>
      <c r="F21" s="25">
        <v>687.0</v>
      </c>
      <c r="G21" s="25">
        <v>174.0</v>
      </c>
      <c r="H21" s="25">
        <v>60.0</v>
      </c>
      <c r="I21" s="20"/>
      <c r="J21" s="20"/>
      <c r="K21" s="25">
        <v>127.0</v>
      </c>
      <c r="L21" s="20"/>
      <c r="M21" s="20"/>
      <c r="N21" s="25">
        <v>298.0</v>
      </c>
      <c r="O21" s="20"/>
      <c r="P21" s="25">
        <v>78.0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6"/>
      <c r="AG21" s="18">
        <f t="shared" si="3"/>
        <v>2547</v>
      </c>
    </row>
    <row r="22">
      <c r="A22" s="25" t="s">
        <v>19</v>
      </c>
      <c r="B22" s="20"/>
      <c r="C22" s="20"/>
      <c r="D22" s="25">
        <v>180.0</v>
      </c>
      <c r="E22" s="20"/>
      <c r="F22" s="20"/>
      <c r="G22" s="20"/>
      <c r="H22" s="20"/>
      <c r="I22" s="20"/>
      <c r="J22" s="25">
        <v>140.0</v>
      </c>
      <c r="K22" s="20"/>
      <c r="L22" s="20"/>
      <c r="M22" s="20"/>
      <c r="N22" s="20"/>
      <c r="O22" s="25">
        <v>568.0</v>
      </c>
      <c r="P22" s="20"/>
      <c r="Q22" s="20"/>
      <c r="R22" s="25">
        <v>305.0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/>
      <c r="AG22" s="18">
        <f t="shared" si="3"/>
        <v>1193</v>
      </c>
    </row>
    <row r="23">
      <c r="A23" s="20" t="s">
        <v>52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0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139</v>
      </c>
      <c r="D24" s="24">
        <f t="shared" si="5"/>
        <v>58</v>
      </c>
      <c r="E24" s="24">
        <f t="shared" si="5"/>
        <v>65</v>
      </c>
      <c r="F24" s="24">
        <f t="shared" si="5"/>
        <v>72</v>
      </c>
      <c r="G24" s="24">
        <f t="shared" si="5"/>
        <v>50</v>
      </c>
      <c r="H24" s="24">
        <f t="shared" si="5"/>
        <v>0</v>
      </c>
      <c r="I24" s="24">
        <f t="shared" si="5"/>
        <v>0</v>
      </c>
      <c r="J24" s="24">
        <f t="shared" si="5"/>
        <v>0</v>
      </c>
      <c r="K24" s="24">
        <f t="shared" si="5"/>
        <v>70</v>
      </c>
      <c r="L24" s="24">
        <f t="shared" si="5"/>
        <v>0</v>
      </c>
      <c r="M24" s="24">
        <f t="shared" si="5"/>
        <v>65</v>
      </c>
      <c r="N24" s="24">
        <f t="shared" si="5"/>
        <v>50</v>
      </c>
      <c r="O24" s="24">
        <f t="shared" si="5"/>
        <v>0</v>
      </c>
      <c r="P24" s="24">
        <f t="shared" si="5"/>
        <v>55</v>
      </c>
      <c r="Q24" s="24">
        <f t="shared" si="5"/>
        <v>0</v>
      </c>
      <c r="R24" s="24">
        <f t="shared" si="5"/>
        <v>0</v>
      </c>
      <c r="S24" s="24">
        <f t="shared" si="5"/>
        <v>0</v>
      </c>
      <c r="T24" s="24">
        <f t="shared" si="5"/>
        <v>0</v>
      </c>
      <c r="U24" s="24">
        <f t="shared" si="5"/>
        <v>0</v>
      </c>
      <c r="V24" s="24">
        <f t="shared" si="5"/>
        <v>0</v>
      </c>
      <c r="W24" s="24">
        <f t="shared" si="5"/>
        <v>0</v>
      </c>
      <c r="X24" s="24">
        <f t="shared" si="5"/>
        <v>0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0</v>
      </c>
      <c r="AE24" s="24">
        <f t="shared" si="5"/>
        <v>0</v>
      </c>
      <c r="AF24" s="24">
        <f t="shared" si="5"/>
        <v>0</v>
      </c>
      <c r="AG24" s="18">
        <f t="shared" si="3"/>
        <v>624</v>
      </c>
    </row>
    <row r="25">
      <c r="A25" s="25" t="s">
        <v>22</v>
      </c>
      <c r="B25" s="20"/>
      <c r="C25" s="20">
        <f>70+69</f>
        <v>139</v>
      </c>
      <c r="D25" s="25">
        <v>58.0</v>
      </c>
      <c r="E25" s="25">
        <v>65.0</v>
      </c>
      <c r="F25" s="25">
        <v>72.0</v>
      </c>
      <c r="G25" s="25">
        <v>50.0</v>
      </c>
      <c r="H25" s="20"/>
      <c r="I25" s="20"/>
      <c r="J25" s="20"/>
      <c r="K25" s="25">
        <v>70.0</v>
      </c>
      <c r="L25" s="20"/>
      <c r="M25" s="25">
        <v>65.0</v>
      </c>
      <c r="N25" s="25">
        <v>50.0</v>
      </c>
      <c r="O25" s="20"/>
      <c r="P25" s="25">
        <v>55.0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/>
      <c r="AG25" s="18">
        <f t="shared" si="3"/>
        <v>624</v>
      </c>
    </row>
    <row r="26">
      <c r="A26" s="2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0</v>
      </c>
    </row>
    <row r="27">
      <c r="A27" s="22" t="s">
        <v>24</v>
      </c>
      <c r="B27" s="20"/>
      <c r="C27" s="20"/>
      <c r="D27" s="25">
        <v>719.0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6">
        <v>370.0</v>
      </c>
      <c r="AG27" s="18">
        <f t="shared" si="3"/>
        <v>1089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6">
        <f>1000+450</f>
        <v>1450</v>
      </c>
      <c r="AG28" s="18">
        <f t="shared" si="3"/>
        <v>1450</v>
      </c>
    </row>
    <row r="29">
      <c r="A29" s="22" t="s">
        <v>26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900</v>
      </c>
      <c r="C30" s="24">
        <f t="shared" si="6"/>
        <v>0</v>
      </c>
      <c r="D30" s="24">
        <f t="shared" si="6"/>
        <v>1124</v>
      </c>
      <c r="E30" s="24">
        <f t="shared" si="6"/>
        <v>2863</v>
      </c>
      <c r="F30" s="24">
        <f t="shared" si="6"/>
        <v>1290</v>
      </c>
      <c r="G30" s="24">
        <f t="shared" si="6"/>
        <v>1098</v>
      </c>
      <c r="H30" s="24">
        <f t="shared" si="6"/>
        <v>400</v>
      </c>
      <c r="I30" s="24">
        <f t="shared" si="6"/>
        <v>0</v>
      </c>
      <c r="J30" s="24">
        <f t="shared" si="6"/>
        <v>0</v>
      </c>
      <c r="K30" s="24">
        <f t="shared" si="6"/>
        <v>0</v>
      </c>
      <c r="L30" s="24">
        <f t="shared" si="6"/>
        <v>0</v>
      </c>
      <c r="M30" s="24">
        <f t="shared" si="6"/>
        <v>0</v>
      </c>
      <c r="N30" s="24">
        <f t="shared" si="6"/>
        <v>2560</v>
      </c>
      <c r="O30" s="24">
        <f t="shared" si="6"/>
        <v>0</v>
      </c>
      <c r="P30" s="24">
        <f t="shared" si="6"/>
        <v>0</v>
      </c>
      <c r="Q30" s="24">
        <f t="shared" si="6"/>
        <v>0</v>
      </c>
      <c r="R30" s="24">
        <f t="shared" si="6"/>
        <v>0</v>
      </c>
      <c r="S30" s="24">
        <f t="shared" si="6"/>
        <v>0</v>
      </c>
      <c r="T30" s="24">
        <f t="shared" si="6"/>
        <v>0</v>
      </c>
      <c r="U30" s="24">
        <f t="shared" si="6"/>
        <v>0</v>
      </c>
      <c r="V30" s="24">
        <f t="shared" si="6"/>
        <v>700</v>
      </c>
      <c r="W30" s="24">
        <f t="shared" si="6"/>
        <v>0</v>
      </c>
      <c r="X30" s="24">
        <f t="shared" si="6"/>
        <v>0</v>
      </c>
      <c r="Y30" s="24">
        <f t="shared" si="6"/>
        <v>0</v>
      </c>
      <c r="Z30" s="24">
        <f t="shared" si="6"/>
        <v>300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0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11235</v>
      </c>
    </row>
    <row r="31">
      <c r="A31" s="20" t="s">
        <v>28</v>
      </c>
      <c r="B31" s="20"/>
      <c r="C31" s="20"/>
      <c r="D31" s="25">
        <v>300.0</v>
      </c>
      <c r="E31" s="20"/>
      <c r="F31" s="20"/>
      <c r="G31" s="25">
        <v>640.0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5">
        <v>300.0</v>
      </c>
      <c r="AA31" s="20"/>
      <c r="AB31" s="20"/>
      <c r="AC31" s="20"/>
      <c r="AD31" s="20"/>
      <c r="AE31" s="20"/>
      <c r="AF31" s="21"/>
      <c r="AG31" s="18">
        <f t="shared" si="7"/>
        <v>1240</v>
      </c>
    </row>
    <row r="32">
      <c r="A32" s="2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0"/>
      <c r="AE32" s="20"/>
      <c r="AF32" s="26"/>
      <c r="AG32" s="18">
        <f t="shared" si="7"/>
        <v>0</v>
      </c>
    </row>
    <row r="33">
      <c r="A33" s="20" t="s">
        <v>30</v>
      </c>
      <c r="B33" s="20"/>
      <c r="C33" s="20"/>
      <c r="D33" s="20"/>
      <c r="E33" s="25">
        <f>490+2373</f>
        <v>2863</v>
      </c>
      <c r="F33" s="25">
        <v>1290.0</v>
      </c>
      <c r="G33" s="25">
        <v>458.0</v>
      </c>
      <c r="H33" s="25">
        <v>400.0</v>
      </c>
      <c r="I33" s="20"/>
      <c r="J33" s="20"/>
      <c r="K33" s="20"/>
      <c r="L33" s="20"/>
      <c r="M33" s="20"/>
      <c r="N33" s="25">
        <v>2560.0</v>
      </c>
      <c r="O33" s="20"/>
      <c r="P33" s="20"/>
      <c r="Q33" s="20"/>
      <c r="R33" s="20"/>
      <c r="S33" s="20"/>
      <c r="T33" s="20"/>
      <c r="U33" s="20"/>
      <c r="V33" s="25">
        <v>700.0</v>
      </c>
      <c r="W33" s="20"/>
      <c r="X33" s="20"/>
      <c r="Y33" s="20"/>
      <c r="Z33" s="20"/>
      <c r="AA33" s="20"/>
      <c r="AB33" s="20"/>
      <c r="AC33" s="20"/>
      <c r="AD33" s="20"/>
      <c r="AE33" s="20"/>
      <c r="AF33" s="21"/>
      <c r="AG33" s="18">
        <f t="shared" si="7"/>
        <v>8271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0</v>
      </c>
    </row>
    <row r="35">
      <c r="A35" s="25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8">
        <f t="shared" si="7"/>
        <v>0</v>
      </c>
    </row>
    <row r="36">
      <c r="A36" s="25" t="s">
        <v>33</v>
      </c>
      <c r="B36" s="25">
        <v>900.0</v>
      </c>
      <c r="C36" s="20"/>
      <c r="D36" s="25">
        <v>824.0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1724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0</v>
      </c>
      <c r="AF37" s="24">
        <f t="shared" si="8"/>
        <v>0</v>
      </c>
      <c r="AG37" s="18">
        <f t="shared" si="7"/>
        <v>0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0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  <c r="AG39" s="18">
        <f t="shared" si="7"/>
        <v>0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0</v>
      </c>
    </row>
    <row r="42">
      <c r="A42" s="22" t="s">
        <v>39</v>
      </c>
      <c r="B42" s="20"/>
      <c r="C42" s="25">
        <v>400.0</v>
      </c>
      <c r="D42" s="20">
        <f>639+325+426</f>
        <v>1390</v>
      </c>
      <c r="E42" s="20"/>
      <c r="F42" s="25">
        <f>1400 + 450</f>
        <v>1850</v>
      </c>
      <c r="G42" s="20"/>
      <c r="H42" s="20"/>
      <c r="I42" s="20"/>
      <c r="J42" s="20"/>
      <c r="K42" s="25">
        <v>703.0</v>
      </c>
      <c r="L42" s="25">
        <v>3000.0</v>
      </c>
      <c r="M42" s="20"/>
      <c r="N42" s="25">
        <v>3000.0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1"/>
      <c r="AG42" s="18">
        <f t="shared" si="7"/>
        <v>10343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1"/>
      <c r="AG43" s="18">
        <f t="shared" si="7"/>
        <v>0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0</v>
      </c>
      <c r="D44" s="24">
        <f t="shared" si="9"/>
        <v>0</v>
      </c>
      <c r="E44" s="24">
        <f t="shared" si="9"/>
        <v>0</v>
      </c>
      <c r="F44" s="24">
        <f t="shared" si="9"/>
        <v>861</v>
      </c>
      <c r="G44" s="24">
        <f t="shared" si="9"/>
        <v>0</v>
      </c>
      <c r="H44" s="24">
        <f t="shared" si="9"/>
        <v>0</v>
      </c>
      <c r="I44" s="24">
        <f t="shared" si="9"/>
        <v>0</v>
      </c>
      <c r="J44" s="24">
        <f t="shared" si="9"/>
        <v>0</v>
      </c>
      <c r="K44" s="24">
        <f t="shared" si="9"/>
        <v>0</v>
      </c>
      <c r="L44" s="24">
        <f t="shared" si="9"/>
        <v>0</v>
      </c>
      <c r="M44" s="24">
        <f t="shared" si="9"/>
        <v>4244</v>
      </c>
      <c r="N44" s="24">
        <f t="shared" si="9"/>
        <v>0</v>
      </c>
      <c r="O44" s="24">
        <f t="shared" si="9"/>
        <v>0</v>
      </c>
      <c r="P44" s="24">
        <f t="shared" si="9"/>
        <v>0</v>
      </c>
      <c r="Q44" s="24">
        <f t="shared" si="9"/>
        <v>0</v>
      </c>
      <c r="R44" s="24">
        <f t="shared" si="9"/>
        <v>0</v>
      </c>
      <c r="S44" s="24">
        <f t="shared" si="9"/>
        <v>0</v>
      </c>
      <c r="T44" s="24">
        <f t="shared" si="9"/>
        <v>0</v>
      </c>
      <c r="U44" s="24">
        <f t="shared" si="9"/>
        <v>0</v>
      </c>
      <c r="V44" s="24">
        <f t="shared" si="9"/>
        <v>0</v>
      </c>
      <c r="W44" s="24">
        <f t="shared" si="9"/>
        <v>0</v>
      </c>
      <c r="X44" s="24">
        <f t="shared" si="9"/>
        <v>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18">
        <f t="shared" si="7"/>
        <v>5105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0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5">
        <v>4244.0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4244</v>
      </c>
    </row>
    <row r="49">
      <c r="A49" s="2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0</v>
      </c>
    </row>
    <row r="50">
      <c r="A50" s="25" t="s">
        <v>47</v>
      </c>
      <c r="B50" s="25"/>
      <c r="C50" s="20"/>
      <c r="D50" s="20"/>
      <c r="E50" s="20"/>
      <c r="F50" s="20">
        <f>225+300+140+196</f>
        <v>861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861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0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1"/>
      <c r="AG53" s="18">
        <f t="shared" si="7"/>
        <v>0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400</v>
      </c>
    </row>
    <row r="55">
      <c r="AG55" s="31"/>
    </row>
    <row r="56">
      <c r="A56" s="32" t="s">
        <v>51</v>
      </c>
      <c r="B56" s="33"/>
      <c r="C56" s="34"/>
      <c r="D56" s="35"/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  <row r="1005">
      <c r="AG1005" s="31"/>
    </row>
  </sheetData>
  <mergeCells count="1">
    <mergeCell ref="C56:D56"/>
  </mergeCell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3" width="8.0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14300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28000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42300</v>
      </c>
    </row>
    <row r="5">
      <c r="A5" s="8" t="s">
        <v>2</v>
      </c>
      <c r="B5" s="8"/>
      <c r="C5" s="8"/>
      <c r="D5" s="8"/>
      <c r="E5" s="8"/>
      <c r="F5" s="8"/>
      <c r="G5" s="9">
        <v>14300.0</v>
      </c>
      <c r="H5" s="8"/>
      <c r="I5" s="8"/>
      <c r="J5" s="8"/>
      <c r="K5" s="9">
        <v>28000.0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200</v>
      </c>
      <c r="C12" s="18">
        <f t="shared" si="2"/>
        <v>0</v>
      </c>
      <c r="D12" s="18">
        <f t="shared" si="2"/>
        <v>0</v>
      </c>
      <c r="E12" s="18">
        <f t="shared" si="2"/>
        <v>500</v>
      </c>
      <c r="F12" s="18">
        <f t="shared" si="2"/>
        <v>750</v>
      </c>
      <c r="G12" s="18">
        <f t="shared" si="2"/>
        <v>3000</v>
      </c>
      <c r="H12" s="18">
        <f t="shared" si="2"/>
        <v>2500</v>
      </c>
      <c r="I12" s="18">
        <f t="shared" si="2"/>
        <v>49556</v>
      </c>
      <c r="J12" s="18">
        <f t="shared" si="2"/>
        <v>0</v>
      </c>
      <c r="K12" s="18">
        <f t="shared" si="2"/>
        <v>0</v>
      </c>
      <c r="L12" s="18">
        <f t="shared" si="2"/>
        <v>5372</v>
      </c>
      <c r="M12" s="18">
        <f t="shared" si="2"/>
        <v>0</v>
      </c>
      <c r="N12" s="18">
        <f t="shared" si="2"/>
        <v>0</v>
      </c>
      <c r="O12" s="18">
        <f t="shared" si="2"/>
        <v>1000</v>
      </c>
      <c r="P12" s="18">
        <f t="shared" si="2"/>
        <v>0</v>
      </c>
      <c r="Q12" s="18">
        <f t="shared" si="2"/>
        <v>0</v>
      </c>
      <c r="R12" s="18">
        <f t="shared" si="2"/>
        <v>400</v>
      </c>
      <c r="S12" s="18">
        <f t="shared" si="2"/>
        <v>0</v>
      </c>
      <c r="T12" s="18">
        <f t="shared" si="2"/>
        <v>1243</v>
      </c>
      <c r="U12" s="18">
        <f t="shared" si="2"/>
        <v>900</v>
      </c>
      <c r="V12" s="18">
        <f t="shared" si="2"/>
        <v>576</v>
      </c>
      <c r="W12" s="18">
        <f t="shared" si="2"/>
        <v>3480</v>
      </c>
      <c r="X12" s="18">
        <f t="shared" si="2"/>
        <v>423</v>
      </c>
      <c r="Y12" s="18">
        <f t="shared" si="2"/>
        <v>789</v>
      </c>
      <c r="Z12" s="18">
        <f t="shared" si="2"/>
        <v>840</v>
      </c>
      <c r="AA12" s="18">
        <f t="shared" si="2"/>
        <v>0</v>
      </c>
      <c r="AB12" s="18">
        <f t="shared" si="2"/>
        <v>0</v>
      </c>
      <c r="AC12" s="18">
        <f t="shared" si="2"/>
        <v>420</v>
      </c>
      <c r="AD12" s="18">
        <f t="shared" si="2"/>
        <v>6990</v>
      </c>
      <c r="AE12" s="18">
        <f t="shared" si="2"/>
        <v>830</v>
      </c>
      <c r="AF12" s="18">
        <f t="shared" si="2"/>
        <v>0</v>
      </c>
      <c r="AG12" s="18">
        <f t="shared" ref="AG12:AG28" si="3">SUM(B12:AF12)</f>
        <v>79769</v>
      </c>
    </row>
    <row r="13">
      <c r="A13" s="19" t="s">
        <v>10</v>
      </c>
      <c r="B13" s="20"/>
      <c r="C13" s="20"/>
      <c r="D13" s="20"/>
      <c r="E13" s="20"/>
      <c r="F13" s="20"/>
      <c r="G13" s="25">
        <v>3000.0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3000</v>
      </c>
    </row>
    <row r="14">
      <c r="A14" s="22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5">
        <v>990.0</v>
      </c>
      <c r="X14" s="20"/>
      <c r="Y14" s="20">
        <f>696+93</f>
        <v>789</v>
      </c>
      <c r="Z14" s="20"/>
      <c r="AA14" s="20"/>
      <c r="AB14" s="20"/>
      <c r="AC14" s="20"/>
      <c r="AD14" s="20"/>
      <c r="AE14" s="20"/>
      <c r="AF14" s="21"/>
      <c r="AG14" s="18">
        <f t="shared" si="3"/>
        <v>1779</v>
      </c>
    </row>
    <row r="15">
      <c r="A15" s="22" t="s">
        <v>12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5">
        <v>296.0</v>
      </c>
      <c r="W15" s="20"/>
      <c r="X15" s="25">
        <v>243.0</v>
      </c>
      <c r="Y15" s="20"/>
      <c r="Z15" s="20"/>
      <c r="AA15" s="20"/>
      <c r="AB15" s="20"/>
      <c r="AC15" s="20"/>
      <c r="AD15" s="20"/>
      <c r="AE15" s="20"/>
      <c r="AF15" s="21"/>
      <c r="AG15" s="18">
        <f t="shared" si="3"/>
        <v>539</v>
      </c>
    </row>
    <row r="16">
      <c r="A16" s="22" t="s">
        <v>13</v>
      </c>
      <c r="B16" s="20"/>
      <c r="C16" s="20"/>
      <c r="D16" s="20"/>
      <c r="E16" s="20"/>
      <c r="F16" s="25">
        <v>350.0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5">
        <v>220.0</v>
      </c>
      <c r="W16" s="20"/>
      <c r="X16" s="20"/>
      <c r="Y16" s="20"/>
      <c r="Z16" s="20"/>
      <c r="AA16" s="20"/>
      <c r="AB16" s="20"/>
      <c r="AC16" s="20"/>
      <c r="AD16" s="20"/>
      <c r="AE16" s="25">
        <v>350.0</v>
      </c>
      <c r="AF16" s="21"/>
      <c r="AG16" s="18">
        <f t="shared" si="3"/>
        <v>920</v>
      </c>
    </row>
    <row r="17">
      <c r="A17" s="22" t="s">
        <v>14</v>
      </c>
      <c r="B17" s="20"/>
      <c r="C17" s="20"/>
      <c r="D17" s="20"/>
      <c r="E17" s="20"/>
      <c r="F17" s="20"/>
      <c r="G17" s="20"/>
      <c r="H17" s="20"/>
      <c r="I17" s="25">
        <v>56.0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5">
        <v>60.0</v>
      </c>
      <c r="W17" s="20"/>
      <c r="X17" s="20"/>
      <c r="Y17" s="20"/>
      <c r="Z17" s="20"/>
      <c r="AA17" s="20"/>
      <c r="AB17" s="20"/>
      <c r="AC17" s="20"/>
      <c r="AD17" s="25">
        <v>190.0</v>
      </c>
      <c r="AE17" s="20"/>
      <c r="AF17" s="21"/>
      <c r="AG17" s="18">
        <f t="shared" si="3"/>
        <v>306</v>
      </c>
    </row>
    <row r="18">
      <c r="A18" s="22" t="s">
        <v>15</v>
      </c>
      <c r="B18" s="20"/>
      <c r="C18" s="20"/>
      <c r="D18" s="20"/>
      <c r="E18" s="25">
        <v>500.0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>
        <f t="shared" si="3"/>
        <v>500</v>
      </c>
    </row>
    <row r="19" ht="12.75" customHeight="1">
      <c r="A19" s="23" t="s">
        <v>16</v>
      </c>
      <c r="B19" s="24">
        <f t="shared" ref="B19:AF19" si="4">B20+B21+B22+B23</f>
        <v>200</v>
      </c>
      <c r="C19" s="24">
        <f t="shared" si="4"/>
        <v>0</v>
      </c>
      <c r="D19" s="24">
        <f t="shared" si="4"/>
        <v>0</v>
      </c>
      <c r="E19" s="24">
        <f t="shared" si="4"/>
        <v>0</v>
      </c>
      <c r="F19" s="24">
        <f t="shared" si="4"/>
        <v>400</v>
      </c>
      <c r="G19" s="24">
        <f t="shared" si="4"/>
        <v>0</v>
      </c>
      <c r="H19" s="24">
        <f t="shared" si="4"/>
        <v>0</v>
      </c>
      <c r="I19" s="24">
        <f t="shared" si="4"/>
        <v>0</v>
      </c>
      <c r="J19" s="24">
        <f t="shared" si="4"/>
        <v>0</v>
      </c>
      <c r="K19" s="24">
        <f t="shared" si="4"/>
        <v>0</v>
      </c>
      <c r="L19" s="24">
        <f t="shared" si="4"/>
        <v>900</v>
      </c>
      <c r="M19" s="24">
        <f t="shared" si="4"/>
        <v>0</v>
      </c>
      <c r="N19" s="24">
        <f t="shared" si="4"/>
        <v>0</v>
      </c>
      <c r="O19" s="24">
        <f t="shared" si="4"/>
        <v>0</v>
      </c>
      <c r="P19" s="24">
        <f t="shared" si="4"/>
        <v>0</v>
      </c>
      <c r="Q19" s="24">
        <f t="shared" si="4"/>
        <v>0</v>
      </c>
      <c r="R19" s="24">
        <f t="shared" si="4"/>
        <v>300</v>
      </c>
      <c r="S19" s="24">
        <f t="shared" si="4"/>
        <v>0</v>
      </c>
      <c r="T19" s="24">
        <f t="shared" si="4"/>
        <v>60</v>
      </c>
      <c r="U19" s="24">
        <f t="shared" si="4"/>
        <v>0</v>
      </c>
      <c r="V19" s="24">
        <f t="shared" si="4"/>
        <v>0</v>
      </c>
      <c r="W19" s="24">
        <f t="shared" si="4"/>
        <v>0</v>
      </c>
      <c r="X19" s="24">
        <f t="shared" si="4"/>
        <v>180</v>
      </c>
      <c r="Y19" s="24">
        <f t="shared" si="4"/>
        <v>0</v>
      </c>
      <c r="Z19" s="24">
        <f t="shared" si="4"/>
        <v>0</v>
      </c>
      <c r="AA19" s="24">
        <f t="shared" si="4"/>
        <v>0</v>
      </c>
      <c r="AB19" s="24">
        <f t="shared" si="4"/>
        <v>0</v>
      </c>
      <c r="AC19" s="24">
        <f t="shared" si="4"/>
        <v>420</v>
      </c>
      <c r="AD19" s="24">
        <f t="shared" si="4"/>
        <v>0</v>
      </c>
      <c r="AE19" s="24">
        <f t="shared" si="4"/>
        <v>480</v>
      </c>
      <c r="AF19" s="24">
        <f t="shared" si="4"/>
        <v>0</v>
      </c>
      <c r="AG19" s="18">
        <f t="shared" si="3"/>
        <v>2940</v>
      </c>
    </row>
    <row r="20">
      <c r="A20" s="25" t="s">
        <v>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5">
        <v>300.0</v>
      </c>
      <c r="S20" s="20"/>
      <c r="T20" s="20"/>
      <c r="U20" s="20"/>
      <c r="V20" s="20"/>
      <c r="W20" s="20"/>
      <c r="X20" s="25">
        <v>180.0</v>
      </c>
      <c r="Y20" s="20"/>
      <c r="Z20" s="20"/>
      <c r="AA20" s="20"/>
      <c r="AB20" s="20"/>
      <c r="AC20" s="20"/>
      <c r="AD20" s="20"/>
      <c r="AE20" s="20"/>
      <c r="AF20" s="21"/>
      <c r="AG20" s="18">
        <f t="shared" si="3"/>
        <v>480</v>
      </c>
    </row>
    <row r="21">
      <c r="A21" s="25" t="s">
        <v>18</v>
      </c>
      <c r="B21" s="20"/>
      <c r="C21" s="20"/>
      <c r="D21" s="20"/>
      <c r="E21" s="20"/>
      <c r="F21" s="25">
        <v>400.0</v>
      </c>
      <c r="G21" s="20"/>
      <c r="H21" s="20"/>
      <c r="I21" s="20"/>
      <c r="J21" s="20"/>
      <c r="K21" s="20"/>
      <c r="L21" s="25">
        <v>900.0</v>
      </c>
      <c r="M21" s="20"/>
      <c r="N21" s="20"/>
      <c r="O21" s="20"/>
      <c r="P21" s="20"/>
      <c r="Q21" s="20"/>
      <c r="R21" s="20"/>
      <c r="S21" s="20"/>
      <c r="T21" s="25">
        <v>60.0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6"/>
      <c r="AG21" s="18">
        <f t="shared" si="3"/>
        <v>1360</v>
      </c>
    </row>
    <row r="22">
      <c r="A22" s="25" t="s">
        <v>19</v>
      </c>
      <c r="B22" s="25">
        <v>200.0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5"/>
      <c r="AC22" s="25">
        <v>420.0</v>
      </c>
      <c r="AD22" s="20"/>
      <c r="AE22" s="25">
        <v>480.0</v>
      </c>
      <c r="AF22" s="21"/>
      <c r="AG22" s="18">
        <f t="shared" si="3"/>
        <v>1100</v>
      </c>
    </row>
    <row r="23">
      <c r="A23" s="20" t="s">
        <v>52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0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0</v>
      </c>
      <c r="D24" s="24">
        <f t="shared" si="5"/>
        <v>0</v>
      </c>
      <c r="E24" s="24">
        <f t="shared" si="5"/>
        <v>0</v>
      </c>
      <c r="F24" s="24">
        <f t="shared" si="5"/>
        <v>0</v>
      </c>
      <c r="G24" s="24">
        <f t="shared" si="5"/>
        <v>0</v>
      </c>
      <c r="H24" s="24">
        <f t="shared" si="5"/>
        <v>0</v>
      </c>
      <c r="I24" s="24">
        <f t="shared" si="5"/>
        <v>0</v>
      </c>
      <c r="J24" s="24">
        <f t="shared" si="5"/>
        <v>0</v>
      </c>
      <c r="K24" s="24">
        <f t="shared" si="5"/>
        <v>0</v>
      </c>
      <c r="L24" s="24">
        <f t="shared" si="5"/>
        <v>0</v>
      </c>
      <c r="M24" s="24">
        <f t="shared" si="5"/>
        <v>0</v>
      </c>
      <c r="N24" s="24">
        <f t="shared" si="5"/>
        <v>0</v>
      </c>
      <c r="O24" s="24">
        <f t="shared" si="5"/>
        <v>0</v>
      </c>
      <c r="P24" s="24">
        <f t="shared" si="5"/>
        <v>0</v>
      </c>
      <c r="Q24" s="24">
        <f t="shared" si="5"/>
        <v>0</v>
      </c>
      <c r="R24" s="24">
        <f t="shared" si="5"/>
        <v>0</v>
      </c>
      <c r="S24" s="24">
        <f t="shared" si="5"/>
        <v>0</v>
      </c>
      <c r="T24" s="24">
        <f t="shared" si="5"/>
        <v>55</v>
      </c>
      <c r="U24" s="24">
        <f t="shared" si="5"/>
        <v>0</v>
      </c>
      <c r="V24" s="24">
        <f t="shared" si="5"/>
        <v>0</v>
      </c>
      <c r="W24" s="24">
        <f t="shared" si="5"/>
        <v>0</v>
      </c>
      <c r="X24" s="24">
        <f t="shared" si="5"/>
        <v>0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0</v>
      </c>
      <c r="AE24" s="24">
        <f t="shared" si="5"/>
        <v>0</v>
      </c>
      <c r="AF24" s="24">
        <f t="shared" si="5"/>
        <v>0</v>
      </c>
      <c r="AG24" s="18">
        <f t="shared" si="3"/>
        <v>55</v>
      </c>
    </row>
    <row r="25">
      <c r="A25" s="25" t="s">
        <v>22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5">
        <v>55.0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/>
      <c r="AG25" s="18">
        <f t="shared" si="3"/>
        <v>55</v>
      </c>
    </row>
    <row r="26">
      <c r="A26" s="2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0</v>
      </c>
    </row>
    <row r="27">
      <c r="A27" s="22" t="s">
        <v>24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/>
      <c r="AG27" s="18">
        <f t="shared" si="3"/>
        <v>0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  <c r="AG28" s="18">
        <f t="shared" si="3"/>
        <v>0</v>
      </c>
    </row>
    <row r="29">
      <c r="A29" s="22" t="s">
        <v>26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5">
        <v>478.0</v>
      </c>
      <c r="Y29" s="20"/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0</v>
      </c>
      <c r="C30" s="24">
        <f t="shared" si="6"/>
        <v>0</v>
      </c>
      <c r="D30" s="24">
        <f t="shared" si="6"/>
        <v>0</v>
      </c>
      <c r="E30" s="24">
        <f t="shared" si="6"/>
        <v>0</v>
      </c>
      <c r="F30" s="24">
        <f t="shared" si="6"/>
        <v>0</v>
      </c>
      <c r="G30" s="24">
        <f t="shared" si="6"/>
        <v>0</v>
      </c>
      <c r="H30" s="24">
        <f t="shared" si="6"/>
        <v>0</v>
      </c>
      <c r="I30" s="24">
        <f t="shared" si="6"/>
        <v>0</v>
      </c>
      <c r="J30" s="24">
        <f t="shared" si="6"/>
        <v>0</v>
      </c>
      <c r="K30" s="24">
        <f t="shared" si="6"/>
        <v>0</v>
      </c>
      <c r="L30" s="24">
        <f t="shared" si="6"/>
        <v>0</v>
      </c>
      <c r="M30" s="24">
        <f t="shared" si="6"/>
        <v>0</v>
      </c>
      <c r="N30" s="24">
        <f t="shared" si="6"/>
        <v>0</v>
      </c>
      <c r="O30" s="24">
        <f t="shared" si="6"/>
        <v>0</v>
      </c>
      <c r="P30" s="24">
        <f t="shared" si="6"/>
        <v>0</v>
      </c>
      <c r="Q30" s="24">
        <f t="shared" si="6"/>
        <v>0</v>
      </c>
      <c r="R30" s="24">
        <f t="shared" si="6"/>
        <v>0</v>
      </c>
      <c r="S30" s="24">
        <f t="shared" si="6"/>
        <v>0</v>
      </c>
      <c r="T30" s="24">
        <f t="shared" si="6"/>
        <v>400</v>
      </c>
      <c r="U30" s="24">
        <f t="shared" si="6"/>
        <v>900</v>
      </c>
      <c r="V30" s="24">
        <f t="shared" si="6"/>
        <v>0</v>
      </c>
      <c r="W30" s="24">
        <f t="shared" si="6"/>
        <v>1056</v>
      </c>
      <c r="X30" s="24">
        <f t="shared" si="6"/>
        <v>0</v>
      </c>
      <c r="Y30" s="24">
        <f t="shared" si="6"/>
        <v>0</v>
      </c>
      <c r="Z30" s="24">
        <f t="shared" si="6"/>
        <v>0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6800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9156</v>
      </c>
    </row>
    <row r="31">
      <c r="A31" s="20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1"/>
      <c r="AG31" s="18">
        <f t="shared" si="7"/>
        <v>0</v>
      </c>
    </row>
    <row r="32">
      <c r="A32" s="2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0"/>
      <c r="AE32" s="20"/>
      <c r="AF32" s="26"/>
      <c r="AG32" s="18">
        <f t="shared" si="7"/>
        <v>0</v>
      </c>
    </row>
    <row r="33">
      <c r="A33" s="20" t="s">
        <v>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5">
        <v>900.0</v>
      </c>
      <c r="V33" s="20"/>
      <c r="W33" s="25">
        <f>600+456</f>
        <v>1056</v>
      </c>
      <c r="X33" s="20"/>
      <c r="Y33" s="20"/>
      <c r="Z33" s="20"/>
      <c r="AA33" s="20"/>
      <c r="AB33" s="20"/>
      <c r="AC33" s="20"/>
      <c r="AD33" s="25">
        <v>6800.0</v>
      </c>
      <c r="AE33" s="20"/>
      <c r="AF33" s="21"/>
      <c r="AG33" s="18">
        <f t="shared" si="7"/>
        <v>8756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0</v>
      </c>
    </row>
    <row r="35">
      <c r="A35" s="25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8">
        <f t="shared" si="7"/>
        <v>0</v>
      </c>
    </row>
    <row r="36">
      <c r="A36" s="2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5">
        <v>400.0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400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0</v>
      </c>
      <c r="AF37" s="24">
        <f t="shared" si="8"/>
        <v>0</v>
      </c>
      <c r="AG37" s="18">
        <f t="shared" si="7"/>
        <v>0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0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  <c r="AG39" s="18">
        <f t="shared" si="7"/>
        <v>0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0</v>
      </c>
    </row>
    <row r="42">
      <c r="A42" s="22" t="s">
        <v>39</v>
      </c>
      <c r="B42" s="20"/>
      <c r="C42" s="20"/>
      <c r="D42" s="20"/>
      <c r="E42" s="20"/>
      <c r="F42" s="20"/>
      <c r="G42" s="20"/>
      <c r="H42" s="25">
        <v>2500.0</v>
      </c>
      <c r="I42" s="25">
        <v>49500.0</v>
      </c>
      <c r="J42" s="20"/>
      <c r="K42" s="20"/>
      <c r="L42" s="20"/>
      <c r="M42" s="20"/>
      <c r="N42" s="20"/>
      <c r="O42" s="25">
        <v>1000.0</v>
      </c>
      <c r="P42" s="20"/>
      <c r="Q42" s="20"/>
      <c r="R42" s="25">
        <v>100.0</v>
      </c>
      <c r="S42" s="20"/>
      <c r="T42" s="20">
        <f>500+228</f>
        <v>728</v>
      </c>
      <c r="U42" s="20"/>
      <c r="V42" s="20"/>
      <c r="W42" s="25">
        <f>969+232+233</f>
        <v>1434</v>
      </c>
      <c r="X42" s="20"/>
      <c r="Y42" s="20"/>
      <c r="Z42" s="25">
        <v>840.0</v>
      </c>
      <c r="AA42" s="20"/>
      <c r="AB42" s="20"/>
      <c r="AC42" s="20"/>
      <c r="AD42" s="20"/>
      <c r="AE42" s="20"/>
      <c r="AF42" s="21"/>
      <c r="AG42" s="18">
        <f t="shared" si="7"/>
        <v>56102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1"/>
      <c r="AG43" s="18">
        <f t="shared" si="7"/>
        <v>0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0</v>
      </c>
      <c r="D44" s="24">
        <f t="shared" si="9"/>
        <v>0</v>
      </c>
      <c r="E44" s="24">
        <f t="shared" si="9"/>
        <v>0</v>
      </c>
      <c r="F44" s="24">
        <f t="shared" si="9"/>
        <v>0</v>
      </c>
      <c r="G44" s="24">
        <f t="shared" si="9"/>
        <v>0</v>
      </c>
      <c r="H44" s="24">
        <f t="shared" si="9"/>
        <v>0</v>
      </c>
      <c r="I44" s="24">
        <f t="shared" si="9"/>
        <v>0</v>
      </c>
      <c r="J44" s="24">
        <f t="shared" si="9"/>
        <v>0</v>
      </c>
      <c r="K44" s="24">
        <f t="shared" si="9"/>
        <v>0</v>
      </c>
      <c r="L44" s="24">
        <f t="shared" si="9"/>
        <v>4472</v>
      </c>
      <c r="M44" s="24">
        <f t="shared" si="9"/>
        <v>0</v>
      </c>
      <c r="N44" s="24">
        <f t="shared" si="9"/>
        <v>0</v>
      </c>
      <c r="O44" s="24">
        <f t="shared" si="9"/>
        <v>0</v>
      </c>
      <c r="P44" s="24">
        <f t="shared" si="9"/>
        <v>0</v>
      </c>
      <c r="Q44" s="24">
        <f t="shared" si="9"/>
        <v>0</v>
      </c>
      <c r="R44" s="24">
        <f t="shared" si="9"/>
        <v>0</v>
      </c>
      <c r="S44" s="24">
        <f t="shared" si="9"/>
        <v>0</v>
      </c>
      <c r="T44" s="24">
        <f t="shared" si="9"/>
        <v>0</v>
      </c>
      <c r="U44" s="24">
        <f t="shared" si="9"/>
        <v>0</v>
      </c>
      <c r="V44" s="24">
        <f t="shared" si="9"/>
        <v>0</v>
      </c>
      <c r="W44" s="24">
        <f t="shared" si="9"/>
        <v>0</v>
      </c>
      <c r="X44" s="24">
        <f t="shared" si="9"/>
        <v>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18">
        <f t="shared" si="7"/>
        <v>4472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0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5">
        <v>4472.0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4472</v>
      </c>
    </row>
    <row r="49">
      <c r="A49" s="2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0</v>
      </c>
    </row>
    <row r="50">
      <c r="A50" s="25" t="s">
        <v>47</v>
      </c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0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0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1"/>
      <c r="AG53" s="18">
        <f t="shared" si="7"/>
        <v>0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-37469</v>
      </c>
    </row>
    <row r="55">
      <c r="AG55" s="31"/>
    </row>
    <row r="56">
      <c r="A56" s="32" t="s">
        <v>51</v>
      </c>
      <c r="B56" s="33"/>
      <c r="C56" s="34"/>
      <c r="D56" s="35"/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  <row r="1005">
      <c r="AG1005" s="31"/>
    </row>
  </sheetData>
  <mergeCells count="1">
    <mergeCell ref="C56:D56"/>
  </mergeCell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3" width="8.0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14800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27720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6000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48520</v>
      </c>
    </row>
    <row r="5">
      <c r="A5" s="8" t="s">
        <v>2</v>
      </c>
      <c r="B5" s="8"/>
      <c r="C5" s="9">
        <v>14800.0</v>
      </c>
      <c r="D5" s="8"/>
      <c r="E5" s="8"/>
      <c r="F5" s="8"/>
      <c r="G5" s="8"/>
      <c r="H5" s="8"/>
      <c r="I5" s="8"/>
      <c r="J5" s="8"/>
      <c r="K5" s="9">
        <v>27720.0</v>
      </c>
      <c r="L5" s="8"/>
      <c r="M5" s="8"/>
      <c r="N5" s="8"/>
      <c r="O5" s="8"/>
      <c r="P5" s="8"/>
      <c r="Q5" s="8"/>
      <c r="R5" s="9">
        <v>6000.0</v>
      </c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4">
        <v>3000.0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1062</v>
      </c>
      <c r="C12" s="18">
        <f t="shared" si="2"/>
        <v>250</v>
      </c>
      <c r="D12" s="18">
        <f t="shared" si="2"/>
        <v>0</v>
      </c>
      <c r="E12" s="18">
        <f t="shared" si="2"/>
        <v>0</v>
      </c>
      <c r="F12" s="18">
        <f t="shared" si="2"/>
        <v>60</v>
      </c>
      <c r="G12" s="18">
        <f t="shared" si="2"/>
        <v>1187</v>
      </c>
      <c r="H12" s="18">
        <f t="shared" si="2"/>
        <v>0</v>
      </c>
      <c r="I12" s="18">
        <f t="shared" si="2"/>
        <v>336</v>
      </c>
      <c r="J12" s="18">
        <f t="shared" si="2"/>
        <v>7134</v>
      </c>
      <c r="K12" s="18">
        <f t="shared" si="2"/>
        <v>3472</v>
      </c>
      <c r="L12" s="18">
        <f t="shared" si="2"/>
        <v>1878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426</v>
      </c>
      <c r="Q12" s="18">
        <f t="shared" si="2"/>
        <v>200</v>
      </c>
      <c r="R12" s="18">
        <f t="shared" si="2"/>
        <v>0</v>
      </c>
      <c r="S12" s="18">
        <f t="shared" si="2"/>
        <v>1561</v>
      </c>
      <c r="T12" s="18">
        <f t="shared" si="2"/>
        <v>110</v>
      </c>
      <c r="U12" s="18">
        <f t="shared" si="2"/>
        <v>30649</v>
      </c>
      <c r="V12" s="18">
        <f t="shared" si="2"/>
        <v>799</v>
      </c>
      <c r="W12" s="18">
        <f t="shared" si="2"/>
        <v>188</v>
      </c>
      <c r="X12" s="18">
        <f t="shared" si="2"/>
        <v>384</v>
      </c>
      <c r="Y12" s="18">
        <f t="shared" si="2"/>
        <v>0</v>
      </c>
      <c r="Z12" s="18">
        <f t="shared" si="2"/>
        <v>2434</v>
      </c>
      <c r="AA12" s="18">
        <f t="shared" si="2"/>
        <v>1400</v>
      </c>
      <c r="AB12" s="18">
        <f t="shared" si="2"/>
        <v>0</v>
      </c>
      <c r="AC12" s="18">
        <f t="shared" si="2"/>
        <v>0</v>
      </c>
      <c r="AD12" s="18">
        <f t="shared" si="2"/>
        <v>523</v>
      </c>
      <c r="AE12" s="18">
        <f t="shared" si="2"/>
        <v>1144</v>
      </c>
      <c r="AF12" s="18">
        <f t="shared" si="2"/>
        <v>0</v>
      </c>
      <c r="AG12" s="18">
        <f t="shared" ref="AG12:AG28" si="3">SUM(B12:AF12)</f>
        <v>55197</v>
      </c>
    </row>
    <row r="13">
      <c r="A13" s="19" t="s">
        <v>10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0</v>
      </c>
    </row>
    <row r="14">
      <c r="A14" s="22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  <c r="AG14" s="18">
        <f t="shared" si="3"/>
        <v>0</v>
      </c>
    </row>
    <row r="15">
      <c r="A15" s="22" t="s">
        <v>12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5">
        <v>163.0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  <c r="AG15" s="18">
        <f t="shared" si="3"/>
        <v>163</v>
      </c>
    </row>
    <row r="16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5">
        <v>120.0</v>
      </c>
      <c r="W16" s="20"/>
      <c r="X16" s="20"/>
      <c r="Y16" s="20"/>
      <c r="Z16" s="20"/>
      <c r="AA16" s="20"/>
      <c r="AB16" s="20"/>
      <c r="AC16" s="20"/>
      <c r="AD16" s="20"/>
      <c r="AE16" s="25">
        <v>370.0</v>
      </c>
      <c r="AF16" s="21"/>
      <c r="AG16" s="18">
        <f t="shared" si="3"/>
        <v>490</v>
      </c>
    </row>
    <row r="17">
      <c r="A17" s="22" t="s">
        <v>14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1"/>
      <c r="AG17" s="18">
        <f t="shared" si="3"/>
        <v>0</v>
      </c>
    </row>
    <row r="18">
      <c r="A18" s="22" t="s">
        <v>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>
        <f t="shared" si="3"/>
        <v>0</v>
      </c>
    </row>
    <row r="19" ht="12.75" customHeight="1">
      <c r="A19" s="23" t="s">
        <v>16</v>
      </c>
      <c r="B19" s="24">
        <f t="shared" ref="B19:AF19" si="4">B20+B21+B22+B23</f>
        <v>687</v>
      </c>
      <c r="C19" s="24">
        <f t="shared" si="4"/>
        <v>250</v>
      </c>
      <c r="D19" s="24">
        <f t="shared" si="4"/>
        <v>0</v>
      </c>
      <c r="E19" s="24">
        <f t="shared" si="4"/>
        <v>0</v>
      </c>
      <c r="F19" s="24">
        <f t="shared" si="4"/>
        <v>0</v>
      </c>
      <c r="G19" s="24">
        <f t="shared" si="4"/>
        <v>376</v>
      </c>
      <c r="H19" s="24">
        <f t="shared" si="4"/>
        <v>0</v>
      </c>
      <c r="I19" s="24">
        <f t="shared" si="4"/>
        <v>336</v>
      </c>
      <c r="J19" s="24">
        <f t="shared" si="4"/>
        <v>0</v>
      </c>
      <c r="K19" s="24">
        <f t="shared" si="4"/>
        <v>0</v>
      </c>
      <c r="L19" s="24">
        <f t="shared" si="4"/>
        <v>446</v>
      </c>
      <c r="M19" s="24">
        <f t="shared" si="4"/>
        <v>0</v>
      </c>
      <c r="N19" s="24">
        <f t="shared" si="4"/>
        <v>0</v>
      </c>
      <c r="O19" s="24">
        <f t="shared" si="4"/>
        <v>0</v>
      </c>
      <c r="P19" s="24">
        <f t="shared" si="4"/>
        <v>426</v>
      </c>
      <c r="Q19" s="24">
        <f t="shared" si="4"/>
        <v>0</v>
      </c>
      <c r="R19" s="24">
        <f t="shared" si="4"/>
        <v>0</v>
      </c>
      <c r="S19" s="24">
        <f t="shared" si="4"/>
        <v>155</v>
      </c>
      <c r="T19" s="24">
        <f t="shared" si="4"/>
        <v>0</v>
      </c>
      <c r="U19" s="24">
        <f t="shared" si="4"/>
        <v>149</v>
      </c>
      <c r="V19" s="24">
        <f t="shared" si="4"/>
        <v>0</v>
      </c>
      <c r="W19" s="24">
        <f t="shared" si="4"/>
        <v>0</v>
      </c>
      <c r="X19" s="24">
        <f t="shared" si="4"/>
        <v>384</v>
      </c>
      <c r="Y19" s="24">
        <f t="shared" si="4"/>
        <v>0</v>
      </c>
      <c r="Z19" s="24">
        <f t="shared" si="4"/>
        <v>0</v>
      </c>
      <c r="AA19" s="24">
        <f t="shared" si="4"/>
        <v>0</v>
      </c>
      <c r="AB19" s="24">
        <f t="shared" si="4"/>
        <v>0</v>
      </c>
      <c r="AC19" s="24">
        <f t="shared" si="4"/>
        <v>0</v>
      </c>
      <c r="AD19" s="24">
        <f t="shared" si="4"/>
        <v>523</v>
      </c>
      <c r="AE19" s="24">
        <f t="shared" si="4"/>
        <v>774</v>
      </c>
      <c r="AF19" s="24">
        <f t="shared" si="4"/>
        <v>0</v>
      </c>
      <c r="AG19" s="18">
        <f t="shared" si="3"/>
        <v>4506</v>
      </c>
    </row>
    <row r="20">
      <c r="A20" s="25" t="s">
        <v>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5">
        <v>155.0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1"/>
      <c r="AG20" s="18">
        <f t="shared" si="3"/>
        <v>155</v>
      </c>
    </row>
    <row r="21">
      <c r="A21" s="25" t="s">
        <v>18</v>
      </c>
      <c r="B21" s="25">
        <v>195.0</v>
      </c>
      <c r="C21" s="25">
        <v>250.0</v>
      </c>
      <c r="D21" s="20"/>
      <c r="E21" s="20"/>
      <c r="F21" s="20"/>
      <c r="G21" s="20"/>
      <c r="H21" s="20"/>
      <c r="I21" s="25">
        <v>336.0</v>
      </c>
      <c r="J21" s="20"/>
      <c r="K21" s="20"/>
      <c r="L21" s="25">
        <v>232.0</v>
      </c>
      <c r="M21" s="20"/>
      <c r="N21" s="20"/>
      <c r="O21" s="20"/>
      <c r="P21" s="20"/>
      <c r="Q21" s="20"/>
      <c r="R21" s="20"/>
      <c r="S21" s="20"/>
      <c r="T21" s="20"/>
      <c r="U21" s="25">
        <v>149.0</v>
      </c>
      <c r="V21" s="20"/>
      <c r="W21" s="20"/>
      <c r="X21" s="20">
        <f>250+134</f>
        <v>384</v>
      </c>
      <c r="Y21" s="20"/>
      <c r="Z21" s="20"/>
      <c r="AA21" s="20"/>
      <c r="AB21" s="20"/>
      <c r="AC21" s="20"/>
      <c r="AD21" s="25">
        <v>523.0</v>
      </c>
      <c r="AE21" s="20"/>
      <c r="AF21" s="26"/>
      <c r="AG21" s="18">
        <f t="shared" si="3"/>
        <v>2069</v>
      </c>
    </row>
    <row r="22">
      <c r="A22" s="25" t="s">
        <v>19</v>
      </c>
      <c r="B22" s="25">
        <v>492.0</v>
      </c>
      <c r="C22" s="20"/>
      <c r="D22" s="20"/>
      <c r="E22" s="20"/>
      <c r="F22" s="20"/>
      <c r="G22" s="25">
        <v>376.0</v>
      </c>
      <c r="H22" s="20"/>
      <c r="I22" s="20"/>
      <c r="J22" s="20"/>
      <c r="K22" s="20"/>
      <c r="L22" s="25">
        <v>214.0</v>
      </c>
      <c r="M22" s="20"/>
      <c r="N22" s="20"/>
      <c r="O22" s="20"/>
      <c r="P22" s="25">
        <v>426.0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5">
        <v>774.0</v>
      </c>
      <c r="AF22" s="21"/>
      <c r="AG22" s="18">
        <f t="shared" si="3"/>
        <v>2282</v>
      </c>
    </row>
    <row r="23">
      <c r="A23" s="20" t="s">
        <v>52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0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0</v>
      </c>
      <c r="D24" s="24">
        <f t="shared" si="5"/>
        <v>0</v>
      </c>
      <c r="E24" s="24">
        <f t="shared" si="5"/>
        <v>0</v>
      </c>
      <c r="F24" s="24">
        <f t="shared" si="5"/>
        <v>60</v>
      </c>
      <c r="G24" s="24">
        <f t="shared" si="5"/>
        <v>52</v>
      </c>
      <c r="H24" s="24">
        <f t="shared" si="5"/>
        <v>0</v>
      </c>
      <c r="I24" s="24">
        <f t="shared" si="5"/>
        <v>0</v>
      </c>
      <c r="J24" s="24">
        <f t="shared" si="5"/>
        <v>0</v>
      </c>
      <c r="K24" s="24">
        <f t="shared" si="5"/>
        <v>0</v>
      </c>
      <c r="L24" s="24">
        <f t="shared" si="5"/>
        <v>60</v>
      </c>
      <c r="M24" s="24">
        <f t="shared" si="5"/>
        <v>0</v>
      </c>
      <c r="N24" s="24">
        <f t="shared" si="5"/>
        <v>0</v>
      </c>
      <c r="O24" s="24">
        <f t="shared" si="5"/>
        <v>0</v>
      </c>
      <c r="P24" s="24">
        <f t="shared" si="5"/>
        <v>0</v>
      </c>
      <c r="Q24" s="24">
        <f t="shared" si="5"/>
        <v>0</v>
      </c>
      <c r="R24" s="24">
        <f t="shared" si="5"/>
        <v>0</v>
      </c>
      <c r="S24" s="24">
        <f t="shared" si="5"/>
        <v>70</v>
      </c>
      <c r="T24" s="24">
        <f t="shared" si="5"/>
        <v>110</v>
      </c>
      <c r="U24" s="24">
        <f t="shared" si="5"/>
        <v>0</v>
      </c>
      <c r="V24" s="24">
        <f t="shared" si="5"/>
        <v>0</v>
      </c>
      <c r="W24" s="24">
        <f t="shared" si="5"/>
        <v>0</v>
      </c>
      <c r="X24" s="24">
        <f t="shared" si="5"/>
        <v>0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0</v>
      </c>
      <c r="AE24" s="24">
        <f t="shared" si="5"/>
        <v>0</v>
      </c>
      <c r="AF24" s="24">
        <f t="shared" si="5"/>
        <v>0</v>
      </c>
      <c r="AG24" s="18">
        <f t="shared" si="3"/>
        <v>352</v>
      </c>
    </row>
    <row r="25">
      <c r="A25" s="25" t="s">
        <v>22</v>
      </c>
      <c r="B25" s="20"/>
      <c r="C25" s="20"/>
      <c r="D25" s="20"/>
      <c r="E25" s="20"/>
      <c r="F25" s="25">
        <v>60.0</v>
      </c>
      <c r="G25" s="25">
        <v>52.0</v>
      </c>
      <c r="H25" s="20"/>
      <c r="I25" s="20"/>
      <c r="J25" s="20"/>
      <c r="K25" s="20"/>
      <c r="L25" s="25">
        <v>60.0</v>
      </c>
      <c r="M25" s="20"/>
      <c r="N25" s="20"/>
      <c r="O25" s="20"/>
      <c r="P25" s="20"/>
      <c r="Q25" s="20"/>
      <c r="R25" s="20"/>
      <c r="S25" s="25">
        <v>70.0</v>
      </c>
      <c r="T25" s="25">
        <v>110.0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/>
      <c r="AG25" s="18">
        <f t="shared" si="3"/>
        <v>352</v>
      </c>
    </row>
    <row r="26">
      <c r="A26" s="2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0</v>
      </c>
    </row>
    <row r="27">
      <c r="A27" s="22" t="s">
        <v>24</v>
      </c>
      <c r="B27" s="25">
        <v>375.0</v>
      </c>
      <c r="C27" s="20"/>
      <c r="D27" s="20"/>
      <c r="E27" s="20"/>
      <c r="F27" s="20"/>
      <c r="G27" s="20">
        <f>149+199</f>
        <v>348</v>
      </c>
      <c r="H27" s="20"/>
      <c r="I27" s="20"/>
      <c r="J27" s="25">
        <v>336.0</v>
      </c>
      <c r="K27" s="25">
        <v>139.0</v>
      </c>
      <c r="L27" s="25">
        <v>480.0</v>
      </c>
      <c r="M27" s="20"/>
      <c r="N27" s="20"/>
      <c r="O27" s="20"/>
      <c r="P27" s="20"/>
      <c r="Q27" s="25">
        <v>200.0</v>
      </c>
      <c r="R27" s="20"/>
      <c r="S27" s="20"/>
      <c r="T27" s="20"/>
      <c r="U27" s="20"/>
      <c r="V27" s="20"/>
      <c r="W27" s="25">
        <v>188.0</v>
      </c>
      <c r="X27" s="20"/>
      <c r="Y27" s="20"/>
      <c r="Z27" s="20"/>
      <c r="AA27" s="20"/>
      <c r="AB27" s="20"/>
      <c r="AC27" s="20"/>
      <c r="AD27" s="20"/>
      <c r="AE27" s="20"/>
      <c r="AF27" s="21"/>
      <c r="AG27" s="18">
        <f t="shared" si="3"/>
        <v>2066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  <c r="AG28" s="18">
        <f t="shared" si="3"/>
        <v>0</v>
      </c>
    </row>
    <row r="29">
      <c r="A29" s="22" t="s">
        <v>26</v>
      </c>
      <c r="B29" s="20"/>
      <c r="C29" s="25">
        <v>119.0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0</v>
      </c>
      <c r="C30" s="24">
        <f t="shared" si="6"/>
        <v>0</v>
      </c>
      <c r="D30" s="24">
        <f t="shared" si="6"/>
        <v>0</v>
      </c>
      <c r="E30" s="24">
        <f t="shared" si="6"/>
        <v>0</v>
      </c>
      <c r="F30" s="24">
        <f t="shared" si="6"/>
        <v>0</v>
      </c>
      <c r="G30" s="24">
        <f t="shared" si="6"/>
        <v>411</v>
      </c>
      <c r="H30" s="24">
        <f t="shared" si="6"/>
        <v>0</v>
      </c>
      <c r="I30" s="24">
        <f t="shared" si="6"/>
        <v>0</v>
      </c>
      <c r="J30" s="24">
        <f t="shared" si="6"/>
        <v>0</v>
      </c>
      <c r="K30" s="24">
        <f t="shared" si="6"/>
        <v>0</v>
      </c>
      <c r="L30" s="24">
        <f t="shared" si="6"/>
        <v>0</v>
      </c>
      <c r="M30" s="24">
        <f t="shared" si="6"/>
        <v>0</v>
      </c>
      <c r="N30" s="24">
        <f t="shared" si="6"/>
        <v>0</v>
      </c>
      <c r="O30" s="24">
        <f t="shared" si="6"/>
        <v>0</v>
      </c>
      <c r="P30" s="24">
        <f t="shared" si="6"/>
        <v>0</v>
      </c>
      <c r="Q30" s="24">
        <f t="shared" si="6"/>
        <v>0</v>
      </c>
      <c r="R30" s="24">
        <f t="shared" si="6"/>
        <v>0</v>
      </c>
      <c r="S30" s="24">
        <f t="shared" si="6"/>
        <v>1336</v>
      </c>
      <c r="T30" s="24">
        <f t="shared" si="6"/>
        <v>0</v>
      </c>
      <c r="U30" s="24">
        <f t="shared" si="6"/>
        <v>0</v>
      </c>
      <c r="V30" s="24">
        <f t="shared" si="6"/>
        <v>280</v>
      </c>
      <c r="W30" s="24">
        <f t="shared" si="6"/>
        <v>0</v>
      </c>
      <c r="X30" s="24">
        <f t="shared" si="6"/>
        <v>0</v>
      </c>
      <c r="Y30" s="24">
        <f t="shared" si="6"/>
        <v>0</v>
      </c>
      <c r="Z30" s="24">
        <f t="shared" si="6"/>
        <v>0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0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2027</v>
      </c>
    </row>
    <row r="31">
      <c r="A31" s="20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5">
        <v>280.0</v>
      </c>
      <c r="W31" s="20"/>
      <c r="X31" s="20"/>
      <c r="Y31" s="20"/>
      <c r="Z31" s="20"/>
      <c r="AA31" s="20"/>
      <c r="AB31" s="20"/>
      <c r="AC31" s="20"/>
      <c r="AD31" s="20"/>
      <c r="AE31" s="20"/>
      <c r="AF31" s="21"/>
      <c r="AG31" s="18">
        <f t="shared" si="7"/>
        <v>280</v>
      </c>
    </row>
    <row r="32">
      <c r="A32" s="25" t="s">
        <v>29</v>
      </c>
      <c r="B32" s="20"/>
      <c r="C32" s="20"/>
      <c r="D32" s="20"/>
      <c r="E32" s="20"/>
      <c r="F32" s="20"/>
      <c r="G32" s="25">
        <v>324.0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0"/>
      <c r="AE32" s="20"/>
      <c r="AF32" s="26"/>
      <c r="AG32" s="18">
        <f t="shared" si="7"/>
        <v>324</v>
      </c>
    </row>
    <row r="33">
      <c r="A33" s="20" t="s">
        <v>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5">
        <v>936.0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1"/>
      <c r="AG33" s="18">
        <f t="shared" si="7"/>
        <v>936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0</v>
      </c>
    </row>
    <row r="35">
      <c r="A35" s="25" t="s">
        <v>32</v>
      </c>
      <c r="B35" s="20"/>
      <c r="C35" s="20"/>
      <c r="D35" s="20"/>
      <c r="E35" s="20"/>
      <c r="F35" s="20"/>
      <c r="G35" s="25">
        <v>87.0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8">
        <f t="shared" si="7"/>
        <v>87</v>
      </c>
    </row>
    <row r="36">
      <c r="A36" s="2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5">
        <v>400.0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400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729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0</v>
      </c>
      <c r="AF37" s="24">
        <f t="shared" si="8"/>
        <v>0</v>
      </c>
      <c r="AG37" s="18">
        <f t="shared" si="7"/>
        <v>729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0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5">
        <f>554+175</f>
        <v>729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  <c r="AG39" s="18">
        <f t="shared" si="7"/>
        <v>729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5">
        <v>399.0</v>
      </c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399</v>
      </c>
    </row>
    <row r="42">
      <c r="A42" s="22" t="s">
        <v>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5">
        <v>30500.0</v>
      </c>
      <c r="V42" s="20"/>
      <c r="W42" s="20"/>
      <c r="X42" s="20"/>
      <c r="Y42" s="20"/>
      <c r="Z42" s="20">
        <f>888+661</f>
        <v>1549</v>
      </c>
      <c r="AA42" s="25">
        <v>1400.0</v>
      </c>
      <c r="AB42" s="20"/>
      <c r="AC42" s="20"/>
      <c r="AD42" s="20"/>
      <c r="AE42" s="20"/>
      <c r="AF42" s="21"/>
      <c r="AG42" s="18">
        <f t="shared" si="7"/>
        <v>33449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5">
        <v>885.0</v>
      </c>
      <c r="AA43" s="20"/>
      <c r="AB43" s="20"/>
      <c r="AC43" s="20"/>
      <c r="AD43" s="20"/>
      <c r="AE43" s="20"/>
      <c r="AF43" s="21"/>
      <c r="AG43" s="18">
        <f t="shared" si="7"/>
        <v>885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0</v>
      </c>
      <c r="D44" s="24">
        <f t="shared" si="9"/>
        <v>0</v>
      </c>
      <c r="E44" s="24">
        <f t="shared" si="9"/>
        <v>0</v>
      </c>
      <c r="F44" s="24">
        <f t="shared" si="9"/>
        <v>0</v>
      </c>
      <c r="G44" s="24">
        <f t="shared" si="9"/>
        <v>0</v>
      </c>
      <c r="H44" s="24">
        <f t="shared" si="9"/>
        <v>0</v>
      </c>
      <c r="I44" s="24">
        <f t="shared" si="9"/>
        <v>0</v>
      </c>
      <c r="J44" s="24">
        <f t="shared" si="9"/>
        <v>6798</v>
      </c>
      <c r="K44" s="24">
        <f t="shared" si="9"/>
        <v>3333</v>
      </c>
      <c r="L44" s="24">
        <f t="shared" si="9"/>
        <v>0</v>
      </c>
      <c r="M44" s="24">
        <f t="shared" si="9"/>
        <v>0</v>
      </c>
      <c r="N44" s="24">
        <f t="shared" si="9"/>
        <v>0</v>
      </c>
      <c r="O44" s="24">
        <f t="shared" si="9"/>
        <v>0</v>
      </c>
      <c r="P44" s="24">
        <f t="shared" si="9"/>
        <v>0</v>
      </c>
      <c r="Q44" s="24">
        <f t="shared" si="9"/>
        <v>0</v>
      </c>
      <c r="R44" s="24">
        <f t="shared" si="9"/>
        <v>0</v>
      </c>
      <c r="S44" s="24">
        <f t="shared" si="9"/>
        <v>0</v>
      </c>
      <c r="T44" s="24">
        <f t="shared" si="9"/>
        <v>0</v>
      </c>
      <c r="U44" s="24">
        <f t="shared" si="9"/>
        <v>0</v>
      </c>
      <c r="V44" s="24">
        <f t="shared" si="9"/>
        <v>0</v>
      </c>
      <c r="W44" s="24">
        <f t="shared" si="9"/>
        <v>0</v>
      </c>
      <c r="X44" s="24">
        <f t="shared" si="9"/>
        <v>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18">
        <f t="shared" si="7"/>
        <v>10131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5">
        <v>6798.0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6798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5">
        <v>3333.0</v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3333</v>
      </c>
    </row>
    <row r="49">
      <c r="A49" s="2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0</v>
      </c>
    </row>
    <row r="50">
      <c r="A50" s="25" t="s">
        <v>47</v>
      </c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0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0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1"/>
      <c r="AG53" s="18">
        <f t="shared" si="7"/>
        <v>0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-6677</v>
      </c>
    </row>
    <row r="55">
      <c r="AG55" s="31"/>
    </row>
    <row r="56">
      <c r="A56" s="32" t="s">
        <v>51</v>
      </c>
      <c r="B56" s="33"/>
      <c r="C56" s="34"/>
      <c r="D56" s="35"/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  <row r="1005">
      <c r="AG1005" s="31"/>
    </row>
  </sheetData>
  <mergeCells count="1">
    <mergeCell ref="C56:D56"/>
  </mergeCell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33" width="8.0"/>
  </cols>
  <sheetData>
    <row r="1">
      <c r="AG1" s="1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3">
        <v>31.0</v>
      </c>
      <c r="AG2" s="4" t="s">
        <v>0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1"/>
    </row>
    <row r="4">
      <c r="A4" s="7" t="s">
        <v>1</v>
      </c>
      <c r="B4" s="7">
        <f t="shared" ref="B4:AF4" si="1">B5+B6</f>
        <v>0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14480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27545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>SUM(B4:AF4)</f>
        <v>42025</v>
      </c>
    </row>
    <row r="5">
      <c r="A5" s="8" t="s">
        <v>2</v>
      </c>
      <c r="B5" s="8"/>
      <c r="C5" s="8"/>
      <c r="D5" s="8"/>
      <c r="E5" s="8"/>
      <c r="F5" s="9">
        <v>14480.0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9">
        <v>27545.0</v>
      </c>
      <c r="S5" s="8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10"/>
      <c r="AG5" s="10"/>
    </row>
    <row r="6">
      <c r="A6" s="9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>
      <c r="A7" s="11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</row>
    <row r="8">
      <c r="A8" s="14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</row>
    <row r="9">
      <c r="A9" s="14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6"/>
    </row>
    <row r="10">
      <c r="A10" s="14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</row>
    <row r="11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6"/>
    </row>
    <row r="12">
      <c r="A12" s="17" t="s">
        <v>9</v>
      </c>
      <c r="B12" s="18">
        <f t="shared" ref="B12:AF12" si="2">B13+B14+B15+B16+B17+B18+B19+B24+B27+B28+B30+B37+B41+B42+B43+B44</f>
        <v>500</v>
      </c>
      <c r="C12" s="18">
        <f t="shared" si="2"/>
        <v>325</v>
      </c>
      <c r="D12" s="18">
        <f t="shared" si="2"/>
        <v>0</v>
      </c>
      <c r="E12" s="18">
        <f t="shared" si="2"/>
        <v>0</v>
      </c>
      <c r="F12" s="18">
        <f t="shared" si="2"/>
        <v>93</v>
      </c>
      <c r="G12" s="18">
        <f t="shared" si="2"/>
        <v>514</v>
      </c>
      <c r="H12" s="18">
        <f t="shared" si="2"/>
        <v>9660</v>
      </c>
      <c r="I12" s="18">
        <f t="shared" si="2"/>
        <v>360</v>
      </c>
      <c r="J12" s="18">
        <f t="shared" si="2"/>
        <v>0</v>
      </c>
      <c r="K12" s="18">
        <f t="shared" si="2"/>
        <v>0</v>
      </c>
      <c r="L12" s="18">
        <f t="shared" si="2"/>
        <v>502</v>
      </c>
      <c r="M12" s="18">
        <f t="shared" si="2"/>
        <v>404</v>
      </c>
      <c r="N12" s="18">
        <f t="shared" si="2"/>
        <v>387</v>
      </c>
      <c r="O12" s="18">
        <f t="shared" si="2"/>
        <v>924</v>
      </c>
      <c r="P12" s="18">
        <f t="shared" si="2"/>
        <v>0</v>
      </c>
      <c r="Q12" s="18">
        <f t="shared" si="2"/>
        <v>0</v>
      </c>
      <c r="R12" s="18">
        <f t="shared" si="2"/>
        <v>6331</v>
      </c>
      <c r="S12" s="18">
        <f t="shared" si="2"/>
        <v>0</v>
      </c>
      <c r="T12" s="18">
        <f t="shared" si="2"/>
        <v>905</v>
      </c>
      <c r="U12" s="18">
        <f t="shared" si="2"/>
        <v>227</v>
      </c>
      <c r="V12" s="18">
        <f t="shared" si="2"/>
        <v>521</v>
      </c>
      <c r="W12" s="18">
        <f t="shared" si="2"/>
        <v>614</v>
      </c>
      <c r="X12" s="18">
        <f t="shared" si="2"/>
        <v>1352</v>
      </c>
      <c r="Y12" s="18">
        <f t="shared" si="2"/>
        <v>477</v>
      </c>
      <c r="Z12" s="18">
        <f t="shared" si="2"/>
        <v>1447</v>
      </c>
      <c r="AA12" s="18">
        <f t="shared" si="2"/>
        <v>40</v>
      </c>
      <c r="AB12" s="18">
        <f t="shared" si="2"/>
        <v>0</v>
      </c>
      <c r="AC12" s="18">
        <f t="shared" si="2"/>
        <v>700</v>
      </c>
      <c r="AD12" s="18">
        <f t="shared" si="2"/>
        <v>0</v>
      </c>
      <c r="AE12" s="18">
        <f t="shared" si="2"/>
        <v>1993</v>
      </c>
      <c r="AF12" s="18">
        <f t="shared" si="2"/>
        <v>0</v>
      </c>
      <c r="AG12" s="18">
        <f t="shared" ref="AG12:AG28" si="3">SUM(B12:AF12)</f>
        <v>28276</v>
      </c>
    </row>
    <row r="13">
      <c r="A13" s="19" t="s">
        <v>10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5">
        <v>3000.0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18">
        <f t="shared" si="3"/>
        <v>3000</v>
      </c>
    </row>
    <row r="14">
      <c r="A14" s="22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  <c r="AG14" s="18">
        <f t="shared" si="3"/>
        <v>0</v>
      </c>
    </row>
    <row r="15">
      <c r="A15" s="22" t="s">
        <v>12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5">
        <v>700.0</v>
      </c>
      <c r="AD15" s="20"/>
      <c r="AE15" s="20"/>
      <c r="AF15" s="21"/>
      <c r="AG15" s="18">
        <f t="shared" si="3"/>
        <v>700</v>
      </c>
    </row>
    <row r="16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5">
        <v>250.0</v>
      </c>
      <c r="W16" s="20"/>
      <c r="X16" s="20"/>
      <c r="Y16" s="20"/>
      <c r="Z16" s="20"/>
      <c r="AA16" s="20"/>
      <c r="AB16" s="20"/>
      <c r="AC16" s="20"/>
      <c r="AD16" s="20"/>
      <c r="AE16" s="20"/>
      <c r="AF16" s="21"/>
      <c r="AG16" s="18">
        <f t="shared" si="3"/>
        <v>250</v>
      </c>
    </row>
    <row r="17">
      <c r="A17" s="22" t="s">
        <v>14</v>
      </c>
      <c r="B17" s="20"/>
      <c r="C17" s="20"/>
      <c r="D17" s="20"/>
      <c r="E17" s="20"/>
      <c r="F17" s="20"/>
      <c r="G17" s="25">
        <v>304.0</v>
      </c>
      <c r="H17" s="25">
        <v>400.0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5">
        <v>94.0</v>
      </c>
      <c r="X17" s="20"/>
      <c r="Y17" s="20"/>
      <c r="Z17" s="20"/>
      <c r="AA17" s="20"/>
      <c r="AB17" s="20"/>
      <c r="AC17" s="20"/>
      <c r="AD17" s="20"/>
      <c r="AE17" s="20"/>
      <c r="AF17" s="21"/>
      <c r="AG17" s="18">
        <f t="shared" si="3"/>
        <v>798</v>
      </c>
    </row>
    <row r="18">
      <c r="A18" s="22" t="s">
        <v>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>
        <f t="shared" si="3"/>
        <v>0</v>
      </c>
    </row>
    <row r="19" ht="12.75" customHeight="1">
      <c r="A19" s="23" t="s">
        <v>16</v>
      </c>
      <c r="B19" s="24">
        <f t="shared" ref="B19:AF19" si="4">B20+B21+B22+B23</f>
        <v>0</v>
      </c>
      <c r="C19" s="24">
        <f t="shared" si="4"/>
        <v>270</v>
      </c>
      <c r="D19" s="24">
        <f t="shared" si="4"/>
        <v>0</v>
      </c>
      <c r="E19" s="24">
        <f t="shared" si="4"/>
        <v>0</v>
      </c>
      <c r="F19" s="24">
        <f t="shared" si="4"/>
        <v>0</v>
      </c>
      <c r="G19" s="24">
        <f t="shared" si="4"/>
        <v>210</v>
      </c>
      <c r="H19" s="24">
        <f t="shared" si="4"/>
        <v>564</v>
      </c>
      <c r="I19" s="24">
        <f t="shared" si="4"/>
        <v>0</v>
      </c>
      <c r="J19" s="24">
        <f t="shared" si="4"/>
        <v>0</v>
      </c>
      <c r="K19" s="24">
        <f t="shared" si="4"/>
        <v>0</v>
      </c>
      <c r="L19" s="24">
        <f t="shared" si="4"/>
        <v>441</v>
      </c>
      <c r="M19" s="24">
        <f t="shared" si="4"/>
        <v>125</v>
      </c>
      <c r="N19" s="24">
        <f t="shared" si="4"/>
        <v>387</v>
      </c>
      <c r="O19" s="24">
        <f t="shared" si="4"/>
        <v>924</v>
      </c>
      <c r="P19" s="24">
        <f t="shared" si="4"/>
        <v>0</v>
      </c>
      <c r="Q19" s="24">
        <f t="shared" si="4"/>
        <v>0</v>
      </c>
      <c r="R19" s="24">
        <f t="shared" si="4"/>
        <v>0</v>
      </c>
      <c r="S19" s="24">
        <f t="shared" si="4"/>
        <v>0</v>
      </c>
      <c r="T19" s="24">
        <f t="shared" si="4"/>
        <v>705</v>
      </c>
      <c r="U19" s="24">
        <f t="shared" si="4"/>
        <v>0</v>
      </c>
      <c r="V19" s="24">
        <f t="shared" si="4"/>
        <v>171</v>
      </c>
      <c r="W19" s="24">
        <f t="shared" si="4"/>
        <v>520</v>
      </c>
      <c r="X19" s="24">
        <f t="shared" si="4"/>
        <v>83</v>
      </c>
      <c r="Y19" s="24">
        <f t="shared" si="4"/>
        <v>0</v>
      </c>
      <c r="Z19" s="24">
        <f t="shared" si="4"/>
        <v>402</v>
      </c>
      <c r="AA19" s="24">
        <f t="shared" si="4"/>
        <v>0</v>
      </c>
      <c r="AB19" s="24">
        <f t="shared" si="4"/>
        <v>0</v>
      </c>
      <c r="AC19" s="24">
        <f t="shared" si="4"/>
        <v>0</v>
      </c>
      <c r="AD19" s="24">
        <f t="shared" si="4"/>
        <v>0</v>
      </c>
      <c r="AE19" s="24">
        <f t="shared" si="4"/>
        <v>269</v>
      </c>
      <c r="AF19" s="24">
        <f t="shared" si="4"/>
        <v>0</v>
      </c>
      <c r="AG19" s="18">
        <f t="shared" si="3"/>
        <v>5071</v>
      </c>
    </row>
    <row r="20">
      <c r="A20" s="25" t="s">
        <v>17</v>
      </c>
      <c r="B20" s="20"/>
      <c r="C20" s="25">
        <v>270.0</v>
      </c>
      <c r="D20" s="20"/>
      <c r="E20" s="20"/>
      <c r="F20" s="20"/>
      <c r="G20" s="25">
        <v>210.0</v>
      </c>
      <c r="H20" s="20"/>
      <c r="I20" s="20"/>
      <c r="J20" s="20"/>
      <c r="K20" s="20"/>
      <c r="L20" s="25">
        <v>134.0</v>
      </c>
      <c r="M20" s="25">
        <v>125.0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1"/>
      <c r="AG20" s="18">
        <f t="shared" si="3"/>
        <v>739</v>
      </c>
    </row>
    <row r="21">
      <c r="A21" s="25" t="s">
        <v>18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5">
        <v>307.0</v>
      </c>
      <c r="M21" s="20"/>
      <c r="N21" s="20"/>
      <c r="O21" s="25">
        <v>924.0</v>
      </c>
      <c r="P21" s="20"/>
      <c r="Q21" s="20"/>
      <c r="R21" s="20"/>
      <c r="S21" s="20"/>
      <c r="T21" s="25">
        <v>171.0</v>
      </c>
      <c r="U21" s="20"/>
      <c r="V21" s="25">
        <v>171.0</v>
      </c>
      <c r="W21" s="20"/>
      <c r="X21" s="25">
        <v>83.0</v>
      </c>
      <c r="Y21" s="20"/>
      <c r="Z21" s="20"/>
      <c r="AA21" s="20"/>
      <c r="AB21" s="20"/>
      <c r="AC21" s="20"/>
      <c r="AD21" s="20"/>
      <c r="AE21" s="25">
        <v>269.0</v>
      </c>
      <c r="AF21" s="26"/>
      <c r="AG21" s="18">
        <f t="shared" si="3"/>
        <v>1925</v>
      </c>
    </row>
    <row r="22">
      <c r="A22" s="25" t="s">
        <v>19</v>
      </c>
      <c r="B22" s="20"/>
      <c r="C22" s="20"/>
      <c r="D22" s="20"/>
      <c r="E22" s="20"/>
      <c r="F22" s="20"/>
      <c r="G22" s="20"/>
      <c r="H22" s="25">
        <v>437.0</v>
      </c>
      <c r="I22" s="20"/>
      <c r="J22" s="20"/>
      <c r="K22" s="20"/>
      <c r="L22" s="20"/>
      <c r="M22" s="20"/>
      <c r="N22" s="25">
        <v>387.0</v>
      </c>
      <c r="O22" s="20"/>
      <c r="P22" s="20"/>
      <c r="Q22" s="20"/>
      <c r="R22" s="20"/>
      <c r="S22" s="20"/>
      <c r="T22" s="25">
        <v>534.0</v>
      </c>
      <c r="U22" s="20"/>
      <c r="V22" s="20"/>
      <c r="W22" s="25">
        <v>520.0</v>
      </c>
      <c r="X22" s="20"/>
      <c r="Y22" s="20"/>
      <c r="Z22" s="25">
        <v>402.0</v>
      </c>
      <c r="AA22" s="20"/>
      <c r="AB22" s="20"/>
      <c r="AC22" s="20"/>
      <c r="AD22" s="20"/>
      <c r="AE22" s="20"/>
      <c r="AF22" s="21"/>
      <c r="AG22" s="18">
        <f t="shared" si="3"/>
        <v>2280</v>
      </c>
    </row>
    <row r="23">
      <c r="A23" s="20" t="s">
        <v>52</v>
      </c>
      <c r="B23" s="20"/>
      <c r="C23" s="20"/>
      <c r="D23" s="20"/>
      <c r="E23" s="20"/>
      <c r="F23" s="20"/>
      <c r="G23" s="20"/>
      <c r="H23" s="25">
        <v>127.0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/>
      <c r="AG23" s="18">
        <f t="shared" si="3"/>
        <v>127</v>
      </c>
    </row>
    <row r="24" ht="12.75" customHeight="1">
      <c r="A24" s="23" t="s">
        <v>21</v>
      </c>
      <c r="B24" s="24">
        <f t="shared" ref="B24:AF24" si="5">B25+B26</f>
        <v>0</v>
      </c>
      <c r="C24" s="24">
        <f t="shared" si="5"/>
        <v>55</v>
      </c>
      <c r="D24" s="24">
        <f t="shared" si="5"/>
        <v>0</v>
      </c>
      <c r="E24" s="24">
        <f t="shared" si="5"/>
        <v>0</v>
      </c>
      <c r="F24" s="24">
        <f t="shared" si="5"/>
        <v>0</v>
      </c>
      <c r="G24" s="24">
        <f t="shared" si="5"/>
        <v>0</v>
      </c>
      <c r="H24" s="24">
        <f t="shared" si="5"/>
        <v>124</v>
      </c>
      <c r="I24" s="24">
        <f t="shared" si="5"/>
        <v>0</v>
      </c>
      <c r="J24" s="24">
        <f t="shared" si="5"/>
        <v>0</v>
      </c>
      <c r="K24" s="24">
        <f t="shared" si="5"/>
        <v>0</v>
      </c>
      <c r="L24" s="24">
        <f t="shared" si="5"/>
        <v>61</v>
      </c>
      <c r="M24" s="24">
        <f t="shared" si="5"/>
        <v>0</v>
      </c>
      <c r="N24" s="24">
        <f t="shared" si="5"/>
        <v>0</v>
      </c>
      <c r="O24" s="24">
        <f t="shared" si="5"/>
        <v>0</v>
      </c>
      <c r="P24" s="24">
        <f t="shared" si="5"/>
        <v>0</v>
      </c>
      <c r="Q24" s="24">
        <f t="shared" si="5"/>
        <v>0</v>
      </c>
      <c r="R24" s="24">
        <f t="shared" si="5"/>
        <v>0</v>
      </c>
      <c r="S24" s="24">
        <f t="shared" si="5"/>
        <v>0</v>
      </c>
      <c r="T24" s="24">
        <f t="shared" si="5"/>
        <v>0</v>
      </c>
      <c r="U24" s="24">
        <f t="shared" si="5"/>
        <v>0</v>
      </c>
      <c r="V24" s="24">
        <f t="shared" si="5"/>
        <v>100</v>
      </c>
      <c r="W24" s="24">
        <f t="shared" si="5"/>
        <v>0</v>
      </c>
      <c r="X24" s="24">
        <f t="shared" si="5"/>
        <v>45</v>
      </c>
      <c r="Y24" s="24">
        <f t="shared" si="5"/>
        <v>0</v>
      </c>
      <c r="Z24" s="24">
        <f t="shared" si="5"/>
        <v>65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0</v>
      </c>
      <c r="AE24" s="24">
        <f t="shared" si="5"/>
        <v>130</v>
      </c>
      <c r="AF24" s="24">
        <f t="shared" si="5"/>
        <v>0</v>
      </c>
      <c r="AG24" s="18">
        <f t="shared" si="3"/>
        <v>580</v>
      </c>
    </row>
    <row r="25">
      <c r="A25" s="25" t="s">
        <v>22</v>
      </c>
      <c r="B25" s="20"/>
      <c r="C25" s="25">
        <v>55.0</v>
      </c>
      <c r="D25" s="20"/>
      <c r="E25" s="20"/>
      <c r="F25" s="20"/>
      <c r="G25" s="20"/>
      <c r="H25" s="25">
        <v>124.0</v>
      </c>
      <c r="I25" s="20"/>
      <c r="J25" s="20"/>
      <c r="K25" s="20"/>
      <c r="L25" s="25">
        <v>61.0</v>
      </c>
      <c r="M25" s="20"/>
      <c r="N25" s="20"/>
      <c r="O25" s="20"/>
      <c r="P25" s="20"/>
      <c r="Q25" s="20"/>
      <c r="R25" s="20"/>
      <c r="S25" s="20"/>
      <c r="T25" s="20"/>
      <c r="U25" s="20"/>
      <c r="V25" s="25">
        <v>100.0</v>
      </c>
      <c r="W25" s="20"/>
      <c r="X25" s="25">
        <v>45.0</v>
      </c>
      <c r="Y25" s="20"/>
      <c r="Z25" s="25">
        <v>65.0</v>
      </c>
      <c r="AA25" s="20"/>
      <c r="AB25" s="20"/>
      <c r="AC25" s="20"/>
      <c r="AD25" s="20"/>
      <c r="AE25" s="25">
        <v>130.0</v>
      </c>
      <c r="AF25" s="21"/>
      <c r="AG25" s="18">
        <f t="shared" si="3"/>
        <v>580</v>
      </c>
    </row>
    <row r="26">
      <c r="A26" s="2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  <c r="AG26" s="18">
        <f t="shared" si="3"/>
        <v>0</v>
      </c>
    </row>
    <row r="27">
      <c r="A27" s="22" t="s">
        <v>24</v>
      </c>
      <c r="B27" s="25">
        <v>500.0</v>
      </c>
      <c r="C27" s="20"/>
      <c r="D27" s="20"/>
      <c r="E27" s="20"/>
      <c r="F27" s="25">
        <v>93.0</v>
      </c>
      <c r="G27" s="20"/>
      <c r="H27" s="20"/>
      <c r="I27" s="25">
        <v>360.0</v>
      </c>
      <c r="J27" s="20"/>
      <c r="K27" s="20"/>
      <c r="L27" s="20"/>
      <c r="M27" s="25">
        <v>279.0</v>
      </c>
      <c r="N27" s="20"/>
      <c r="O27" s="20"/>
      <c r="P27" s="20"/>
      <c r="Q27" s="20"/>
      <c r="R27" s="20"/>
      <c r="S27" s="20"/>
      <c r="T27" s="20"/>
      <c r="U27" s="25">
        <v>227.0</v>
      </c>
      <c r="V27" s="20"/>
      <c r="W27" s="20"/>
      <c r="X27" s="20"/>
      <c r="Y27" s="20"/>
      <c r="Z27" s="25">
        <v>265.0</v>
      </c>
      <c r="AA27" s="25">
        <v>40.0</v>
      </c>
      <c r="AB27" s="20"/>
      <c r="AC27" s="20"/>
      <c r="AD27" s="20"/>
      <c r="AE27" s="20"/>
      <c r="AF27" s="21"/>
      <c r="AG27" s="18">
        <f t="shared" si="3"/>
        <v>1764</v>
      </c>
    </row>
    <row r="28">
      <c r="A28" s="22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  <c r="AG28" s="18">
        <f t="shared" si="3"/>
        <v>0</v>
      </c>
    </row>
    <row r="29">
      <c r="A29" s="22" t="s">
        <v>26</v>
      </c>
      <c r="B29" s="25">
        <v>117.0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5">
        <v>178.0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7"/>
      <c r="AG29" s="18"/>
    </row>
    <row r="30" ht="12.75" customHeight="1">
      <c r="A30" s="23" t="s">
        <v>27</v>
      </c>
      <c r="B30" s="24">
        <f t="shared" ref="B30:AF30" si="6">B31+B32+B33+B34+B35+B36</f>
        <v>0</v>
      </c>
      <c r="C30" s="24">
        <f t="shared" si="6"/>
        <v>0</v>
      </c>
      <c r="D30" s="24">
        <f t="shared" si="6"/>
        <v>0</v>
      </c>
      <c r="E30" s="24">
        <f t="shared" si="6"/>
        <v>0</v>
      </c>
      <c r="F30" s="24">
        <f t="shared" si="6"/>
        <v>0</v>
      </c>
      <c r="G30" s="24">
        <f t="shared" si="6"/>
        <v>0</v>
      </c>
      <c r="H30" s="24">
        <f t="shared" si="6"/>
        <v>0</v>
      </c>
      <c r="I30" s="24">
        <f t="shared" si="6"/>
        <v>0</v>
      </c>
      <c r="J30" s="24">
        <f t="shared" si="6"/>
        <v>0</v>
      </c>
      <c r="K30" s="24">
        <f t="shared" si="6"/>
        <v>0</v>
      </c>
      <c r="L30" s="24">
        <f t="shared" si="6"/>
        <v>0</v>
      </c>
      <c r="M30" s="24">
        <f t="shared" si="6"/>
        <v>0</v>
      </c>
      <c r="N30" s="24">
        <f t="shared" si="6"/>
        <v>0</v>
      </c>
      <c r="O30" s="24">
        <f t="shared" si="6"/>
        <v>0</v>
      </c>
      <c r="P30" s="24">
        <f t="shared" si="6"/>
        <v>0</v>
      </c>
      <c r="Q30" s="24">
        <f t="shared" si="6"/>
        <v>0</v>
      </c>
      <c r="R30" s="24">
        <f t="shared" si="6"/>
        <v>0</v>
      </c>
      <c r="S30" s="24">
        <f t="shared" si="6"/>
        <v>0</v>
      </c>
      <c r="T30" s="24">
        <f t="shared" si="6"/>
        <v>200</v>
      </c>
      <c r="U30" s="24">
        <f t="shared" si="6"/>
        <v>0</v>
      </c>
      <c r="V30" s="24">
        <f t="shared" si="6"/>
        <v>0</v>
      </c>
      <c r="W30" s="24">
        <f t="shared" si="6"/>
        <v>0</v>
      </c>
      <c r="X30" s="24">
        <f t="shared" si="6"/>
        <v>1224</v>
      </c>
      <c r="Y30" s="24">
        <f t="shared" si="6"/>
        <v>477</v>
      </c>
      <c r="Z30" s="24">
        <f t="shared" si="6"/>
        <v>715</v>
      </c>
      <c r="AA30" s="24">
        <f t="shared" si="6"/>
        <v>0</v>
      </c>
      <c r="AB30" s="24">
        <f t="shared" si="6"/>
        <v>0</v>
      </c>
      <c r="AC30" s="24">
        <f t="shared" si="6"/>
        <v>0</v>
      </c>
      <c r="AD30" s="24">
        <f t="shared" si="6"/>
        <v>0</v>
      </c>
      <c r="AE30" s="24">
        <f t="shared" si="6"/>
        <v>0</v>
      </c>
      <c r="AF30" s="24">
        <f t="shared" si="6"/>
        <v>0</v>
      </c>
      <c r="AG30" s="18">
        <f t="shared" ref="AG30:AG53" si="7">SUM(B30:AF30)</f>
        <v>2616</v>
      </c>
    </row>
    <row r="31">
      <c r="A31" s="20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5">
        <v>250.0</v>
      </c>
      <c r="Z31" s="20"/>
      <c r="AA31" s="20"/>
      <c r="AB31" s="20"/>
      <c r="AC31" s="20"/>
      <c r="AD31" s="20"/>
      <c r="AE31" s="20"/>
      <c r="AF31" s="21"/>
      <c r="AG31" s="18">
        <f t="shared" si="7"/>
        <v>250</v>
      </c>
    </row>
    <row r="32">
      <c r="A32" s="2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  <c r="AD32" s="20"/>
      <c r="AE32" s="20"/>
      <c r="AF32" s="26"/>
      <c r="AG32" s="18">
        <f t="shared" si="7"/>
        <v>0</v>
      </c>
    </row>
    <row r="33">
      <c r="A33" s="20" t="s">
        <v>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5"/>
      <c r="Y33" s="20"/>
      <c r="Z33" s="20"/>
      <c r="AA33" s="20"/>
      <c r="AB33" s="20"/>
      <c r="AC33" s="20"/>
      <c r="AD33" s="20"/>
      <c r="AE33" s="20"/>
      <c r="AF33" s="21"/>
      <c r="AG33" s="18">
        <f t="shared" si="7"/>
        <v>0</v>
      </c>
    </row>
    <row r="34">
      <c r="A34" s="2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  <c r="AG34" s="18">
        <f t="shared" si="7"/>
        <v>0</v>
      </c>
    </row>
    <row r="35">
      <c r="A35" s="25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5">
        <v>200.0</v>
      </c>
      <c r="U35" s="20"/>
      <c r="V35" s="20"/>
      <c r="W35" s="20"/>
      <c r="X35" s="25">
        <v>1224.0</v>
      </c>
      <c r="Y35" s="25">
        <v>227.0</v>
      </c>
      <c r="Z35" s="25">
        <v>715.0</v>
      </c>
      <c r="AA35" s="20"/>
      <c r="AB35" s="20"/>
      <c r="AC35" s="20"/>
      <c r="AD35" s="20"/>
      <c r="AE35" s="20"/>
      <c r="AF35" s="21"/>
      <c r="AG35" s="18">
        <f t="shared" si="7"/>
        <v>2366</v>
      </c>
    </row>
    <row r="36">
      <c r="A36" s="2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  <c r="AG36" s="18">
        <f t="shared" si="7"/>
        <v>0</v>
      </c>
    </row>
    <row r="37" ht="12.75" customHeight="1">
      <c r="A37" s="23" t="s">
        <v>34</v>
      </c>
      <c r="B37" s="24">
        <f t="shared" ref="B37:AF37" si="8">B38+B39+B40</f>
        <v>0</v>
      </c>
      <c r="C37" s="24">
        <f t="shared" si="8"/>
        <v>0</v>
      </c>
      <c r="D37" s="24">
        <f t="shared" si="8"/>
        <v>0</v>
      </c>
      <c r="E37" s="24">
        <f t="shared" si="8"/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 t="shared" si="8"/>
        <v>0</v>
      </c>
      <c r="P37" s="24">
        <f t="shared" si="8"/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si="8"/>
        <v>0</v>
      </c>
      <c r="AA37" s="24">
        <f t="shared" si="8"/>
        <v>0</v>
      </c>
      <c r="AB37" s="24">
        <f t="shared" si="8"/>
        <v>0</v>
      </c>
      <c r="AC37" s="24">
        <f t="shared" si="8"/>
        <v>0</v>
      </c>
      <c r="AD37" s="24">
        <f t="shared" si="8"/>
        <v>0</v>
      </c>
      <c r="AE37" s="24">
        <f t="shared" si="8"/>
        <v>0</v>
      </c>
      <c r="AF37" s="24">
        <f t="shared" si="8"/>
        <v>0</v>
      </c>
      <c r="AG37" s="18">
        <f t="shared" si="7"/>
        <v>0</v>
      </c>
    </row>
    <row r="38">
      <c r="A38" s="20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18">
        <f t="shared" si="7"/>
        <v>0</v>
      </c>
    </row>
    <row r="39">
      <c r="A39" s="2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  <c r="AG39" s="18">
        <f t="shared" si="7"/>
        <v>0</v>
      </c>
    </row>
    <row r="40">
      <c r="A40" s="20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  <c r="AG40" s="18">
        <f t="shared" si="7"/>
        <v>0</v>
      </c>
    </row>
    <row r="41">
      <c r="A41" s="22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8">
        <f t="shared" si="7"/>
        <v>0</v>
      </c>
    </row>
    <row r="42">
      <c r="A42" s="22" t="s">
        <v>39</v>
      </c>
      <c r="B42" s="20"/>
      <c r="C42" s="20"/>
      <c r="D42" s="20"/>
      <c r="E42" s="20"/>
      <c r="F42" s="20"/>
      <c r="G42" s="20"/>
      <c r="H42" s="25">
        <v>8572.0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5">
        <v>1300.0</v>
      </c>
      <c r="AF42" s="21"/>
      <c r="AG42" s="18">
        <f t="shared" si="7"/>
        <v>9872</v>
      </c>
    </row>
    <row r="43">
      <c r="A43" s="19" t="s">
        <v>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5">
        <v>294.0</v>
      </c>
      <c r="AF43" s="21"/>
      <c r="AG43" s="18">
        <f t="shared" si="7"/>
        <v>294</v>
      </c>
    </row>
    <row r="44" ht="12.75" customHeight="1">
      <c r="A44" s="23" t="s">
        <v>41</v>
      </c>
      <c r="B44" s="24">
        <f t="shared" ref="B44:AF44" si="9">SUM(B45:B53)</f>
        <v>0</v>
      </c>
      <c r="C44" s="24">
        <f t="shared" si="9"/>
        <v>0</v>
      </c>
      <c r="D44" s="24">
        <f t="shared" si="9"/>
        <v>0</v>
      </c>
      <c r="E44" s="24">
        <f t="shared" si="9"/>
        <v>0</v>
      </c>
      <c r="F44" s="24">
        <f t="shared" si="9"/>
        <v>0</v>
      </c>
      <c r="G44" s="24">
        <f t="shared" si="9"/>
        <v>0</v>
      </c>
      <c r="H44" s="24">
        <f t="shared" si="9"/>
        <v>0</v>
      </c>
      <c r="I44" s="24">
        <f t="shared" si="9"/>
        <v>0</v>
      </c>
      <c r="J44" s="24">
        <f t="shared" si="9"/>
        <v>0</v>
      </c>
      <c r="K44" s="24">
        <f t="shared" si="9"/>
        <v>0</v>
      </c>
      <c r="L44" s="24">
        <f t="shared" si="9"/>
        <v>0</v>
      </c>
      <c r="M44" s="24">
        <f t="shared" si="9"/>
        <v>0</v>
      </c>
      <c r="N44" s="24">
        <f t="shared" si="9"/>
        <v>0</v>
      </c>
      <c r="O44" s="24">
        <f t="shared" si="9"/>
        <v>0</v>
      </c>
      <c r="P44" s="24">
        <f t="shared" si="9"/>
        <v>0</v>
      </c>
      <c r="Q44" s="24">
        <f t="shared" si="9"/>
        <v>0</v>
      </c>
      <c r="R44" s="24">
        <f t="shared" si="9"/>
        <v>3331</v>
      </c>
      <c r="S44" s="24">
        <f t="shared" si="9"/>
        <v>0</v>
      </c>
      <c r="T44" s="24">
        <f t="shared" si="9"/>
        <v>0</v>
      </c>
      <c r="U44" s="24">
        <f t="shared" si="9"/>
        <v>0</v>
      </c>
      <c r="V44" s="24">
        <f t="shared" si="9"/>
        <v>0</v>
      </c>
      <c r="W44" s="24">
        <f t="shared" si="9"/>
        <v>0</v>
      </c>
      <c r="X44" s="24">
        <f t="shared" si="9"/>
        <v>0</v>
      </c>
      <c r="Y44" s="24">
        <f t="shared" si="9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18">
        <f t="shared" si="7"/>
        <v>3331</v>
      </c>
    </row>
    <row r="45">
      <c r="A45" s="2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  <c r="AG45" s="18">
        <f t="shared" si="7"/>
        <v>0</v>
      </c>
    </row>
    <row r="46">
      <c r="A46" s="2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1"/>
      <c r="AG46" s="18">
        <f t="shared" si="7"/>
        <v>0</v>
      </c>
    </row>
    <row r="47">
      <c r="A47" s="25" t="s">
        <v>44</v>
      </c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1"/>
      <c r="AG47" s="18">
        <f t="shared" si="7"/>
        <v>0</v>
      </c>
    </row>
    <row r="48">
      <c r="A48" s="2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5">
        <v>3331.0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1"/>
      <c r="AG48" s="18">
        <f t="shared" si="7"/>
        <v>3331</v>
      </c>
    </row>
    <row r="49">
      <c r="A49" s="2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1"/>
      <c r="AG49" s="18">
        <f t="shared" si="7"/>
        <v>0</v>
      </c>
    </row>
    <row r="50">
      <c r="A50" s="25" t="s">
        <v>47</v>
      </c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1"/>
      <c r="AG50" s="18">
        <f t="shared" si="7"/>
        <v>0</v>
      </c>
    </row>
    <row r="51">
      <c r="A51" s="2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18">
        <f t="shared" si="7"/>
        <v>0</v>
      </c>
    </row>
    <row r="52">
      <c r="A52" s="2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1"/>
      <c r="AG52" s="18">
        <f t="shared" si="7"/>
        <v>0</v>
      </c>
    </row>
    <row r="53">
      <c r="A53" s="2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1"/>
      <c r="AG53" s="18">
        <f t="shared" si="7"/>
        <v>0</v>
      </c>
    </row>
    <row r="54">
      <c r="A54" s="28" t="s">
        <v>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29">
        <f>AG4-AG12</f>
        <v>13749</v>
      </c>
    </row>
    <row r="55">
      <c r="AG55" s="31"/>
    </row>
    <row r="56">
      <c r="A56" s="32" t="s">
        <v>51</v>
      </c>
      <c r="B56" s="33"/>
      <c r="C56" s="34"/>
      <c r="D56" s="35"/>
      <c r="AG56" s="31"/>
    </row>
    <row r="57">
      <c r="AG57" s="31"/>
    </row>
    <row r="58">
      <c r="AG58" s="31"/>
    </row>
    <row r="59">
      <c r="AG59" s="31"/>
    </row>
    <row r="60">
      <c r="AG60" s="31"/>
    </row>
    <row r="61">
      <c r="AG61" s="31"/>
    </row>
    <row r="62">
      <c r="AG62" s="31"/>
    </row>
    <row r="63">
      <c r="AG63" s="31"/>
    </row>
    <row r="64">
      <c r="AG64" s="31"/>
    </row>
    <row r="65">
      <c r="AG65" s="31"/>
    </row>
    <row r="66">
      <c r="AG66" s="31"/>
    </row>
    <row r="67">
      <c r="AG67" s="31"/>
    </row>
    <row r="68">
      <c r="AG68" s="31"/>
    </row>
    <row r="69">
      <c r="AG69" s="31"/>
    </row>
    <row r="70">
      <c r="AG70" s="31"/>
    </row>
    <row r="71">
      <c r="AG71" s="31"/>
    </row>
    <row r="72">
      <c r="AG72" s="31"/>
    </row>
    <row r="73">
      <c r="AG73" s="31"/>
    </row>
    <row r="74">
      <c r="AG74" s="31"/>
    </row>
    <row r="75">
      <c r="AG75" s="31"/>
    </row>
    <row r="76">
      <c r="AG76" s="31"/>
    </row>
    <row r="77">
      <c r="AG77" s="31"/>
    </row>
    <row r="78">
      <c r="AG78" s="31"/>
    </row>
    <row r="79">
      <c r="AG79" s="31"/>
    </row>
    <row r="80">
      <c r="AG80" s="31"/>
    </row>
    <row r="81">
      <c r="AG81" s="31"/>
    </row>
    <row r="82">
      <c r="AG82" s="31"/>
    </row>
    <row r="83">
      <c r="AG83" s="31"/>
    </row>
    <row r="84">
      <c r="AG84" s="31"/>
    </row>
    <row r="85">
      <c r="AG85" s="31"/>
    </row>
    <row r="86">
      <c r="AG86" s="31"/>
    </row>
    <row r="87">
      <c r="AG87" s="31"/>
    </row>
    <row r="88">
      <c r="AG88" s="31"/>
    </row>
    <row r="89">
      <c r="AG89" s="31"/>
    </row>
    <row r="90">
      <c r="AG90" s="31"/>
    </row>
    <row r="91">
      <c r="AG91" s="31"/>
    </row>
    <row r="92">
      <c r="AG92" s="31"/>
    </row>
    <row r="93">
      <c r="AG93" s="31"/>
    </row>
    <row r="94">
      <c r="AG94" s="31"/>
    </row>
    <row r="95">
      <c r="AG95" s="31"/>
    </row>
    <row r="96">
      <c r="AG96" s="31"/>
    </row>
    <row r="97">
      <c r="AG97" s="31"/>
    </row>
    <row r="98">
      <c r="AG98" s="31"/>
    </row>
    <row r="99">
      <c r="AG99" s="31"/>
    </row>
    <row r="100">
      <c r="AG100" s="31"/>
    </row>
    <row r="101">
      <c r="AG101" s="31"/>
    </row>
    <row r="102">
      <c r="AG102" s="31"/>
    </row>
    <row r="103">
      <c r="AG103" s="31"/>
    </row>
    <row r="104">
      <c r="AG104" s="31"/>
    </row>
    <row r="105">
      <c r="AG105" s="31"/>
    </row>
    <row r="106">
      <c r="AG106" s="31"/>
    </row>
    <row r="107">
      <c r="AG107" s="31"/>
    </row>
    <row r="108">
      <c r="AG108" s="31"/>
    </row>
    <row r="109">
      <c r="AG109" s="31"/>
    </row>
    <row r="110">
      <c r="AG110" s="31"/>
    </row>
    <row r="111">
      <c r="AG111" s="31"/>
    </row>
    <row r="112">
      <c r="AG112" s="31"/>
    </row>
    <row r="113">
      <c r="AG113" s="31"/>
    </row>
    <row r="114">
      <c r="AG114" s="31"/>
    </row>
    <row r="115">
      <c r="AG115" s="31"/>
    </row>
    <row r="116">
      <c r="AG116" s="31"/>
    </row>
    <row r="117">
      <c r="AG117" s="31"/>
    </row>
    <row r="118">
      <c r="AG118" s="31"/>
    </row>
    <row r="119">
      <c r="AG119" s="31"/>
    </row>
    <row r="120">
      <c r="AG120" s="31"/>
    </row>
    <row r="121">
      <c r="AG121" s="31"/>
    </row>
    <row r="122">
      <c r="AG122" s="31"/>
    </row>
    <row r="123">
      <c r="AG123" s="31"/>
    </row>
    <row r="124">
      <c r="AG124" s="31"/>
    </row>
    <row r="125">
      <c r="AG125" s="31"/>
    </row>
    <row r="126">
      <c r="AG126" s="31"/>
    </row>
    <row r="127">
      <c r="AG127" s="31"/>
    </row>
    <row r="128">
      <c r="AG128" s="31"/>
    </row>
    <row r="129">
      <c r="AG129" s="31"/>
    </row>
    <row r="130">
      <c r="AG130" s="31"/>
    </row>
    <row r="131">
      <c r="AG131" s="31"/>
    </row>
    <row r="132">
      <c r="AG132" s="31"/>
    </row>
    <row r="133">
      <c r="AG133" s="31"/>
    </row>
    <row r="134">
      <c r="AG134" s="31"/>
    </row>
    <row r="135">
      <c r="AG135" s="31"/>
    </row>
    <row r="136">
      <c r="AG136" s="31"/>
    </row>
    <row r="137">
      <c r="AG137" s="31"/>
    </row>
    <row r="138">
      <c r="AG138" s="31"/>
    </row>
    <row r="139">
      <c r="AG139" s="31"/>
    </row>
    <row r="140">
      <c r="AG140" s="31"/>
    </row>
    <row r="141">
      <c r="AG141" s="31"/>
    </row>
    <row r="142">
      <c r="AG142" s="31"/>
    </row>
    <row r="143">
      <c r="AG143" s="31"/>
    </row>
    <row r="144">
      <c r="AG144" s="31"/>
    </row>
    <row r="145">
      <c r="AG145" s="31"/>
    </row>
    <row r="146">
      <c r="AG146" s="31"/>
    </row>
    <row r="147">
      <c r="AG147" s="31"/>
    </row>
    <row r="148">
      <c r="AG148" s="31"/>
    </row>
    <row r="149">
      <c r="AG149" s="31"/>
    </row>
    <row r="150">
      <c r="AG150" s="31"/>
    </row>
    <row r="151">
      <c r="AG151" s="31"/>
    </row>
    <row r="152">
      <c r="AG152" s="31"/>
    </row>
    <row r="153">
      <c r="AG153" s="31"/>
    </row>
    <row r="154">
      <c r="AG154" s="31"/>
    </row>
    <row r="155">
      <c r="AG155" s="31"/>
    </row>
    <row r="156">
      <c r="AG156" s="31"/>
    </row>
    <row r="157">
      <c r="AG157" s="31"/>
    </row>
    <row r="158">
      <c r="AG158" s="31"/>
    </row>
    <row r="159">
      <c r="AG159" s="31"/>
    </row>
    <row r="160">
      <c r="AG160" s="31"/>
    </row>
    <row r="161">
      <c r="AG161" s="31"/>
    </row>
    <row r="162">
      <c r="AG162" s="31"/>
    </row>
    <row r="163">
      <c r="AG163" s="31"/>
    </row>
    <row r="164">
      <c r="AG164" s="31"/>
    </row>
    <row r="165">
      <c r="AG165" s="31"/>
    </row>
    <row r="166">
      <c r="AG166" s="31"/>
    </row>
    <row r="167">
      <c r="AG167" s="31"/>
    </row>
    <row r="168">
      <c r="AG168" s="31"/>
    </row>
    <row r="169">
      <c r="AG169" s="31"/>
    </row>
    <row r="170">
      <c r="AG170" s="31"/>
    </row>
    <row r="171">
      <c r="AG171" s="31"/>
    </row>
    <row r="172">
      <c r="AG172" s="31"/>
    </row>
    <row r="173">
      <c r="AG173" s="31"/>
    </row>
    <row r="174">
      <c r="AG174" s="31"/>
    </row>
    <row r="175">
      <c r="AG175" s="31"/>
    </row>
    <row r="176">
      <c r="AG176" s="31"/>
    </row>
    <row r="177">
      <c r="AG177" s="31"/>
    </row>
    <row r="178">
      <c r="AG178" s="31"/>
    </row>
    <row r="179">
      <c r="AG179" s="31"/>
    </row>
    <row r="180">
      <c r="AG180" s="31"/>
    </row>
    <row r="181">
      <c r="AG181" s="31"/>
    </row>
    <row r="182">
      <c r="AG182" s="31"/>
    </row>
    <row r="183">
      <c r="AG183" s="31"/>
    </row>
    <row r="184">
      <c r="AG184" s="31"/>
    </row>
    <row r="185">
      <c r="AG185" s="31"/>
    </row>
    <row r="186">
      <c r="AG186" s="31"/>
    </row>
    <row r="187">
      <c r="AG187" s="31"/>
    </row>
    <row r="188">
      <c r="AG188" s="31"/>
    </row>
    <row r="189">
      <c r="AG189" s="31"/>
    </row>
    <row r="190">
      <c r="AG190" s="31"/>
    </row>
    <row r="191">
      <c r="AG191" s="31"/>
    </row>
    <row r="192">
      <c r="AG192" s="31"/>
    </row>
    <row r="193">
      <c r="AG193" s="31"/>
    </row>
    <row r="194">
      <c r="AG194" s="31"/>
    </row>
    <row r="195">
      <c r="AG195" s="31"/>
    </row>
    <row r="196">
      <c r="AG196" s="31"/>
    </row>
    <row r="197">
      <c r="AG197" s="31"/>
    </row>
    <row r="198">
      <c r="AG198" s="31"/>
    </row>
    <row r="199">
      <c r="AG199" s="31"/>
    </row>
    <row r="200">
      <c r="AG200" s="31"/>
    </row>
    <row r="201">
      <c r="AG201" s="31"/>
    </row>
    <row r="202">
      <c r="AG202" s="31"/>
    </row>
    <row r="203">
      <c r="AG203" s="31"/>
    </row>
    <row r="204">
      <c r="AG204" s="31"/>
    </row>
    <row r="205">
      <c r="AG205" s="31"/>
    </row>
    <row r="206">
      <c r="AG206" s="31"/>
    </row>
    <row r="207">
      <c r="AG207" s="31"/>
    </row>
    <row r="208">
      <c r="AG208" s="31"/>
    </row>
    <row r="209">
      <c r="AG209" s="31"/>
    </row>
    <row r="210">
      <c r="AG210" s="31"/>
    </row>
    <row r="211">
      <c r="AG211" s="31"/>
    </row>
    <row r="212">
      <c r="AG212" s="31"/>
    </row>
    <row r="213">
      <c r="AG213" s="31"/>
    </row>
    <row r="214">
      <c r="AG214" s="31"/>
    </row>
    <row r="215">
      <c r="AG215" s="31"/>
    </row>
    <row r="216">
      <c r="AG216" s="31"/>
    </row>
    <row r="217">
      <c r="AG217" s="31"/>
    </row>
    <row r="218">
      <c r="AG218" s="31"/>
    </row>
    <row r="219">
      <c r="AG219" s="31"/>
    </row>
    <row r="220">
      <c r="AG220" s="31"/>
    </row>
    <row r="221">
      <c r="AG221" s="31"/>
    </row>
    <row r="222">
      <c r="AG222" s="31"/>
    </row>
    <row r="223">
      <c r="AG223" s="31"/>
    </row>
    <row r="224">
      <c r="AG224" s="31"/>
    </row>
    <row r="225">
      <c r="AG225" s="31"/>
    </row>
    <row r="226">
      <c r="AG226" s="31"/>
    </row>
    <row r="227">
      <c r="AG227" s="31"/>
    </row>
    <row r="228">
      <c r="AG228" s="31"/>
    </row>
    <row r="229">
      <c r="AG229" s="31"/>
    </row>
    <row r="230">
      <c r="AG230" s="31"/>
    </row>
    <row r="231">
      <c r="AG231" s="31"/>
    </row>
    <row r="232">
      <c r="AG232" s="31"/>
    </row>
    <row r="233">
      <c r="AG233" s="31"/>
    </row>
    <row r="234">
      <c r="AG234" s="31"/>
    </row>
    <row r="235">
      <c r="AG235" s="31"/>
    </row>
    <row r="236">
      <c r="AG236" s="31"/>
    </row>
    <row r="237">
      <c r="AG237" s="31"/>
    </row>
    <row r="238">
      <c r="AG238" s="31"/>
    </row>
    <row r="239">
      <c r="AG239" s="31"/>
    </row>
    <row r="240">
      <c r="AG240" s="31"/>
    </row>
    <row r="241">
      <c r="AG241" s="31"/>
    </row>
    <row r="242">
      <c r="AG242" s="31"/>
    </row>
    <row r="243">
      <c r="AG243" s="31"/>
    </row>
    <row r="244">
      <c r="AG244" s="31"/>
    </row>
    <row r="245">
      <c r="AG245" s="31"/>
    </row>
    <row r="246">
      <c r="AG246" s="31"/>
    </row>
    <row r="247">
      <c r="AG247" s="31"/>
    </row>
    <row r="248">
      <c r="AG248" s="31"/>
    </row>
    <row r="249">
      <c r="AG249" s="31"/>
    </row>
    <row r="250">
      <c r="AG250" s="31"/>
    </row>
    <row r="251">
      <c r="AG251" s="31"/>
    </row>
    <row r="252">
      <c r="AG252" s="31"/>
    </row>
    <row r="253">
      <c r="AG253" s="31"/>
    </row>
    <row r="254">
      <c r="AG254" s="31"/>
    </row>
    <row r="255">
      <c r="AG255" s="31"/>
    </row>
    <row r="256">
      <c r="AG256" s="31"/>
    </row>
    <row r="257">
      <c r="AG257" s="31"/>
    </row>
    <row r="258">
      <c r="AG258" s="31"/>
    </row>
    <row r="259">
      <c r="AG259" s="31"/>
    </row>
    <row r="260">
      <c r="AG260" s="31"/>
    </row>
    <row r="261">
      <c r="AG261" s="31"/>
    </row>
    <row r="262">
      <c r="AG262" s="31"/>
    </row>
    <row r="263">
      <c r="AG263" s="31"/>
    </row>
    <row r="264">
      <c r="AG264" s="31"/>
    </row>
    <row r="265">
      <c r="AG265" s="31"/>
    </row>
    <row r="266">
      <c r="AG266" s="31"/>
    </row>
    <row r="267">
      <c r="AG267" s="31"/>
    </row>
    <row r="268">
      <c r="AG268" s="31"/>
    </row>
    <row r="269">
      <c r="AG269" s="31"/>
    </row>
    <row r="270">
      <c r="AG270" s="31"/>
    </row>
    <row r="271">
      <c r="AG271" s="31"/>
    </row>
    <row r="272">
      <c r="AG272" s="31"/>
    </row>
    <row r="273">
      <c r="AG273" s="31"/>
    </row>
    <row r="274">
      <c r="AG274" s="31"/>
    </row>
    <row r="275">
      <c r="AG275" s="31"/>
    </row>
    <row r="276">
      <c r="AG276" s="31"/>
    </row>
    <row r="277">
      <c r="AG277" s="31"/>
    </row>
    <row r="278">
      <c r="AG278" s="31"/>
    </row>
    <row r="279">
      <c r="AG279" s="31"/>
    </row>
    <row r="280">
      <c r="AG280" s="31"/>
    </row>
    <row r="281">
      <c r="AG281" s="31"/>
    </row>
    <row r="282">
      <c r="AG282" s="31"/>
    </row>
    <row r="283">
      <c r="AG283" s="31"/>
    </row>
    <row r="284">
      <c r="AG284" s="31"/>
    </row>
    <row r="285">
      <c r="AG285" s="31"/>
    </row>
    <row r="286">
      <c r="AG286" s="31"/>
    </row>
    <row r="287">
      <c r="AG287" s="31"/>
    </row>
    <row r="288">
      <c r="AG288" s="31"/>
    </row>
    <row r="289">
      <c r="AG289" s="31"/>
    </row>
    <row r="290">
      <c r="AG290" s="31"/>
    </row>
    <row r="291">
      <c r="AG291" s="31"/>
    </row>
    <row r="292">
      <c r="AG292" s="31"/>
    </row>
    <row r="293">
      <c r="AG293" s="31"/>
    </row>
    <row r="294">
      <c r="AG294" s="31"/>
    </row>
    <row r="295">
      <c r="AG295" s="31"/>
    </row>
    <row r="296">
      <c r="AG296" s="31"/>
    </row>
    <row r="297">
      <c r="AG297" s="31"/>
    </row>
    <row r="298">
      <c r="AG298" s="31"/>
    </row>
    <row r="299">
      <c r="AG299" s="31"/>
    </row>
    <row r="300">
      <c r="AG300" s="31"/>
    </row>
    <row r="301">
      <c r="AG301" s="31"/>
    </row>
    <row r="302">
      <c r="AG302" s="31"/>
    </row>
    <row r="303">
      <c r="AG303" s="31"/>
    </row>
    <row r="304">
      <c r="AG304" s="31"/>
    </row>
    <row r="305">
      <c r="AG305" s="31"/>
    </row>
    <row r="306">
      <c r="AG306" s="31"/>
    </row>
    <row r="307">
      <c r="AG307" s="31"/>
    </row>
    <row r="308">
      <c r="AG308" s="31"/>
    </row>
    <row r="309">
      <c r="AG309" s="31"/>
    </row>
    <row r="310">
      <c r="AG310" s="31"/>
    </row>
    <row r="311">
      <c r="AG311" s="31"/>
    </row>
    <row r="312">
      <c r="AG312" s="31"/>
    </row>
    <row r="313">
      <c r="AG313" s="31"/>
    </row>
    <row r="314">
      <c r="AG314" s="31"/>
    </row>
    <row r="315">
      <c r="AG315" s="31"/>
    </row>
    <row r="316">
      <c r="AG316" s="31"/>
    </row>
    <row r="317">
      <c r="AG317" s="31"/>
    </row>
    <row r="318">
      <c r="AG318" s="31"/>
    </row>
    <row r="319">
      <c r="AG319" s="31"/>
    </row>
    <row r="320">
      <c r="AG320" s="31"/>
    </row>
    <row r="321">
      <c r="AG321" s="31"/>
    </row>
    <row r="322">
      <c r="AG322" s="31"/>
    </row>
    <row r="323">
      <c r="AG323" s="31"/>
    </row>
    <row r="324">
      <c r="AG324" s="31"/>
    </row>
    <row r="325">
      <c r="AG325" s="31"/>
    </row>
    <row r="326">
      <c r="AG326" s="31"/>
    </row>
    <row r="327">
      <c r="AG327" s="31"/>
    </row>
    <row r="328">
      <c r="AG328" s="31"/>
    </row>
    <row r="329">
      <c r="AG329" s="31"/>
    </row>
    <row r="330">
      <c r="AG330" s="31"/>
    </row>
    <row r="331">
      <c r="AG331" s="31"/>
    </row>
    <row r="332">
      <c r="AG332" s="31"/>
    </row>
    <row r="333">
      <c r="AG333" s="31"/>
    </row>
    <row r="334">
      <c r="AG334" s="31"/>
    </row>
    <row r="335">
      <c r="AG335" s="31"/>
    </row>
    <row r="336">
      <c r="AG336" s="31"/>
    </row>
    <row r="337">
      <c r="AG337" s="31"/>
    </row>
    <row r="338">
      <c r="AG338" s="31"/>
    </row>
    <row r="339">
      <c r="AG339" s="31"/>
    </row>
    <row r="340">
      <c r="AG340" s="31"/>
    </row>
    <row r="341">
      <c r="AG341" s="31"/>
    </row>
    <row r="342">
      <c r="AG342" s="31"/>
    </row>
    <row r="343">
      <c r="AG343" s="31"/>
    </row>
    <row r="344">
      <c r="AG344" s="31"/>
    </row>
    <row r="345">
      <c r="AG345" s="31"/>
    </row>
    <row r="346">
      <c r="AG346" s="31"/>
    </row>
    <row r="347">
      <c r="AG347" s="31"/>
    </row>
    <row r="348">
      <c r="AG348" s="31"/>
    </row>
    <row r="349">
      <c r="AG349" s="31"/>
    </row>
    <row r="350">
      <c r="AG350" s="31"/>
    </row>
    <row r="351">
      <c r="AG351" s="31"/>
    </row>
    <row r="352">
      <c r="AG352" s="31"/>
    </row>
    <row r="353">
      <c r="AG353" s="31"/>
    </row>
    <row r="354">
      <c r="AG354" s="31"/>
    </row>
    <row r="355">
      <c r="AG355" s="31"/>
    </row>
    <row r="356">
      <c r="AG356" s="31"/>
    </row>
    <row r="357">
      <c r="AG357" s="31"/>
    </row>
    <row r="358">
      <c r="AG358" s="31"/>
    </row>
    <row r="359">
      <c r="AG359" s="31"/>
    </row>
    <row r="360">
      <c r="AG360" s="31"/>
    </row>
    <row r="361">
      <c r="AG361" s="31"/>
    </row>
    <row r="362">
      <c r="AG362" s="31"/>
    </row>
    <row r="363">
      <c r="AG363" s="31"/>
    </row>
    <row r="364">
      <c r="AG364" s="31"/>
    </row>
    <row r="365">
      <c r="AG365" s="31"/>
    </row>
    <row r="366">
      <c r="AG366" s="31"/>
    </row>
    <row r="367">
      <c r="AG367" s="31"/>
    </row>
    <row r="368">
      <c r="AG368" s="31"/>
    </row>
    <row r="369">
      <c r="AG369" s="31"/>
    </row>
    <row r="370">
      <c r="AG370" s="31"/>
    </row>
    <row r="371">
      <c r="AG371" s="31"/>
    </row>
    <row r="372">
      <c r="AG372" s="31"/>
    </row>
    <row r="373">
      <c r="AG373" s="31"/>
    </row>
    <row r="374">
      <c r="AG374" s="31"/>
    </row>
    <row r="375">
      <c r="AG375" s="31"/>
    </row>
    <row r="376">
      <c r="AG376" s="31"/>
    </row>
    <row r="377">
      <c r="AG377" s="31"/>
    </row>
    <row r="378">
      <c r="AG378" s="31"/>
    </row>
    <row r="379">
      <c r="AG379" s="31"/>
    </row>
    <row r="380">
      <c r="AG380" s="31"/>
    </row>
    <row r="381">
      <c r="AG381" s="31"/>
    </row>
    <row r="382">
      <c r="AG382" s="31"/>
    </row>
    <row r="383">
      <c r="AG383" s="31"/>
    </row>
    <row r="384">
      <c r="AG384" s="31"/>
    </row>
    <row r="385">
      <c r="AG385" s="31"/>
    </row>
    <row r="386">
      <c r="AG386" s="31"/>
    </row>
    <row r="387">
      <c r="AG387" s="31"/>
    </row>
    <row r="388">
      <c r="AG388" s="31"/>
    </row>
    <row r="389">
      <c r="AG389" s="31"/>
    </row>
    <row r="390">
      <c r="AG390" s="31"/>
    </row>
    <row r="391">
      <c r="AG391" s="31"/>
    </row>
    <row r="392">
      <c r="AG392" s="31"/>
    </row>
    <row r="393">
      <c r="AG393" s="31"/>
    </row>
    <row r="394">
      <c r="AG394" s="31"/>
    </row>
    <row r="395">
      <c r="AG395" s="31"/>
    </row>
    <row r="396">
      <c r="AG396" s="31"/>
    </row>
    <row r="397">
      <c r="AG397" s="31"/>
    </row>
    <row r="398">
      <c r="AG398" s="31"/>
    </row>
    <row r="399">
      <c r="AG399" s="31"/>
    </row>
    <row r="400">
      <c r="AG400" s="31"/>
    </row>
    <row r="401">
      <c r="AG401" s="31"/>
    </row>
    <row r="402">
      <c r="AG402" s="31"/>
    </row>
    <row r="403">
      <c r="AG403" s="31"/>
    </row>
    <row r="404">
      <c r="AG404" s="31"/>
    </row>
    <row r="405">
      <c r="AG405" s="31"/>
    </row>
    <row r="406">
      <c r="AG406" s="31"/>
    </row>
    <row r="407">
      <c r="AG407" s="31"/>
    </row>
    <row r="408">
      <c r="AG408" s="31"/>
    </row>
    <row r="409">
      <c r="AG409" s="31"/>
    </row>
    <row r="410">
      <c r="AG410" s="31"/>
    </row>
    <row r="411">
      <c r="AG411" s="31"/>
    </row>
    <row r="412">
      <c r="AG412" s="31"/>
    </row>
    <row r="413">
      <c r="AG413" s="31"/>
    </row>
    <row r="414">
      <c r="AG414" s="31"/>
    </row>
    <row r="415">
      <c r="AG415" s="31"/>
    </row>
    <row r="416">
      <c r="AG416" s="31"/>
    </row>
    <row r="417">
      <c r="AG417" s="31"/>
    </row>
    <row r="418">
      <c r="AG418" s="31"/>
    </row>
    <row r="419">
      <c r="AG419" s="31"/>
    </row>
    <row r="420">
      <c r="AG420" s="31"/>
    </row>
    <row r="421">
      <c r="AG421" s="31"/>
    </row>
    <row r="422">
      <c r="AG422" s="31"/>
    </row>
    <row r="423">
      <c r="AG423" s="31"/>
    </row>
    <row r="424">
      <c r="AG424" s="31"/>
    </row>
    <row r="425">
      <c r="AG425" s="31"/>
    </row>
    <row r="426">
      <c r="AG426" s="31"/>
    </row>
    <row r="427">
      <c r="AG427" s="31"/>
    </row>
    <row r="428">
      <c r="AG428" s="31"/>
    </row>
    <row r="429">
      <c r="AG429" s="31"/>
    </row>
    <row r="430">
      <c r="AG430" s="31"/>
    </row>
    <row r="431">
      <c r="AG431" s="31"/>
    </row>
    <row r="432">
      <c r="AG432" s="31"/>
    </row>
    <row r="433">
      <c r="AG433" s="31"/>
    </row>
    <row r="434">
      <c r="AG434" s="31"/>
    </row>
    <row r="435">
      <c r="AG435" s="31"/>
    </row>
    <row r="436">
      <c r="AG436" s="31"/>
    </row>
    <row r="437">
      <c r="AG437" s="31"/>
    </row>
    <row r="438">
      <c r="AG438" s="31"/>
    </row>
    <row r="439">
      <c r="AG439" s="31"/>
    </row>
    <row r="440">
      <c r="AG440" s="31"/>
    </row>
    <row r="441">
      <c r="AG441" s="31"/>
    </row>
    <row r="442">
      <c r="AG442" s="31"/>
    </row>
    <row r="443">
      <c r="AG443" s="31"/>
    </row>
    <row r="444">
      <c r="AG444" s="31"/>
    </row>
    <row r="445">
      <c r="AG445" s="31"/>
    </row>
    <row r="446">
      <c r="AG446" s="31"/>
    </row>
    <row r="447">
      <c r="AG447" s="31"/>
    </row>
    <row r="448">
      <c r="AG448" s="31"/>
    </row>
    <row r="449">
      <c r="AG449" s="31"/>
    </row>
    <row r="450">
      <c r="AG450" s="31"/>
    </row>
    <row r="451">
      <c r="AG451" s="31"/>
    </row>
    <row r="452">
      <c r="AG452" s="31"/>
    </row>
    <row r="453">
      <c r="AG453" s="31"/>
    </row>
    <row r="454">
      <c r="AG454" s="31"/>
    </row>
    <row r="455">
      <c r="AG455" s="31"/>
    </row>
    <row r="456">
      <c r="AG456" s="31"/>
    </row>
    <row r="457">
      <c r="AG457" s="31"/>
    </row>
    <row r="458">
      <c r="AG458" s="31"/>
    </row>
    <row r="459">
      <c r="AG459" s="31"/>
    </row>
    <row r="460">
      <c r="AG460" s="31"/>
    </row>
    <row r="461">
      <c r="AG461" s="31"/>
    </row>
    <row r="462">
      <c r="AG462" s="31"/>
    </row>
    <row r="463">
      <c r="AG463" s="31"/>
    </row>
    <row r="464">
      <c r="AG464" s="31"/>
    </row>
    <row r="465">
      <c r="AG465" s="31"/>
    </row>
    <row r="466">
      <c r="AG466" s="31"/>
    </row>
    <row r="467">
      <c r="AG467" s="31"/>
    </row>
    <row r="468">
      <c r="AG468" s="31"/>
    </row>
    <row r="469">
      <c r="AG469" s="31"/>
    </row>
    <row r="470">
      <c r="AG470" s="31"/>
    </row>
    <row r="471">
      <c r="AG471" s="31"/>
    </row>
    <row r="472">
      <c r="AG472" s="31"/>
    </row>
    <row r="473">
      <c r="AG473" s="31"/>
    </row>
    <row r="474">
      <c r="AG474" s="31"/>
    </row>
    <row r="475">
      <c r="AG475" s="31"/>
    </row>
    <row r="476">
      <c r="AG476" s="31"/>
    </row>
    <row r="477">
      <c r="AG477" s="31"/>
    </row>
    <row r="478">
      <c r="AG478" s="31"/>
    </row>
    <row r="479">
      <c r="AG479" s="31"/>
    </row>
    <row r="480">
      <c r="AG480" s="31"/>
    </row>
    <row r="481">
      <c r="AG481" s="31"/>
    </row>
    <row r="482">
      <c r="AG482" s="31"/>
    </row>
    <row r="483">
      <c r="AG483" s="31"/>
    </row>
    <row r="484">
      <c r="AG484" s="31"/>
    </row>
    <row r="485">
      <c r="AG485" s="31"/>
    </row>
    <row r="486">
      <c r="AG486" s="31"/>
    </row>
    <row r="487">
      <c r="AG487" s="31"/>
    </row>
    <row r="488">
      <c r="AG488" s="31"/>
    </row>
    <row r="489">
      <c r="AG489" s="31"/>
    </row>
    <row r="490">
      <c r="AG490" s="31"/>
    </row>
    <row r="491">
      <c r="AG491" s="31"/>
    </row>
    <row r="492">
      <c r="AG492" s="31"/>
    </row>
    <row r="493">
      <c r="AG493" s="31"/>
    </row>
    <row r="494">
      <c r="AG494" s="31"/>
    </row>
    <row r="495">
      <c r="AG495" s="31"/>
    </row>
    <row r="496">
      <c r="AG496" s="31"/>
    </row>
    <row r="497">
      <c r="AG497" s="31"/>
    </row>
    <row r="498">
      <c r="AG498" s="31"/>
    </row>
    <row r="499">
      <c r="AG499" s="31"/>
    </row>
    <row r="500">
      <c r="AG500" s="31"/>
    </row>
    <row r="501">
      <c r="AG501" s="31"/>
    </row>
    <row r="502">
      <c r="AG502" s="31"/>
    </row>
    <row r="503">
      <c r="AG503" s="31"/>
    </row>
    <row r="504">
      <c r="AG504" s="31"/>
    </row>
    <row r="505">
      <c r="AG505" s="31"/>
    </row>
    <row r="506">
      <c r="AG506" s="31"/>
    </row>
    <row r="507">
      <c r="AG507" s="31"/>
    </row>
    <row r="508">
      <c r="AG508" s="31"/>
    </row>
    <row r="509">
      <c r="AG509" s="31"/>
    </row>
    <row r="510">
      <c r="AG510" s="31"/>
    </row>
    <row r="511">
      <c r="AG511" s="31"/>
    </row>
    <row r="512">
      <c r="AG512" s="31"/>
    </row>
    <row r="513">
      <c r="AG513" s="31"/>
    </row>
    <row r="514">
      <c r="AG514" s="31"/>
    </row>
    <row r="515">
      <c r="AG515" s="31"/>
    </row>
    <row r="516">
      <c r="AG516" s="31"/>
    </row>
    <row r="517">
      <c r="AG517" s="31"/>
    </row>
    <row r="518">
      <c r="AG518" s="31"/>
    </row>
    <row r="519">
      <c r="AG519" s="31"/>
    </row>
    <row r="520">
      <c r="AG520" s="31"/>
    </row>
    <row r="521">
      <c r="AG521" s="31"/>
    </row>
    <row r="522">
      <c r="AG522" s="31"/>
    </row>
    <row r="523">
      <c r="AG523" s="31"/>
    </row>
    <row r="524">
      <c r="AG524" s="31"/>
    </row>
    <row r="525">
      <c r="AG525" s="31"/>
    </row>
    <row r="526">
      <c r="AG526" s="31"/>
    </row>
    <row r="527">
      <c r="AG527" s="31"/>
    </row>
    <row r="528">
      <c r="AG528" s="31"/>
    </row>
    <row r="529">
      <c r="AG529" s="31"/>
    </row>
    <row r="530">
      <c r="AG530" s="31"/>
    </row>
    <row r="531">
      <c r="AG531" s="31"/>
    </row>
    <row r="532">
      <c r="AG532" s="31"/>
    </row>
    <row r="533">
      <c r="AG533" s="31"/>
    </row>
    <row r="534">
      <c r="AG534" s="31"/>
    </row>
    <row r="535">
      <c r="AG535" s="31"/>
    </row>
    <row r="536">
      <c r="AG536" s="31"/>
    </row>
    <row r="537">
      <c r="AG537" s="31"/>
    </row>
    <row r="538">
      <c r="AG538" s="31"/>
    </row>
    <row r="539">
      <c r="AG539" s="31"/>
    </row>
    <row r="540">
      <c r="AG540" s="31"/>
    </row>
    <row r="541">
      <c r="AG541" s="31"/>
    </row>
    <row r="542">
      <c r="AG542" s="31"/>
    </row>
    <row r="543">
      <c r="AG543" s="31"/>
    </row>
    <row r="544">
      <c r="AG544" s="31"/>
    </row>
    <row r="545">
      <c r="AG545" s="31"/>
    </row>
    <row r="546">
      <c r="AG546" s="31"/>
    </row>
    <row r="547">
      <c r="AG547" s="31"/>
    </row>
    <row r="548">
      <c r="AG548" s="31"/>
    </row>
    <row r="549">
      <c r="AG549" s="31"/>
    </row>
    <row r="550">
      <c r="AG550" s="31"/>
    </row>
    <row r="551">
      <c r="AG551" s="31"/>
    </row>
    <row r="552">
      <c r="AG552" s="31"/>
    </row>
    <row r="553">
      <c r="AG553" s="31"/>
    </row>
    <row r="554">
      <c r="AG554" s="31"/>
    </row>
    <row r="555">
      <c r="AG555" s="31"/>
    </row>
    <row r="556">
      <c r="AG556" s="31"/>
    </row>
    <row r="557">
      <c r="AG557" s="31"/>
    </row>
    <row r="558">
      <c r="AG558" s="31"/>
    </row>
    <row r="559">
      <c r="AG559" s="31"/>
    </row>
    <row r="560">
      <c r="AG560" s="31"/>
    </row>
    <row r="561">
      <c r="AG561" s="31"/>
    </row>
    <row r="562">
      <c r="AG562" s="31"/>
    </row>
    <row r="563">
      <c r="AG563" s="31"/>
    </row>
    <row r="564">
      <c r="AG564" s="31"/>
    </row>
    <row r="565">
      <c r="AG565" s="31"/>
    </row>
    <row r="566">
      <c r="AG566" s="31"/>
    </row>
    <row r="567">
      <c r="AG567" s="31"/>
    </row>
    <row r="568">
      <c r="AG568" s="31"/>
    </row>
    <row r="569">
      <c r="AG569" s="31"/>
    </row>
    <row r="570">
      <c r="AG570" s="31"/>
    </row>
    <row r="571">
      <c r="AG571" s="31"/>
    </row>
    <row r="572">
      <c r="AG572" s="31"/>
    </row>
    <row r="573">
      <c r="AG573" s="31"/>
    </row>
    <row r="574">
      <c r="AG574" s="31"/>
    </row>
    <row r="575">
      <c r="AG575" s="31"/>
    </row>
    <row r="576">
      <c r="AG576" s="31"/>
    </row>
    <row r="577">
      <c r="AG577" s="31"/>
    </row>
    <row r="578">
      <c r="AG578" s="31"/>
    </row>
    <row r="579">
      <c r="AG579" s="31"/>
    </row>
    <row r="580">
      <c r="AG580" s="31"/>
    </row>
    <row r="581">
      <c r="AG581" s="31"/>
    </row>
    <row r="582">
      <c r="AG582" s="31"/>
    </row>
    <row r="583">
      <c r="AG583" s="31"/>
    </row>
    <row r="584">
      <c r="AG584" s="31"/>
    </row>
    <row r="585">
      <c r="AG585" s="31"/>
    </row>
    <row r="586">
      <c r="AG586" s="31"/>
    </row>
    <row r="587">
      <c r="AG587" s="31"/>
    </row>
    <row r="588">
      <c r="AG588" s="31"/>
    </row>
    <row r="589">
      <c r="AG589" s="31"/>
    </row>
    <row r="590">
      <c r="AG590" s="31"/>
    </row>
    <row r="591">
      <c r="AG591" s="31"/>
    </row>
    <row r="592">
      <c r="AG592" s="31"/>
    </row>
    <row r="593">
      <c r="AG593" s="31"/>
    </row>
    <row r="594">
      <c r="AG594" s="31"/>
    </row>
    <row r="595">
      <c r="AG595" s="31"/>
    </row>
    <row r="596">
      <c r="AG596" s="31"/>
    </row>
    <row r="597">
      <c r="AG597" s="31"/>
    </row>
    <row r="598">
      <c r="AG598" s="31"/>
    </row>
    <row r="599">
      <c r="AG599" s="31"/>
    </row>
    <row r="600">
      <c r="AG600" s="31"/>
    </row>
    <row r="601">
      <c r="AG601" s="31"/>
    </row>
    <row r="602">
      <c r="AG602" s="31"/>
    </row>
    <row r="603">
      <c r="AG603" s="31"/>
    </row>
    <row r="604">
      <c r="AG604" s="31"/>
    </row>
    <row r="605">
      <c r="AG605" s="31"/>
    </row>
    <row r="606">
      <c r="AG606" s="31"/>
    </row>
    <row r="607">
      <c r="AG607" s="31"/>
    </row>
    <row r="608">
      <c r="AG608" s="31"/>
    </row>
    <row r="609">
      <c r="AG609" s="31"/>
    </row>
    <row r="610">
      <c r="AG610" s="31"/>
    </row>
    <row r="611">
      <c r="AG611" s="31"/>
    </row>
    <row r="612">
      <c r="AG612" s="31"/>
    </row>
    <row r="613">
      <c r="AG613" s="31"/>
    </row>
    <row r="614">
      <c r="AG614" s="31"/>
    </row>
    <row r="615">
      <c r="AG615" s="31"/>
    </row>
    <row r="616">
      <c r="AG616" s="31"/>
    </row>
    <row r="617">
      <c r="AG617" s="31"/>
    </row>
    <row r="618">
      <c r="AG618" s="31"/>
    </row>
    <row r="619">
      <c r="AG619" s="31"/>
    </row>
    <row r="620">
      <c r="AG620" s="31"/>
    </row>
    <row r="621">
      <c r="AG621" s="31"/>
    </row>
    <row r="622">
      <c r="AG622" s="31"/>
    </row>
    <row r="623">
      <c r="AG623" s="31"/>
    </row>
    <row r="624">
      <c r="AG624" s="31"/>
    </row>
    <row r="625">
      <c r="AG625" s="31"/>
    </row>
    <row r="626">
      <c r="AG626" s="31"/>
    </row>
    <row r="627">
      <c r="AG627" s="31"/>
    </row>
    <row r="628">
      <c r="AG628" s="31"/>
    </row>
    <row r="629">
      <c r="AG629" s="31"/>
    </row>
    <row r="630">
      <c r="AG630" s="31"/>
    </row>
    <row r="631">
      <c r="AG631" s="31"/>
    </row>
    <row r="632">
      <c r="AG632" s="31"/>
    </row>
    <row r="633">
      <c r="AG633" s="31"/>
    </row>
    <row r="634">
      <c r="AG634" s="31"/>
    </row>
    <row r="635">
      <c r="AG635" s="31"/>
    </row>
    <row r="636">
      <c r="AG636" s="31"/>
    </row>
    <row r="637">
      <c r="AG637" s="31"/>
    </row>
    <row r="638">
      <c r="AG638" s="31"/>
    </row>
    <row r="639">
      <c r="AG639" s="31"/>
    </row>
    <row r="640">
      <c r="AG640" s="31"/>
    </row>
    <row r="641">
      <c r="AG641" s="31"/>
    </row>
    <row r="642">
      <c r="AG642" s="31"/>
    </row>
    <row r="643">
      <c r="AG643" s="31"/>
    </row>
    <row r="644">
      <c r="AG644" s="31"/>
    </row>
    <row r="645">
      <c r="AG645" s="31"/>
    </row>
    <row r="646">
      <c r="AG646" s="31"/>
    </row>
    <row r="647">
      <c r="AG647" s="31"/>
    </row>
    <row r="648">
      <c r="AG648" s="31"/>
    </row>
    <row r="649">
      <c r="AG649" s="31"/>
    </row>
    <row r="650">
      <c r="AG650" s="31"/>
    </row>
    <row r="651">
      <c r="AG651" s="31"/>
    </row>
    <row r="652">
      <c r="AG652" s="31"/>
    </row>
    <row r="653">
      <c r="AG653" s="31"/>
    </row>
    <row r="654">
      <c r="AG654" s="31"/>
    </row>
    <row r="655">
      <c r="AG655" s="31"/>
    </row>
    <row r="656">
      <c r="AG656" s="31"/>
    </row>
    <row r="657">
      <c r="AG657" s="31"/>
    </row>
    <row r="658">
      <c r="AG658" s="31"/>
    </row>
    <row r="659">
      <c r="AG659" s="31"/>
    </row>
    <row r="660">
      <c r="AG660" s="31"/>
    </row>
    <row r="661">
      <c r="AG661" s="31"/>
    </row>
    <row r="662">
      <c r="AG662" s="31"/>
    </row>
    <row r="663">
      <c r="AG663" s="31"/>
    </row>
    <row r="664">
      <c r="AG664" s="31"/>
    </row>
    <row r="665">
      <c r="AG665" s="31"/>
    </row>
    <row r="666">
      <c r="AG666" s="31"/>
    </row>
    <row r="667">
      <c r="AG667" s="31"/>
    </row>
    <row r="668">
      <c r="AG668" s="31"/>
    </row>
    <row r="669">
      <c r="AG669" s="31"/>
    </row>
    <row r="670">
      <c r="AG670" s="31"/>
    </row>
    <row r="671">
      <c r="AG671" s="31"/>
    </row>
    <row r="672">
      <c r="AG672" s="31"/>
    </row>
    <row r="673">
      <c r="AG673" s="31"/>
    </row>
    <row r="674">
      <c r="AG674" s="31"/>
    </row>
    <row r="675">
      <c r="AG675" s="31"/>
    </row>
    <row r="676">
      <c r="AG676" s="31"/>
    </row>
    <row r="677">
      <c r="AG677" s="31"/>
    </row>
    <row r="678">
      <c r="AG678" s="31"/>
    </row>
    <row r="679">
      <c r="AG679" s="31"/>
    </row>
    <row r="680">
      <c r="AG680" s="31"/>
    </row>
    <row r="681">
      <c r="AG681" s="31"/>
    </row>
    <row r="682">
      <c r="AG682" s="31"/>
    </row>
    <row r="683">
      <c r="AG683" s="31"/>
    </row>
    <row r="684">
      <c r="AG684" s="31"/>
    </row>
    <row r="685">
      <c r="AG685" s="31"/>
    </row>
    <row r="686">
      <c r="AG686" s="31"/>
    </row>
    <row r="687">
      <c r="AG687" s="31"/>
    </row>
    <row r="688">
      <c r="AG688" s="31"/>
    </row>
    <row r="689">
      <c r="AG689" s="31"/>
    </row>
    <row r="690">
      <c r="AG690" s="31"/>
    </row>
    <row r="691">
      <c r="AG691" s="31"/>
    </row>
    <row r="692">
      <c r="AG692" s="31"/>
    </row>
    <row r="693">
      <c r="AG693" s="31"/>
    </row>
    <row r="694">
      <c r="AG694" s="31"/>
    </row>
    <row r="695">
      <c r="AG695" s="31"/>
    </row>
    <row r="696">
      <c r="AG696" s="31"/>
    </row>
    <row r="697">
      <c r="AG697" s="31"/>
    </row>
    <row r="698">
      <c r="AG698" s="31"/>
    </row>
    <row r="699">
      <c r="AG699" s="31"/>
    </row>
    <row r="700">
      <c r="AG700" s="31"/>
    </row>
    <row r="701">
      <c r="AG701" s="31"/>
    </row>
    <row r="702">
      <c r="AG702" s="31"/>
    </row>
    <row r="703">
      <c r="AG703" s="31"/>
    </row>
    <row r="704">
      <c r="AG704" s="31"/>
    </row>
    <row r="705">
      <c r="AG705" s="31"/>
    </row>
    <row r="706">
      <c r="AG706" s="31"/>
    </row>
    <row r="707">
      <c r="AG707" s="31"/>
    </row>
    <row r="708">
      <c r="AG708" s="31"/>
    </row>
    <row r="709">
      <c r="AG709" s="31"/>
    </row>
    <row r="710">
      <c r="AG710" s="31"/>
    </row>
    <row r="711">
      <c r="AG711" s="31"/>
    </row>
    <row r="712">
      <c r="AG712" s="31"/>
    </row>
    <row r="713">
      <c r="AG713" s="31"/>
    </row>
    <row r="714">
      <c r="AG714" s="31"/>
    </row>
    <row r="715">
      <c r="AG715" s="31"/>
    </row>
    <row r="716">
      <c r="AG716" s="31"/>
    </row>
    <row r="717">
      <c r="AG717" s="31"/>
    </row>
    <row r="718">
      <c r="AG718" s="31"/>
    </row>
    <row r="719">
      <c r="AG719" s="31"/>
    </row>
    <row r="720">
      <c r="AG720" s="31"/>
    </row>
    <row r="721">
      <c r="AG721" s="31"/>
    </row>
    <row r="722">
      <c r="AG722" s="31"/>
    </row>
    <row r="723">
      <c r="AG723" s="31"/>
    </row>
    <row r="724">
      <c r="AG724" s="31"/>
    </row>
    <row r="725">
      <c r="AG725" s="31"/>
    </row>
    <row r="726">
      <c r="AG726" s="31"/>
    </row>
    <row r="727">
      <c r="AG727" s="31"/>
    </row>
    <row r="728">
      <c r="AG728" s="31"/>
    </row>
    <row r="729">
      <c r="AG729" s="31"/>
    </row>
    <row r="730">
      <c r="AG730" s="31"/>
    </row>
    <row r="731">
      <c r="AG731" s="31"/>
    </row>
    <row r="732">
      <c r="AG732" s="31"/>
    </row>
    <row r="733">
      <c r="AG733" s="31"/>
    </row>
    <row r="734">
      <c r="AG734" s="31"/>
    </row>
    <row r="735">
      <c r="AG735" s="31"/>
    </row>
    <row r="736">
      <c r="AG736" s="31"/>
    </row>
    <row r="737">
      <c r="AG737" s="31"/>
    </row>
    <row r="738">
      <c r="AG738" s="31"/>
    </row>
    <row r="739">
      <c r="AG739" s="31"/>
    </row>
    <row r="740">
      <c r="AG740" s="31"/>
    </row>
    <row r="741">
      <c r="AG741" s="31"/>
    </row>
    <row r="742">
      <c r="AG742" s="31"/>
    </row>
    <row r="743">
      <c r="AG743" s="31"/>
    </row>
    <row r="744">
      <c r="AG744" s="31"/>
    </row>
    <row r="745">
      <c r="AG745" s="31"/>
    </row>
    <row r="746">
      <c r="AG746" s="31"/>
    </row>
    <row r="747">
      <c r="AG747" s="31"/>
    </row>
    <row r="748">
      <c r="AG748" s="31"/>
    </row>
    <row r="749">
      <c r="AG749" s="31"/>
    </row>
    <row r="750">
      <c r="AG750" s="31"/>
    </row>
    <row r="751">
      <c r="AG751" s="31"/>
    </row>
    <row r="752">
      <c r="AG752" s="31"/>
    </row>
    <row r="753">
      <c r="AG753" s="31"/>
    </row>
    <row r="754">
      <c r="AG754" s="31"/>
    </row>
    <row r="755">
      <c r="AG755" s="31"/>
    </row>
    <row r="756">
      <c r="AG756" s="31"/>
    </row>
    <row r="757">
      <c r="AG757" s="31"/>
    </row>
    <row r="758">
      <c r="AG758" s="31"/>
    </row>
    <row r="759">
      <c r="AG759" s="31"/>
    </row>
    <row r="760">
      <c r="AG760" s="31"/>
    </row>
    <row r="761">
      <c r="AG761" s="31"/>
    </row>
    <row r="762">
      <c r="AG762" s="31"/>
    </row>
    <row r="763">
      <c r="AG763" s="31"/>
    </row>
    <row r="764">
      <c r="AG764" s="31"/>
    </row>
    <row r="765">
      <c r="AG765" s="31"/>
    </row>
    <row r="766">
      <c r="AG766" s="31"/>
    </row>
    <row r="767">
      <c r="AG767" s="31"/>
    </row>
    <row r="768">
      <c r="AG768" s="31"/>
    </row>
    <row r="769">
      <c r="AG769" s="31"/>
    </row>
    <row r="770">
      <c r="AG770" s="31"/>
    </row>
    <row r="771">
      <c r="AG771" s="31"/>
    </row>
    <row r="772">
      <c r="AG772" s="31"/>
    </row>
    <row r="773">
      <c r="AG773" s="31"/>
    </row>
    <row r="774">
      <c r="AG774" s="31"/>
    </row>
    <row r="775">
      <c r="AG775" s="31"/>
    </row>
    <row r="776">
      <c r="AG776" s="31"/>
    </row>
    <row r="777">
      <c r="AG777" s="31"/>
    </row>
    <row r="778">
      <c r="AG778" s="31"/>
    </row>
    <row r="779">
      <c r="AG779" s="31"/>
    </row>
    <row r="780">
      <c r="AG780" s="31"/>
    </row>
    <row r="781">
      <c r="AG781" s="31"/>
    </row>
    <row r="782">
      <c r="AG782" s="31"/>
    </row>
    <row r="783">
      <c r="AG783" s="31"/>
    </row>
    <row r="784">
      <c r="AG784" s="31"/>
    </row>
    <row r="785">
      <c r="AG785" s="31"/>
    </row>
    <row r="786">
      <c r="AG786" s="31"/>
    </row>
    <row r="787">
      <c r="AG787" s="31"/>
    </row>
    <row r="788">
      <c r="AG788" s="31"/>
    </row>
    <row r="789">
      <c r="AG789" s="31"/>
    </row>
    <row r="790">
      <c r="AG790" s="31"/>
    </row>
    <row r="791">
      <c r="AG791" s="31"/>
    </row>
    <row r="792">
      <c r="AG792" s="31"/>
    </row>
    <row r="793">
      <c r="AG793" s="31"/>
    </row>
    <row r="794">
      <c r="AG794" s="31"/>
    </row>
    <row r="795">
      <c r="AG795" s="31"/>
    </row>
    <row r="796">
      <c r="AG796" s="31"/>
    </row>
    <row r="797">
      <c r="AG797" s="31"/>
    </row>
    <row r="798">
      <c r="AG798" s="31"/>
    </row>
    <row r="799">
      <c r="AG799" s="31"/>
    </row>
    <row r="800">
      <c r="AG800" s="31"/>
    </row>
    <row r="801">
      <c r="AG801" s="31"/>
    </row>
    <row r="802">
      <c r="AG802" s="31"/>
    </row>
    <row r="803">
      <c r="AG803" s="31"/>
    </row>
    <row r="804">
      <c r="AG804" s="31"/>
    </row>
    <row r="805">
      <c r="AG805" s="31"/>
    </row>
    <row r="806">
      <c r="AG806" s="31"/>
    </row>
    <row r="807">
      <c r="AG807" s="31"/>
    </row>
    <row r="808">
      <c r="AG808" s="31"/>
    </row>
    <row r="809">
      <c r="AG809" s="31"/>
    </row>
    <row r="810">
      <c r="AG810" s="31"/>
    </row>
    <row r="811">
      <c r="AG811" s="31"/>
    </row>
    <row r="812">
      <c r="AG812" s="31"/>
    </row>
    <row r="813">
      <c r="AG813" s="31"/>
    </row>
    <row r="814">
      <c r="AG814" s="31"/>
    </row>
    <row r="815">
      <c r="AG815" s="31"/>
    </row>
    <row r="816">
      <c r="AG816" s="31"/>
    </row>
    <row r="817">
      <c r="AG817" s="31"/>
    </row>
    <row r="818">
      <c r="AG818" s="31"/>
    </row>
    <row r="819">
      <c r="AG819" s="31"/>
    </row>
    <row r="820">
      <c r="AG820" s="31"/>
    </row>
    <row r="821">
      <c r="AG821" s="31"/>
    </row>
    <row r="822">
      <c r="AG822" s="31"/>
    </row>
    <row r="823">
      <c r="AG823" s="31"/>
    </row>
    <row r="824">
      <c r="AG824" s="31"/>
    </row>
    <row r="825">
      <c r="AG825" s="31"/>
    </row>
    <row r="826">
      <c r="AG826" s="31"/>
    </row>
    <row r="827">
      <c r="AG827" s="31"/>
    </row>
    <row r="828">
      <c r="AG828" s="31"/>
    </row>
    <row r="829">
      <c r="AG829" s="31"/>
    </row>
    <row r="830">
      <c r="AG830" s="31"/>
    </row>
    <row r="831">
      <c r="AG831" s="31"/>
    </row>
    <row r="832">
      <c r="AG832" s="31"/>
    </row>
    <row r="833">
      <c r="AG833" s="31"/>
    </row>
    <row r="834">
      <c r="AG834" s="31"/>
    </row>
    <row r="835">
      <c r="AG835" s="31"/>
    </row>
    <row r="836">
      <c r="AG836" s="31"/>
    </row>
    <row r="837">
      <c r="AG837" s="31"/>
    </row>
    <row r="838">
      <c r="AG838" s="31"/>
    </row>
    <row r="839">
      <c r="AG839" s="31"/>
    </row>
    <row r="840">
      <c r="AG840" s="31"/>
    </row>
    <row r="841">
      <c r="AG841" s="31"/>
    </row>
    <row r="842">
      <c r="AG842" s="31"/>
    </row>
    <row r="843">
      <c r="AG843" s="31"/>
    </row>
    <row r="844">
      <c r="AG844" s="31"/>
    </row>
    <row r="845">
      <c r="AG845" s="31"/>
    </row>
    <row r="846">
      <c r="AG846" s="31"/>
    </row>
    <row r="847">
      <c r="AG847" s="31"/>
    </row>
    <row r="848">
      <c r="AG848" s="31"/>
    </row>
    <row r="849">
      <c r="AG849" s="31"/>
    </row>
    <row r="850">
      <c r="AG850" s="31"/>
    </row>
    <row r="851">
      <c r="AG851" s="31"/>
    </row>
    <row r="852">
      <c r="AG852" s="31"/>
    </row>
    <row r="853">
      <c r="AG853" s="31"/>
    </row>
    <row r="854">
      <c r="AG854" s="31"/>
    </row>
    <row r="855">
      <c r="AG855" s="31"/>
    </row>
    <row r="856">
      <c r="AG856" s="31"/>
    </row>
    <row r="857">
      <c r="AG857" s="31"/>
    </row>
    <row r="858">
      <c r="AG858" s="31"/>
    </row>
    <row r="859">
      <c r="AG859" s="31"/>
    </row>
    <row r="860">
      <c r="AG860" s="31"/>
    </row>
    <row r="861">
      <c r="AG861" s="31"/>
    </row>
    <row r="862">
      <c r="AG862" s="31"/>
    </row>
    <row r="863">
      <c r="AG863" s="31"/>
    </row>
    <row r="864">
      <c r="AG864" s="31"/>
    </row>
    <row r="865">
      <c r="AG865" s="31"/>
    </row>
    <row r="866">
      <c r="AG866" s="31"/>
    </row>
    <row r="867">
      <c r="AG867" s="31"/>
    </row>
    <row r="868">
      <c r="AG868" s="31"/>
    </row>
    <row r="869">
      <c r="AG869" s="31"/>
    </row>
    <row r="870">
      <c r="AG870" s="31"/>
    </row>
    <row r="871">
      <c r="AG871" s="31"/>
    </row>
    <row r="872">
      <c r="AG872" s="31"/>
    </row>
    <row r="873">
      <c r="AG873" s="31"/>
    </row>
    <row r="874">
      <c r="AG874" s="31"/>
    </row>
    <row r="875">
      <c r="AG875" s="31"/>
    </row>
    <row r="876">
      <c r="AG876" s="31"/>
    </row>
    <row r="877">
      <c r="AG877" s="31"/>
    </row>
    <row r="878">
      <c r="AG878" s="31"/>
    </row>
    <row r="879">
      <c r="AG879" s="31"/>
    </row>
    <row r="880">
      <c r="AG880" s="31"/>
    </row>
    <row r="881">
      <c r="AG881" s="31"/>
    </row>
    <row r="882">
      <c r="AG882" s="31"/>
    </row>
    <row r="883">
      <c r="AG883" s="31"/>
    </row>
    <row r="884">
      <c r="AG884" s="31"/>
    </row>
    <row r="885">
      <c r="AG885" s="31"/>
    </row>
    <row r="886">
      <c r="AG886" s="31"/>
    </row>
    <row r="887">
      <c r="AG887" s="31"/>
    </row>
    <row r="888">
      <c r="AG888" s="31"/>
    </row>
    <row r="889">
      <c r="AG889" s="31"/>
    </row>
    <row r="890">
      <c r="AG890" s="31"/>
    </row>
    <row r="891">
      <c r="AG891" s="31"/>
    </row>
    <row r="892">
      <c r="AG892" s="31"/>
    </row>
    <row r="893">
      <c r="AG893" s="31"/>
    </row>
    <row r="894">
      <c r="AG894" s="31"/>
    </row>
    <row r="895">
      <c r="AG895" s="31"/>
    </row>
    <row r="896">
      <c r="AG896" s="31"/>
    </row>
    <row r="897">
      <c r="AG897" s="31"/>
    </row>
    <row r="898">
      <c r="AG898" s="31"/>
    </row>
    <row r="899">
      <c r="AG899" s="31"/>
    </row>
    <row r="900">
      <c r="AG900" s="31"/>
    </row>
    <row r="901">
      <c r="AG901" s="31"/>
    </row>
    <row r="902">
      <c r="AG902" s="31"/>
    </row>
    <row r="903">
      <c r="AG903" s="31"/>
    </row>
    <row r="904">
      <c r="AG904" s="31"/>
    </row>
    <row r="905">
      <c r="AG905" s="31"/>
    </row>
    <row r="906">
      <c r="AG906" s="31"/>
    </row>
    <row r="907">
      <c r="AG907" s="31"/>
    </row>
    <row r="908">
      <c r="AG908" s="31"/>
    </row>
    <row r="909">
      <c r="AG909" s="31"/>
    </row>
    <row r="910">
      <c r="AG910" s="31"/>
    </row>
    <row r="911">
      <c r="AG911" s="31"/>
    </row>
    <row r="912">
      <c r="AG912" s="31"/>
    </row>
    <row r="913">
      <c r="AG913" s="31"/>
    </row>
    <row r="914">
      <c r="AG914" s="31"/>
    </row>
    <row r="915">
      <c r="AG915" s="31"/>
    </row>
    <row r="916">
      <c r="AG916" s="31"/>
    </row>
    <row r="917">
      <c r="AG917" s="31"/>
    </row>
    <row r="918">
      <c r="AG918" s="31"/>
    </row>
    <row r="919">
      <c r="AG919" s="31"/>
    </row>
    <row r="920">
      <c r="AG920" s="31"/>
    </row>
    <row r="921">
      <c r="AG921" s="31"/>
    </row>
    <row r="922">
      <c r="AG922" s="31"/>
    </row>
    <row r="923">
      <c r="AG923" s="31"/>
    </row>
    <row r="924">
      <c r="AG924" s="31"/>
    </row>
    <row r="925">
      <c r="AG925" s="31"/>
    </row>
    <row r="926">
      <c r="AG926" s="31"/>
    </row>
    <row r="927">
      <c r="AG927" s="31"/>
    </row>
    <row r="928">
      <c r="AG928" s="31"/>
    </row>
    <row r="929">
      <c r="AG929" s="31"/>
    </row>
    <row r="930">
      <c r="AG930" s="31"/>
    </row>
    <row r="931">
      <c r="AG931" s="31"/>
    </row>
    <row r="932">
      <c r="AG932" s="31"/>
    </row>
    <row r="933">
      <c r="AG933" s="31"/>
    </row>
    <row r="934">
      <c r="AG934" s="31"/>
    </row>
    <row r="935">
      <c r="AG935" s="31"/>
    </row>
    <row r="936">
      <c r="AG936" s="31"/>
    </row>
    <row r="937">
      <c r="AG937" s="31"/>
    </row>
    <row r="938">
      <c r="AG938" s="31"/>
    </row>
    <row r="939">
      <c r="AG939" s="31"/>
    </row>
    <row r="940">
      <c r="AG940" s="31"/>
    </row>
    <row r="941">
      <c r="AG941" s="31"/>
    </row>
    <row r="942">
      <c r="AG942" s="31"/>
    </row>
    <row r="943">
      <c r="AG943" s="31"/>
    </row>
    <row r="944">
      <c r="AG944" s="31"/>
    </row>
    <row r="945">
      <c r="AG945" s="31"/>
    </row>
    <row r="946">
      <c r="AG946" s="31"/>
    </row>
    <row r="947">
      <c r="AG947" s="31"/>
    </row>
    <row r="948">
      <c r="AG948" s="31"/>
    </row>
    <row r="949">
      <c r="AG949" s="31"/>
    </row>
    <row r="950">
      <c r="AG950" s="31"/>
    </row>
    <row r="951">
      <c r="AG951" s="31"/>
    </row>
    <row r="952">
      <c r="AG952" s="31"/>
    </row>
    <row r="953">
      <c r="AG953" s="31"/>
    </row>
    <row r="954">
      <c r="AG954" s="31"/>
    </row>
    <row r="955">
      <c r="AG955" s="31"/>
    </row>
    <row r="956">
      <c r="AG956" s="31"/>
    </row>
    <row r="957">
      <c r="AG957" s="31"/>
    </row>
    <row r="958">
      <c r="AG958" s="31"/>
    </row>
    <row r="959">
      <c r="AG959" s="31"/>
    </row>
    <row r="960">
      <c r="AG960" s="31"/>
    </row>
    <row r="961">
      <c r="AG961" s="31"/>
    </row>
    <row r="962">
      <c r="AG962" s="31"/>
    </row>
    <row r="963">
      <c r="AG963" s="31"/>
    </row>
    <row r="964">
      <c r="AG964" s="31"/>
    </row>
    <row r="965">
      <c r="AG965" s="31"/>
    </row>
    <row r="966">
      <c r="AG966" s="31"/>
    </row>
    <row r="967">
      <c r="AG967" s="31"/>
    </row>
    <row r="968">
      <c r="AG968" s="31"/>
    </row>
    <row r="969">
      <c r="AG969" s="31"/>
    </row>
    <row r="970">
      <c r="AG970" s="31"/>
    </row>
    <row r="971">
      <c r="AG971" s="31"/>
    </row>
    <row r="972">
      <c r="AG972" s="31"/>
    </row>
    <row r="973">
      <c r="AG973" s="31"/>
    </row>
    <row r="974">
      <c r="AG974" s="31"/>
    </row>
    <row r="975">
      <c r="AG975" s="31"/>
    </row>
    <row r="976">
      <c r="AG976" s="31"/>
    </row>
    <row r="977">
      <c r="AG977" s="31"/>
    </row>
    <row r="978">
      <c r="AG978" s="31"/>
    </row>
    <row r="979">
      <c r="AG979" s="31"/>
    </row>
    <row r="980">
      <c r="AG980" s="31"/>
    </row>
    <row r="981">
      <c r="AG981" s="31"/>
    </row>
    <row r="982">
      <c r="AG982" s="31"/>
    </row>
    <row r="983">
      <c r="AG983" s="31"/>
    </row>
    <row r="984">
      <c r="AG984" s="31"/>
    </row>
    <row r="985">
      <c r="AG985" s="31"/>
    </row>
    <row r="986">
      <c r="AG986" s="31"/>
    </row>
    <row r="987">
      <c r="AG987" s="31"/>
    </row>
    <row r="988">
      <c r="AG988" s="31"/>
    </row>
    <row r="989">
      <c r="AG989" s="31"/>
    </row>
    <row r="990">
      <c r="AG990" s="31"/>
    </row>
    <row r="991">
      <c r="AG991" s="31"/>
    </row>
    <row r="992">
      <c r="AG992" s="31"/>
    </row>
    <row r="993">
      <c r="AG993" s="31"/>
    </row>
    <row r="994">
      <c r="AG994" s="31"/>
    </row>
    <row r="995">
      <c r="AG995" s="31"/>
    </row>
    <row r="996">
      <c r="AG996" s="31"/>
    </row>
    <row r="997">
      <c r="AG997" s="31"/>
    </row>
    <row r="998">
      <c r="AG998" s="31"/>
    </row>
    <row r="999">
      <c r="AG999" s="31"/>
    </row>
    <row r="1000">
      <c r="AG1000" s="31"/>
    </row>
    <row r="1001">
      <c r="AG1001" s="31"/>
    </row>
    <row r="1002">
      <c r="AG1002" s="31"/>
    </row>
    <row r="1003">
      <c r="AG1003" s="31"/>
    </row>
    <row r="1004">
      <c r="AG1004" s="31"/>
    </row>
    <row r="1005">
      <c r="AG1005" s="31"/>
    </row>
  </sheetData>
  <mergeCells count="1">
    <mergeCell ref="C56:D56"/>
  </mergeCells>
  <printOptions/>
  <pageMargins bottom="0.75" footer="0.0" header="0.0" left="0.7" right="0.7" top="0.75"/>
  <pageSetup orientation="landscape"/>
  <drawing r:id="rId2"/>
  <legacyDrawing r:id="rId3"/>
</worksheet>
</file>