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ldesk\Downloads\"/>
    </mc:Choice>
  </mc:AlternateContent>
  <bookViews>
    <workbookView xWindow="38280" yWindow="-120" windowWidth="29040" windowHeight="15720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F36" i="1"/>
  <c r="E36" i="1"/>
  <c r="D36" i="1"/>
  <c r="C36" i="1"/>
  <c r="F31" i="1"/>
  <c r="E31" i="1"/>
  <c r="D31" i="1"/>
  <c r="C31" i="1"/>
  <c r="F16" i="1"/>
  <c r="E16" i="1"/>
  <c r="D16" i="1"/>
  <c r="C16" i="1"/>
  <c r="F11" i="1"/>
  <c r="E11" i="1"/>
  <c r="D11" i="1"/>
  <c r="C11" i="1"/>
  <c r="F26" i="1"/>
  <c r="F25" i="1"/>
  <c r="E26" i="1"/>
  <c r="E25" i="1"/>
  <c r="D26" i="1"/>
  <c r="D25" i="1"/>
  <c r="C26" i="1"/>
  <c r="C25" i="1"/>
  <c r="F23" i="1"/>
  <c r="E23" i="1"/>
  <c r="D23" i="1"/>
  <c r="C23" i="1"/>
  <c r="F22" i="1"/>
  <c r="E22" i="1"/>
  <c r="D22" i="1"/>
  <c r="C22" i="1"/>
  <c r="F7" i="1"/>
  <c r="E7" i="1"/>
  <c r="D7" i="1"/>
  <c r="C7" i="1"/>
  <c r="F5" i="1"/>
  <c r="E5" i="1"/>
  <c r="D5" i="1"/>
  <c r="C5" i="1"/>
  <c r="F4" i="1"/>
  <c r="E4" i="1"/>
  <c r="D4" i="1"/>
  <c r="C27" i="1" l="1"/>
  <c r="F27" i="1"/>
  <c r="D27" i="1"/>
  <c r="C24" i="1"/>
  <c r="C30" i="1" s="1"/>
  <c r="F24" i="1"/>
  <c r="D24" i="1"/>
  <c r="E27" i="1"/>
  <c r="D6" i="1"/>
  <c r="D10" i="1" s="1"/>
  <c r="F6" i="1"/>
  <c r="F10" i="1" s="1"/>
  <c r="C6" i="1"/>
  <c r="C10" i="1" s="1"/>
  <c r="E6" i="1"/>
  <c r="E10" i="1" s="1"/>
  <c r="E24" i="1"/>
  <c r="F30" i="1" l="1"/>
  <c r="D30" i="1"/>
  <c r="E30" i="1"/>
</calcChain>
</file>

<file path=xl/sharedStrings.xml><?xml version="1.0" encoding="utf-8"?>
<sst xmlns="http://schemas.openxmlformats.org/spreadsheetml/2006/main" count="77" uniqueCount="46">
  <si>
    <t>원가정책</t>
  </si>
  <si>
    <t>싱글</t>
  </si>
  <si>
    <t>슈퍼싱글</t>
  </si>
  <si>
    <t>퀸</t>
  </si>
  <si>
    <t>킹</t>
  </si>
  <si>
    <t>스프링(구매)</t>
  </si>
  <si>
    <t>메모리폼(구매)</t>
  </si>
  <si>
    <t>스프링(5년 렌탈/월)</t>
  </si>
  <si>
    <t>메모리폼(5년렌탈/월)</t>
  </si>
  <si>
    <t>스프링(7년 렌탈/월)</t>
  </si>
  <si>
    <t>메모리폼(7년 렌탈/월)</t>
  </si>
  <si>
    <t>케어 서비스 1회</t>
  </si>
  <si>
    <t>TDI 1️⃣</t>
  </si>
  <si>
    <t>MDI 1️⃣</t>
  </si>
  <si>
    <t>메모리폼 1️⃣ (스프링) 총 원가</t>
  </si>
  <si>
    <t>포켓스프링</t>
  </si>
  <si>
    <t>비닐</t>
  </si>
  <si>
    <t>박스</t>
  </si>
  <si>
    <t>TDI 2️⃣</t>
  </si>
  <si>
    <t>메모리폼 2️⃣ (메모리폼) 총 원가</t>
  </si>
  <si>
    <t>판매단가</t>
  </si>
  <si>
    <t>제조원가</t>
  </si>
  <si>
    <t>제조원가</t>
    <phoneticPr fontId="3" type="noConversion"/>
  </si>
  <si>
    <t>스프링 매트리스</t>
    <phoneticPr fontId="3" type="noConversion"/>
  </si>
  <si>
    <t xml:space="preserve">메모리폼 매트리스 </t>
    <phoneticPr fontId="3" type="noConversion"/>
  </si>
  <si>
    <t>리스채권 금액</t>
  </si>
  <si>
    <t>리스채권 금액</t>
    <phoneticPr fontId="3" type="noConversion"/>
  </si>
  <si>
    <t>월 청구 금액</t>
  </si>
  <si>
    <t>월 청구 금액(5년)</t>
    <phoneticPr fontId="3" type="noConversion"/>
  </si>
  <si>
    <t>월 청구 금액(7년)</t>
    <phoneticPr fontId="3" type="noConversion"/>
  </si>
  <si>
    <t>판매 단가</t>
    <phoneticPr fontId="3" type="noConversion"/>
  </si>
  <si>
    <t>제조 원가</t>
    <phoneticPr fontId="3" type="noConversion"/>
  </si>
  <si>
    <t>완제품 단가 = 매출원가</t>
    <phoneticPr fontId="3" type="noConversion"/>
  </si>
  <si>
    <t>MDI 2️⃣</t>
    <phoneticPr fontId="3" type="noConversion"/>
  </si>
  <si>
    <t>가격코드</t>
  </si>
  <si>
    <t>자재코드</t>
  </si>
  <si>
    <t>주문상태</t>
  </si>
  <si>
    <t>제품단가</t>
  </si>
  <si>
    <t>마진율</t>
  </si>
  <si>
    <t>통화</t>
  </si>
  <si>
    <t>PRCMR1</t>
  </si>
  <si>
    <t>FINM01</t>
  </si>
  <si>
    <t>R5</t>
  </si>
  <si>
    <t>KRW</t>
  </si>
  <si>
    <t>=매출원가</t>
    <phoneticPr fontId="3" type="noConversion"/>
  </si>
  <si>
    <t>=판매단가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</si>
</sst>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Malgun Gothic"/>
      <family val="3"/>
      <charset val="129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1" fontId="0" fillId="0" borderId="0" xfId="1" applyFont="1">
      <alignment vertical="center"/>
    </xf>
    <xf numFmtId="3" fontId="0" fillId="0" borderId="0" xfId="0" applyNumberFormat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1" fontId="4" fillId="0" borderId="1" xfId="1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1" fontId="4" fillId="2" borderId="1" xfId="1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41" fontId="4" fillId="4" borderId="1" xfId="1" applyFont="1" applyFill="1" applyBorder="1">
      <alignment vertical="center"/>
    </xf>
    <xf numFmtId="41" fontId="4" fillId="4" borderId="1" xfId="1" applyFont="1" applyFill="1" applyBorder="1" applyAlignment="1">
      <alignment vertical="center" wrapText="1"/>
    </xf>
    <xf numFmtId="0" fontId="4" fillId="0" borderId="0" xfId="0" applyFont="1">
      <alignment vertical="center"/>
    </xf>
    <xf numFmtId="41" fontId="4" fillId="0" borderId="1" xfId="1" applyFont="1" applyFill="1" applyBorder="1">
      <alignment vertical="center"/>
    </xf>
    <xf numFmtId="41" fontId="4" fillId="0" borderId="1" xfId="1" applyFont="1" applyFill="1" applyBorder="1" applyAlignment="1">
      <alignment vertical="center" wrapText="1"/>
    </xf>
    <xf numFmtId="0" fontId="4" fillId="4" borderId="1" xfId="0" applyFont="1" applyFill="1" applyBorder="1">
      <alignment vertical="center"/>
    </xf>
    <xf numFmtId="0" fontId="4" fillId="0" borderId="1" xfId="0" applyFont="1" applyBorder="1">
      <alignment vertical="center"/>
    </xf>
    <xf numFmtId="41" fontId="4" fillId="0" borderId="1" xfId="1" applyFont="1" applyBorder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3" fontId="6" fillId="0" borderId="5" xfId="0" applyNumberFormat="1" applyFont="1" applyBorder="1" applyAlignment="1">
      <alignment horizontal="right" vertical="center" wrapText="1"/>
    </xf>
    <xf numFmtId="0" fontId="7" fillId="0" borderId="5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6" fillId="0" borderId="0" xfId="0" quotePrefix="1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showGridLines="0" tabSelected="1" topLeftCell="C1" workbookViewId="0">
      <selection activeCell="M3" sqref="M3"/>
    </sheetView>
  </sheetViews>
  <sheetFormatPr defaultRowHeight="17.399999999999999"/>
  <cols>
    <col min="2" max="2" width="30.5" bestFit="1" customWidth="1"/>
    <col min="3" max="3" width="13.296875" bestFit="1" customWidth="1"/>
    <col min="4" max="6" width="14.296875" bestFit="1" customWidth="1"/>
    <col min="14" max="15" width="16" customWidth="1"/>
  </cols>
  <sheetData>
    <row r="1" spans="2:17" ht="18" thickBot="1"/>
    <row r="2" spans="2:17" ht="18" thickBot="1">
      <c r="B2" s="28" t="s">
        <v>23</v>
      </c>
      <c r="C2" s="28"/>
      <c r="D2" s="28"/>
      <c r="E2" s="28"/>
      <c r="F2" s="28"/>
      <c r="H2" s="19" t="s">
        <v>34</v>
      </c>
      <c r="I2" s="20" t="s">
        <v>35</v>
      </c>
      <c r="J2" s="20" t="s">
        <v>36</v>
      </c>
      <c r="K2" s="20" t="s">
        <v>37</v>
      </c>
      <c r="L2" s="20" t="s">
        <v>21</v>
      </c>
      <c r="M2" s="20" t="s">
        <v>20</v>
      </c>
      <c r="N2" s="20" t="s">
        <v>25</v>
      </c>
      <c r="O2" s="20" t="s">
        <v>27</v>
      </c>
      <c r="P2" s="20" t="s">
        <v>38</v>
      </c>
      <c r="Q2" s="20" t="s">
        <v>39</v>
      </c>
    </row>
    <row r="3" spans="2:17" ht="18" thickBot="1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H3" s="21" t="s">
        <v>40</v>
      </c>
      <c r="I3" s="22" t="s">
        <v>41</v>
      </c>
      <c r="J3" s="22" t="s">
        <v>42</v>
      </c>
      <c r="K3" s="23">
        <v>300000</v>
      </c>
      <c r="L3" s="23">
        <v>50650</v>
      </c>
      <c r="M3" s="23"/>
      <c r="N3" s="23">
        <v>1350000</v>
      </c>
      <c r="O3" s="23">
        <v>35000</v>
      </c>
      <c r="P3" s="24"/>
      <c r="Q3" s="22" t="s">
        <v>43</v>
      </c>
    </row>
    <row r="4" spans="2:17">
      <c r="B4" s="6" t="s">
        <v>12</v>
      </c>
      <c r="C4" s="7">
        <f>3000*5</f>
        <v>15000</v>
      </c>
      <c r="D4" s="7">
        <f>3000*10</f>
        <v>30000</v>
      </c>
      <c r="E4" s="7">
        <f>3000*15</f>
        <v>45000</v>
      </c>
      <c r="F4" s="7">
        <f>3000*20</f>
        <v>60000</v>
      </c>
      <c r="H4" s="25"/>
      <c r="I4" s="25"/>
      <c r="J4" s="25"/>
      <c r="K4" s="27" t="s">
        <v>44</v>
      </c>
      <c r="L4" s="25"/>
      <c r="M4" s="25"/>
      <c r="N4" s="27" t="s">
        <v>45</v>
      </c>
      <c r="O4" s="26"/>
      <c r="P4" s="25"/>
      <c r="Q4" s="25"/>
    </row>
    <row r="5" spans="2:17">
      <c r="B5" s="6" t="s">
        <v>13</v>
      </c>
      <c r="C5" s="7">
        <f>3500*5</f>
        <v>17500</v>
      </c>
      <c r="D5" s="7">
        <f>3500*10</f>
        <v>35000</v>
      </c>
      <c r="E5" s="7">
        <f>3500*15</f>
        <v>52500</v>
      </c>
      <c r="F5" s="7">
        <f>3500*20</f>
        <v>70000</v>
      </c>
    </row>
    <row r="6" spans="2:17">
      <c r="B6" s="8" t="s">
        <v>14</v>
      </c>
      <c r="C6" s="9">
        <f>C4+C5</f>
        <v>32500</v>
      </c>
      <c r="D6" s="9">
        <f t="shared" ref="D6:F6" si="0">D4+D5</f>
        <v>65000</v>
      </c>
      <c r="E6" s="9">
        <f t="shared" si="0"/>
        <v>97500</v>
      </c>
      <c r="F6" s="9">
        <f t="shared" si="0"/>
        <v>130000</v>
      </c>
    </row>
    <row r="7" spans="2:17">
      <c r="B7" s="6" t="s">
        <v>15</v>
      </c>
      <c r="C7" s="7">
        <f>30* 600</f>
        <v>18000</v>
      </c>
      <c r="D7" s="7">
        <f>30 * 900</f>
        <v>27000</v>
      </c>
      <c r="E7" s="7">
        <f>30 * 1300</f>
        <v>39000</v>
      </c>
      <c r="F7" s="7">
        <f>30 * 1800</f>
        <v>54000</v>
      </c>
    </row>
    <row r="8" spans="2:17">
      <c r="B8" s="6" t="s">
        <v>16</v>
      </c>
      <c r="C8" s="7">
        <v>50</v>
      </c>
      <c r="D8" s="7">
        <v>60</v>
      </c>
      <c r="E8" s="7">
        <v>70</v>
      </c>
      <c r="F8" s="7">
        <v>80</v>
      </c>
    </row>
    <row r="9" spans="2:17">
      <c r="B9" s="6" t="s">
        <v>17</v>
      </c>
      <c r="C9" s="7">
        <v>100</v>
      </c>
      <c r="D9" s="7">
        <v>120</v>
      </c>
      <c r="E9" s="7">
        <v>140</v>
      </c>
      <c r="F9" s="7">
        <v>160</v>
      </c>
    </row>
    <row r="10" spans="2:17">
      <c r="B10" s="8" t="s">
        <v>31</v>
      </c>
      <c r="C10" s="9">
        <f>SUM(C6:C9)</f>
        <v>50650</v>
      </c>
      <c r="D10" s="9">
        <f t="shared" ref="D10:F10" si="1">SUM(D6:D9)</f>
        <v>92180</v>
      </c>
      <c r="E10" s="9">
        <f t="shared" si="1"/>
        <v>136710</v>
      </c>
      <c r="F10" s="9">
        <f t="shared" si="1"/>
        <v>184240</v>
      </c>
    </row>
    <row r="11" spans="2:17">
      <c r="B11" s="10" t="s">
        <v>32</v>
      </c>
      <c r="C11" s="11">
        <f>C12*0.2</f>
        <v>300000</v>
      </c>
      <c r="D11" s="11">
        <f t="shared" ref="D11:F11" si="2">D12*0.2</f>
        <v>340000</v>
      </c>
      <c r="E11" s="11">
        <f t="shared" si="2"/>
        <v>380000</v>
      </c>
      <c r="F11" s="11">
        <f t="shared" si="2"/>
        <v>444000</v>
      </c>
    </row>
    <row r="12" spans="2:17">
      <c r="B12" s="10" t="s">
        <v>30</v>
      </c>
      <c r="C12" s="12">
        <v>1500000</v>
      </c>
      <c r="D12" s="12">
        <v>1700000</v>
      </c>
      <c r="E12" s="12">
        <v>1900000</v>
      </c>
      <c r="F12" s="12">
        <v>2220000</v>
      </c>
    </row>
    <row r="13" spans="2:17">
      <c r="B13" s="13"/>
      <c r="C13" s="13"/>
      <c r="D13" s="13"/>
      <c r="E13" s="13"/>
      <c r="F13" s="13"/>
    </row>
    <row r="14" spans="2:17">
      <c r="B14" s="28" t="s">
        <v>23</v>
      </c>
      <c r="C14" s="28"/>
      <c r="D14" s="28"/>
      <c r="E14" s="28"/>
      <c r="F14" s="28"/>
    </row>
    <row r="15" spans="2:17"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</row>
    <row r="16" spans="2:17">
      <c r="B16" s="6" t="s">
        <v>26</v>
      </c>
      <c r="C16" s="14">
        <f>C12</f>
        <v>1500000</v>
      </c>
      <c r="D16" s="14">
        <f t="shared" ref="D16:F16" si="3">D12</f>
        <v>1700000</v>
      </c>
      <c r="E16" s="14">
        <f t="shared" si="3"/>
        <v>1900000</v>
      </c>
      <c r="F16" s="14">
        <f t="shared" si="3"/>
        <v>2220000</v>
      </c>
    </row>
    <row r="17" spans="2:6">
      <c r="B17" s="6" t="s">
        <v>28</v>
      </c>
      <c r="C17" s="15">
        <v>35000</v>
      </c>
      <c r="D17" s="15">
        <v>39000</v>
      </c>
      <c r="E17" s="15">
        <v>43000</v>
      </c>
      <c r="F17" s="15">
        <v>47000</v>
      </c>
    </row>
    <row r="18" spans="2:6">
      <c r="B18" s="6" t="s">
        <v>29</v>
      </c>
      <c r="C18" s="15">
        <v>27000</v>
      </c>
      <c r="D18" s="15">
        <v>30000</v>
      </c>
      <c r="E18" s="15">
        <v>33000</v>
      </c>
      <c r="F18" s="15">
        <v>36000</v>
      </c>
    </row>
    <row r="19" spans="2:6">
      <c r="B19" s="13"/>
      <c r="C19" s="13"/>
      <c r="D19" s="13"/>
      <c r="E19" s="13"/>
      <c r="F19" s="13"/>
    </row>
    <row r="20" spans="2:6">
      <c r="B20" s="29" t="s">
        <v>24</v>
      </c>
      <c r="C20" s="29"/>
      <c r="D20" s="29"/>
      <c r="E20" s="29"/>
      <c r="F20" s="29"/>
    </row>
    <row r="21" spans="2:6">
      <c r="B21" s="5" t="s">
        <v>0</v>
      </c>
      <c r="C21" s="5" t="s">
        <v>1</v>
      </c>
      <c r="D21" s="5" t="s">
        <v>2</v>
      </c>
      <c r="E21" s="5" t="s">
        <v>3</v>
      </c>
      <c r="F21" s="5" t="s">
        <v>4</v>
      </c>
    </row>
    <row r="22" spans="2:6">
      <c r="B22" s="6" t="s">
        <v>12</v>
      </c>
      <c r="C22" s="7">
        <f>3000*5</f>
        <v>15000</v>
      </c>
      <c r="D22" s="7">
        <f>3000*10</f>
        <v>30000</v>
      </c>
      <c r="E22" s="7">
        <f>3000*15</f>
        <v>45000</v>
      </c>
      <c r="F22" s="7">
        <f>3000*20</f>
        <v>60000</v>
      </c>
    </row>
    <row r="23" spans="2:6">
      <c r="B23" s="6" t="s">
        <v>13</v>
      </c>
      <c r="C23" s="7">
        <f>3500*5</f>
        <v>17500</v>
      </c>
      <c r="D23" s="7">
        <f>3500*10</f>
        <v>35000</v>
      </c>
      <c r="E23" s="7">
        <f>3500*15</f>
        <v>52500</v>
      </c>
      <c r="F23" s="7">
        <f>3500*20</f>
        <v>70000</v>
      </c>
    </row>
    <row r="24" spans="2:6">
      <c r="B24" s="8" t="s">
        <v>14</v>
      </c>
      <c r="C24" s="9">
        <f>C22+C23</f>
        <v>32500</v>
      </c>
      <c r="D24" s="9">
        <f t="shared" ref="D24" si="4">D22+D23</f>
        <v>65000</v>
      </c>
      <c r="E24" s="9">
        <f t="shared" ref="E24" si="5">E22+E23</f>
        <v>97500</v>
      </c>
      <c r="F24" s="9">
        <f t="shared" ref="F24" si="6">F22+F23</f>
        <v>130000</v>
      </c>
    </row>
    <row r="25" spans="2:6">
      <c r="B25" s="6" t="s">
        <v>18</v>
      </c>
      <c r="C25" s="7">
        <f>3000*7</f>
        <v>21000</v>
      </c>
      <c r="D25" s="7">
        <f>3000*14</f>
        <v>42000</v>
      </c>
      <c r="E25" s="7">
        <f>3000*21</f>
        <v>63000</v>
      </c>
      <c r="F25" s="7">
        <f>3000*28</f>
        <v>84000</v>
      </c>
    </row>
    <row r="26" spans="2:6">
      <c r="B26" s="6" t="s">
        <v>33</v>
      </c>
      <c r="C26" s="7">
        <f>3500*3</f>
        <v>10500</v>
      </c>
      <c r="D26" s="7">
        <f>3500*6</f>
        <v>21000</v>
      </c>
      <c r="E26" s="7">
        <f>3500*9</f>
        <v>31500</v>
      </c>
      <c r="F26" s="7">
        <f>3500*12</f>
        <v>42000</v>
      </c>
    </row>
    <row r="27" spans="2:6">
      <c r="B27" s="8" t="s">
        <v>19</v>
      </c>
      <c r="C27" s="9">
        <f>C25+C26</f>
        <v>31500</v>
      </c>
      <c r="D27" s="9">
        <f t="shared" ref="D27:F27" si="7">D25+D26</f>
        <v>63000</v>
      </c>
      <c r="E27" s="9">
        <f t="shared" si="7"/>
        <v>94500</v>
      </c>
      <c r="F27" s="9">
        <f t="shared" si="7"/>
        <v>126000</v>
      </c>
    </row>
    <row r="28" spans="2:6">
      <c r="B28" s="6" t="s">
        <v>16</v>
      </c>
      <c r="C28" s="7">
        <v>50</v>
      </c>
      <c r="D28" s="7">
        <v>60</v>
      </c>
      <c r="E28" s="7">
        <v>70</v>
      </c>
      <c r="F28" s="7">
        <v>80</v>
      </c>
    </row>
    <row r="29" spans="2:6">
      <c r="B29" s="6" t="s">
        <v>17</v>
      </c>
      <c r="C29" s="7">
        <v>100</v>
      </c>
      <c r="D29" s="7">
        <v>120</v>
      </c>
      <c r="E29" s="7">
        <v>140</v>
      </c>
      <c r="F29" s="7">
        <v>160</v>
      </c>
    </row>
    <row r="30" spans="2:6">
      <c r="B30" s="8" t="s">
        <v>22</v>
      </c>
      <c r="C30" s="9">
        <f>C24+C27+C28+C29</f>
        <v>64150</v>
      </c>
      <c r="D30" s="9">
        <f t="shared" ref="D30:F30" si="8">D24+D27+D28+D29</f>
        <v>128180</v>
      </c>
      <c r="E30" s="9">
        <f t="shared" si="8"/>
        <v>192210</v>
      </c>
      <c r="F30" s="9">
        <f t="shared" si="8"/>
        <v>256240</v>
      </c>
    </row>
    <row r="31" spans="2:6">
      <c r="B31" s="10" t="s">
        <v>32</v>
      </c>
      <c r="C31" s="11">
        <f>C32*0.2</f>
        <v>270000</v>
      </c>
      <c r="D31" s="11">
        <f t="shared" ref="D31:F31" si="9">D32*0.2</f>
        <v>310000</v>
      </c>
      <c r="E31" s="11">
        <f t="shared" si="9"/>
        <v>350000</v>
      </c>
      <c r="F31" s="11">
        <f t="shared" si="9"/>
        <v>410000</v>
      </c>
    </row>
    <row r="32" spans="2:6">
      <c r="B32" s="16" t="s">
        <v>20</v>
      </c>
      <c r="C32" s="12">
        <v>1350000</v>
      </c>
      <c r="D32" s="12">
        <v>1550000</v>
      </c>
      <c r="E32" s="12">
        <v>1750000</v>
      </c>
      <c r="F32" s="12">
        <v>2050000</v>
      </c>
    </row>
    <row r="33" spans="2:6">
      <c r="B33" s="13"/>
      <c r="C33" s="13"/>
      <c r="D33" s="13"/>
      <c r="E33" s="13"/>
      <c r="F33" s="13"/>
    </row>
    <row r="34" spans="2:6">
      <c r="B34" s="29" t="s">
        <v>24</v>
      </c>
      <c r="C34" s="29"/>
      <c r="D34" s="29"/>
      <c r="E34" s="29"/>
      <c r="F34" s="29"/>
    </row>
    <row r="35" spans="2:6"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</row>
    <row r="36" spans="2:6">
      <c r="B36" s="17" t="s">
        <v>25</v>
      </c>
      <c r="C36" s="18">
        <f>C32</f>
        <v>1350000</v>
      </c>
      <c r="D36" s="18">
        <f t="shared" ref="D36:F36" si="10">D32</f>
        <v>1550000</v>
      </c>
      <c r="E36" s="18">
        <f t="shared" si="10"/>
        <v>1750000</v>
      </c>
      <c r="F36" s="18">
        <f t="shared" si="10"/>
        <v>2050000</v>
      </c>
    </row>
    <row r="37" spans="2:6">
      <c r="B37" s="6" t="s">
        <v>28</v>
      </c>
      <c r="C37" s="7">
        <v>32000</v>
      </c>
      <c r="D37" s="7">
        <v>36000</v>
      </c>
      <c r="E37" s="7">
        <v>40000</v>
      </c>
      <c r="F37" s="7">
        <v>44000</v>
      </c>
    </row>
    <row r="38" spans="2:6">
      <c r="B38" s="6" t="s">
        <v>29</v>
      </c>
      <c r="C38" s="7">
        <v>25000</v>
      </c>
      <c r="D38" s="7">
        <v>28000</v>
      </c>
      <c r="E38" s="7">
        <v>31000</v>
      </c>
      <c r="F38" s="7">
        <v>34000</v>
      </c>
    </row>
  </sheetData>
  <mergeCells count="4">
    <mergeCell ref="B2:F2"/>
    <mergeCell ref="B20:F20"/>
    <mergeCell ref="B14:F14"/>
    <mergeCell ref="B34:F3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topLeftCell="C1" workbookViewId="0">
      <selection activeCell="H3" sqref="H3:K6"/>
    </sheetView>
  </sheetViews>
  <sheetFormatPr defaultRowHeight="17.399999999999999"/>
  <cols>
    <col min="2" max="2" width="20.5" bestFit="1" customWidth="1"/>
    <col min="3" max="3" width="10.5" bestFit="1" customWidth="1"/>
    <col min="8" max="11" width="9.19921875" bestFit="1" customWidth="1"/>
  </cols>
  <sheetData>
    <row r="2" spans="2:11">
      <c r="B2" s="2"/>
      <c r="C2" s="2" t="s">
        <v>1</v>
      </c>
      <c r="D2" s="2" t="s">
        <v>2</v>
      </c>
      <c r="E2" s="2" t="s">
        <v>3</v>
      </c>
      <c r="F2" s="2" t="s">
        <v>4</v>
      </c>
    </row>
    <row r="3" spans="2:11">
      <c r="B3" s="1" t="s">
        <v>5</v>
      </c>
      <c r="C3" s="1">
        <v>150</v>
      </c>
      <c r="D3" s="1">
        <v>170</v>
      </c>
      <c r="E3" s="1">
        <v>190</v>
      </c>
      <c r="F3" s="1">
        <v>220</v>
      </c>
      <c r="H3" s="4"/>
      <c r="I3" s="4"/>
      <c r="J3" s="4"/>
      <c r="K3" s="4"/>
    </row>
    <row r="4" spans="2:11">
      <c r="B4" s="1" t="s">
        <v>6</v>
      </c>
      <c r="C4" s="1">
        <v>135</v>
      </c>
      <c r="D4" s="1">
        <v>155</v>
      </c>
      <c r="E4" s="1">
        <v>175</v>
      </c>
      <c r="F4" s="1">
        <v>205</v>
      </c>
      <c r="H4" s="4"/>
      <c r="I4" s="4"/>
      <c r="J4" s="4"/>
      <c r="K4" s="4"/>
    </row>
    <row r="5" spans="2:11">
      <c r="B5" s="1" t="s">
        <v>7</v>
      </c>
      <c r="C5" s="4">
        <v>35000</v>
      </c>
      <c r="D5" s="4">
        <v>39000</v>
      </c>
      <c r="E5" s="4">
        <v>43000</v>
      </c>
      <c r="F5" s="4">
        <v>47000</v>
      </c>
      <c r="H5" s="3"/>
      <c r="I5" s="3"/>
      <c r="J5" s="3"/>
      <c r="K5" s="3"/>
    </row>
    <row r="6" spans="2:11">
      <c r="B6" s="1" t="s">
        <v>8</v>
      </c>
      <c r="C6" s="4">
        <v>32000</v>
      </c>
      <c r="D6" s="4">
        <v>36000</v>
      </c>
      <c r="E6" s="4">
        <v>40000</v>
      </c>
      <c r="F6" s="4">
        <v>44000</v>
      </c>
      <c r="H6" s="3"/>
      <c r="I6" s="3"/>
      <c r="J6" s="3"/>
      <c r="K6" s="3"/>
    </row>
    <row r="7" spans="2:11">
      <c r="B7" s="1" t="s">
        <v>9</v>
      </c>
      <c r="C7" s="4">
        <v>27000</v>
      </c>
      <c r="D7" s="4">
        <v>30000</v>
      </c>
      <c r="E7" s="4">
        <v>33000</v>
      </c>
      <c r="F7" s="4">
        <v>36000</v>
      </c>
    </row>
    <row r="8" spans="2:11">
      <c r="B8" s="1" t="s">
        <v>10</v>
      </c>
      <c r="C8" s="4">
        <v>25000</v>
      </c>
      <c r="D8" s="4">
        <v>28000</v>
      </c>
      <c r="E8" s="4">
        <v>31000</v>
      </c>
      <c r="F8" s="4">
        <v>34000</v>
      </c>
    </row>
    <row r="9" spans="2:11">
      <c r="B9" s="1" t="s">
        <v>11</v>
      </c>
      <c r="C9" s="4">
        <v>40000</v>
      </c>
      <c r="D9" s="4">
        <v>45000</v>
      </c>
      <c r="E9" s="4">
        <v>50000</v>
      </c>
      <c r="F9" s="4">
        <v>55000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A8494</dc:creator>
  <cp:lastModifiedBy>soldesk</cp:lastModifiedBy>
  <dcterms:created xsi:type="dcterms:W3CDTF">2024-04-16T12:40:22Z</dcterms:created>
  <dcterms:modified xsi:type="dcterms:W3CDTF">2024-04-17T00:42:30Z</dcterms:modified>
</cp:coreProperties>
</file>