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442868f51139aa17/Desktop/"/>
    </mc:Choice>
  </mc:AlternateContent>
  <xr:revisionPtr revIDLastSave="94" documentId="8_{0929FA85-6DAE-40CD-9DDA-B457B5822082}" xr6:coauthVersionLast="47" xr6:coauthVersionMax="47" xr10:uidLastSave="{BCD56569-9569-43C2-A845-BC45297C7DB8}"/>
  <bookViews>
    <workbookView xWindow="28680" yWindow="-120" windowWidth="29040" windowHeight="15840" xr2:uid="{9049AC51-69E7-4325-AE96-FA74DD71F1FE}"/>
  </bookViews>
  <sheets>
    <sheet name="სარჩევი" sheetId="14" r:id="rId1"/>
    <sheet name=" თარიღები" sheetId="2" r:id="rId2"/>
    <sheet name="ფორმულები_Count" sheetId="3" r:id="rId3"/>
    <sheet name="conditional 1" sheetId="4" r:id="rId4"/>
    <sheet name="conditional 2" sheetId="5" r:id="rId5"/>
    <sheet name="network days" sheetId="6" r:id="rId6"/>
    <sheet name="eomonth" sheetId="7" r:id="rId7"/>
    <sheet name="Vlookup1" sheetId="8" r:id="rId8"/>
    <sheet name="INDEX" sheetId="9" r:id="rId9"/>
    <sheet name="INDEX მასივი" sheetId="10" r:id="rId10"/>
    <sheet name="MATCH" sheetId="11" r:id="rId11"/>
    <sheet name="XLOOKUP" sheetId="12" r:id="rId12"/>
    <sheet name="xlookup ამოცანა" sheetId="18" r:id="rId13"/>
    <sheet name="xlookup ბოლო ვინაობა" sheetId="17" r:id="rId14"/>
    <sheet name="lookup ამოცანები" sheetId="13" r:id="rId15"/>
    <sheet name="დროფდაუნის შეზღუდვა" sheetId="15" r:id="rId16"/>
    <sheet name="შემთხვევითი სტატუსი" sheetId="16" r:id="rId17"/>
    <sheet name="Advance Filter" sheetId="19" r:id="rId18"/>
    <sheet name="filter ფუნქცია" sheetId="20" r:id="rId19"/>
    <sheet name="filter იწყება თანხმოვანზე" sheetId="21" r:id="rId20"/>
    <sheet name="FILTER, UNIQUE, SORT, SORTBY, S" sheetId="22" r:id="rId21"/>
    <sheet name="Sheet1" sheetId="1" r:id="rId22"/>
  </sheets>
  <externalReferences>
    <externalReference r:id="rId23"/>
    <externalReference r:id="rId24"/>
    <externalReference r:id="rId25"/>
  </externalReferences>
  <definedNames>
    <definedName name="_xlnm._FilterDatabase" localSheetId="17" hidden="1">'Advance Filter'!$O$11:$Z$107</definedName>
    <definedName name="_xlnm._FilterDatabase" localSheetId="19" hidden="1">'filter იწყება თანხმოვანზე'!$A$7:$K$107</definedName>
    <definedName name="Age">#REF!</definedName>
    <definedName name="Buyer">#REF!</definedName>
    <definedName name="_xlnm.Criteria" localSheetId="17">'Advance Filter'!$N$1:$Z$5</definedName>
    <definedName name="_xlnm.Criteria" localSheetId="19">'filter იწყება თანხმოვანზე'!$M$1:$Q$2</definedName>
    <definedName name="Discount">#REF!</definedName>
    <definedName name="EXAM">[3]CU!$H$2:$H$163</definedName>
    <definedName name="_xlnm.Extract" localSheetId="17">'Advance Filter'!$O$11:$Z$11</definedName>
    <definedName name="_xlnm.Extract" localSheetId="19">'filter იწყება თანხმოვანზე'!$M$8:$W$8</definedName>
    <definedName name="FIRST">#REF!</definedName>
    <definedName name="ID">#REF!</definedName>
    <definedName name="Product_ID">#REF!</definedName>
    <definedName name="Purchase_Date">#REF!</definedName>
    <definedName name="Quantity">#REF!</definedName>
    <definedName name="Sales_Person_ID">#REF!</definedName>
    <definedName name="SECOND">#REF!</definedName>
    <definedName name="Total_Amoun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 i="22" l="1" a="1"/>
  <c r="M12" i="22" a="1"/>
  <c r="M12" i="22" s="1"/>
  <c r="O17" i="22"/>
  <c r="P17" i="22" a="1"/>
  <c r="P17" i="22" s="1"/>
  <c r="O18" i="22"/>
  <c r="O19" i="22"/>
  <c r="O20" i="22"/>
  <c r="A10" i="22" l="1"/>
  <c r="R9" i="22" s="1" a="1"/>
  <c r="R9" i="22" s="1"/>
  <c r="P12" i="20" l="1" a="1"/>
  <c r="P12" i="20" s="1"/>
  <c r="Q3" i="20" a="1"/>
  <c r="Q3" i="20" s="1"/>
  <c r="Z5" i="19"/>
  <c r="O3" i="19"/>
  <c r="O2" i="19"/>
  <c r="B18" i="18" l="1" a="1"/>
  <c r="B18" i="18"/>
  <c r="E13" i="17"/>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C10" i="16"/>
  <c r="C9" i="16"/>
  <c r="C8" i="16"/>
  <c r="B17" i="13" l="1"/>
  <c r="D17" i="13" s="1" a="1"/>
  <c r="D17" i="13" s="1"/>
  <c r="B16" i="13"/>
  <c r="D16" i="13" s="1" a="1"/>
  <c r="D16" i="13" s="1"/>
  <c r="B15" i="13"/>
  <c r="D15" i="13" s="1" a="1"/>
  <c r="D15" i="13" s="1"/>
  <c r="B14" i="13"/>
  <c r="D14" i="13" s="1" a="1"/>
  <c r="D14" i="13" s="1"/>
  <c r="B13" i="13"/>
  <c r="D13" i="13" s="1" a="1"/>
  <c r="D13" i="13" s="1"/>
  <c r="B12" i="13"/>
  <c r="D12" i="13" s="1" a="1"/>
  <c r="D12" i="13" s="1"/>
  <c r="B11" i="13"/>
  <c r="D11" i="13" s="1" a="1"/>
  <c r="D11" i="13" s="1"/>
  <c r="B10" i="13"/>
  <c r="D10" i="13" s="1" a="1"/>
  <c r="D10" i="13" s="1"/>
  <c r="B9" i="13"/>
  <c r="D9" i="13" s="1" a="1"/>
  <c r="D9" i="13" s="1"/>
  <c r="B8" i="13"/>
  <c r="D8" i="13" s="1" a="1"/>
  <c r="D8" i="13" s="1"/>
  <c r="B7" i="13"/>
  <c r="D7" i="13" s="1" a="1"/>
  <c r="D7" i="13" s="1"/>
  <c r="B6" i="13"/>
  <c r="D6" i="13" s="1" a="1"/>
  <c r="D6" i="13" s="1"/>
  <c r="B5" i="13"/>
  <c r="D5" i="13" s="1" a="1"/>
  <c r="D5" i="13" s="1"/>
  <c r="B4" i="13"/>
  <c r="D4" i="13" s="1" a="1"/>
  <c r="D4" i="13" s="1"/>
  <c r="E29" i="12"/>
  <c r="D29" i="12"/>
  <c r="C29" i="12"/>
  <c r="E28" i="12"/>
  <c r="D28" i="12"/>
  <c r="C28" i="12"/>
  <c r="E27" i="12"/>
  <c r="D27" i="12"/>
  <c r="C27" i="12"/>
  <c r="E26" i="12"/>
  <c r="D26" i="12"/>
  <c r="C26" i="12"/>
  <c r="E25" i="12"/>
  <c r="D25" i="12"/>
  <c r="C25" i="12"/>
  <c r="E24" i="12"/>
  <c r="D24" i="12"/>
  <c r="C24" i="12"/>
  <c r="E23" i="12"/>
  <c r="D23" i="12"/>
  <c r="C23" i="12"/>
  <c r="E22" i="12"/>
  <c r="D22" i="12"/>
  <c r="C22" i="12"/>
  <c r="E21" i="12"/>
  <c r="D21" i="12"/>
  <c r="C21" i="12"/>
  <c r="E20" i="12"/>
  <c r="D20" i="12"/>
  <c r="C20" i="12"/>
  <c r="E19" i="12"/>
  <c r="D19" i="12"/>
  <c r="C19" i="12"/>
  <c r="E18" i="12"/>
  <c r="D18" i="12"/>
  <c r="C18" i="12"/>
  <c r="E17" i="12"/>
  <c r="D17" i="12"/>
  <c r="C17" i="12"/>
  <c r="E16" i="12"/>
  <c r="D16" i="12"/>
  <c r="C16" i="12"/>
  <c r="E15" i="12"/>
  <c r="D15" i="12"/>
  <c r="C15" i="12"/>
  <c r="E14" i="12"/>
  <c r="D14" i="12"/>
  <c r="C14" i="12"/>
  <c r="E13" i="12"/>
  <c r="D13" i="12"/>
  <c r="C13" i="12"/>
  <c r="E12" i="12"/>
  <c r="D12" i="12"/>
  <c r="C12" i="12"/>
  <c r="E11" i="12"/>
  <c r="D11" i="12"/>
  <c r="C11" i="12"/>
  <c r="E10" i="12"/>
  <c r="D10" i="12"/>
  <c r="C10" i="12"/>
  <c r="E9" i="12"/>
  <c r="D9" i="12"/>
  <c r="C9" i="12"/>
  <c r="E8" i="12"/>
  <c r="D8" i="12"/>
  <c r="C8" i="12"/>
  <c r="E7" i="12"/>
  <c r="D7" i="12"/>
  <c r="C7" i="12"/>
  <c r="E6" i="12"/>
  <c r="D6" i="12"/>
  <c r="C6" i="12"/>
  <c r="E5" i="12"/>
  <c r="D5" i="12"/>
  <c r="C5" i="12"/>
  <c r="E4" i="12"/>
  <c r="D4" i="12"/>
  <c r="C4" i="12"/>
  <c r="B24" i="11"/>
  <c r="B23" i="11"/>
  <c r="B22" i="11"/>
  <c r="B21" i="11"/>
  <c r="B20" i="11"/>
  <c r="B19" i="11"/>
  <c r="B18" i="11"/>
  <c r="B17" i="11"/>
  <c r="F18" i="10"/>
  <c r="E18" i="10"/>
  <c r="D18" i="10"/>
  <c r="C18" i="10"/>
  <c r="C18" i="10" a="1"/>
  <c r="C16" i="10"/>
  <c r="P3" i="9"/>
  <c r="R3" i="9" s="1" a="1"/>
  <c r="R3" i="9" s="1"/>
  <c r="P4" i="9"/>
  <c r="Q4" i="9" s="1" a="1"/>
  <c r="Q4" i="9" s="1"/>
  <c r="P5" i="9"/>
  <c r="R5" i="9" s="1" a="1"/>
  <c r="R5" i="9" s="1"/>
  <c r="P6" i="9"/>
  <c r="Q6" i="9" s="1" a="1"/>
  <c r="Q6" i="9" s="1"/>
  <c r="P7" i="9"/>
  <c r="Q7" i="9" s="1" a="1"/>
  <c r="Q7" i="9" s="1"/>
  <c r="P8" i="9"/>
  <c r="R8" i="9" s="1" a="1"/>
  <c r="R8" i="9" s="1"/>
  <c r="P9" i="9"/>
  <c r="R9" i="9" s="1" a="1"/>
  <c r="R9" i="9" s="1"/>
  <c r="P10" i="9"/>
  <c r="Q10" i="9" s="1" a="1"/>
  <c r="Q10" i="9" s="1"/>
  <c r="P11" i="9"/>
  <c r="Q11" i="9" s="1" a="1"/>
  <c r="Q11" i="9" s="1"/>
  <c r="P12" i="9"/>
  <c r="Q12" i="9" s="1" a="1"/>
  <c r="Q12" i="9" s="1"/>
  <c r="P13" i="9"/>
  <c r="Q13" i="9" s="1" a="1"/>
  <c r="Q13" i="9" s="1"/>
  <c r="P14" i="9"/>
  <c r="R14" i="9" s="1" a="1"/>
  <c r="R14" i="9" s="1"/>
  <c r="P15" i="9"/>
  <c r="R15" i="9" s="1" a="1"/>
  <c r="R15" i="9" s="1"/>
  <c r="P16" i="9"/>
  <c r="Q16" i="9" s="1" a="1"/>
  <c r="Q16" i="9" s="1"/>
  <c r="P17" i="9"/>
  <c r="Q17" i="9" s="1" a="1"/>
  <c r="Q17" i="9" s="1"/>
  <c r="P18" i="9"/>
  <c r="R18" i="9" s="1" a="1"/>
  <c r="R18" i="9" s="1"/>
  <c r="P19" i="9"/>
  <c r="Q19" i="9" s="1" a="1"/>
  <c r="Q19" i="9" s="1"/>
  <c r="P20" i="9"/>
  <c r="R20" i="9" s="1" a="1"/>
  <c r="R20" i="9" s="1"/>
  <c r="P21" i="9"/>
  <c r="R21" i="9" s="1" a="1"/>
  <c r="R21" i="9" s="1"/>
  <c r="P22" i="9"/>
  <c r="Q22" i="9" s="1" a="1"/>
  <c r="Q22" i="9" s="1"/>
  <c r="P23" i="9"/>
  <c r="Q23" i="9" s="1" a="1"/>
  <c r="Q23" i="9" s="1"/>
  <c r="P24" i="9"/>
  <c r="R24" i="9" s="1" a="1"/>
  <c r="R24" i="9" s="1"/>
  <c r="P25" i="9"/>
  <c r="Q25" i="9" s="1" a="1"/>
  <c r="Q25" i="9" s="1"/>
  <c r="P26" i="9"/>
  <c r="R26" i="9" s="1" a="1"/>
  <c r="R26" i="9" s="1"/>
  <c r="P27" i="9"/>
  <c r="R27" i="9" s="1" a="1"/>
  <c r="R27" i="9" s="1"/>
  <c r="P28" i="9"/>
  <c r="Q28" i="9" s="1" a="1"/>
  <c r="Q28" i="9" s="1"/>
  <c r="D13" i="8"/>
  <c r="C13" i="8"/>
  <c r="D12" i="8"/>
  <c r="C12" i="8"/>
  <c r="D11" i="8"/>
  <c r="C11" i="8"/>
  <c r="D10" i="8"/>
  <c r="C10" i="8"/>
  <c r="D9" i="8"/>
  <c r="C9" i="8"/>
  <c r="D8" i="8"/>
  <c r="C8" i="8"/>
  <c r="D7" i="8"/>
  <c r="C7" i="8"/>
  <c r="D6" i="8"/>
  <c r="C6" i="8"/>
  <c r="D5" i="8"/>
  <c r="C5" i="8"/>
  <c r="D4" i="8"/>
  <c r="C4" i="8"/>
  <c r="R22" i="9" l="1" a="1"/>
  <c r="R22" i="9" s="1"/>
  <c r="Q5" i="9" a="1"/>
  <c r="Q5" i="9" s="1"/>
  <c r="Q15" i="9" a="1"/>
  <c r="Q15" i="9" s="1"/>
  <c r="R28" i="9" a="1"/>
  <c r="R28" i="9" s="1"/>
  <c r="Q18" i="9" a="1"/>
  <c r="Q18" i="9" s="1"/>
  <c r="R6" i="9" a="1"/>
  <c r="R6" i="9" s="1"/>
  <c r="Q3" i="9" a="1"/>
  <c r="Q3" i="9" s="1"/>
  <c r="Q9" i="9" a="1"/>
  <c r="Q9" i="9" s="1"/>
  <c r="Q26" i="9" a="1"/>
  <c r="Q26" i="9" s="1"/>
  <c r="R16" i="9" a="1"/>
  <c r="R16" i="9" s="1"/>
  <c r="R11" i="9" a="1"/>
  <c r="R11" i="9" s="1"/>
  <c r="Q24" i="9" a="1"/>
  <c r="Q24" i="9" s="1"/>
  <c r="Q20" i="9" a="1"/>
  <c r="Q20" i="9" s="1"/>
  <c r="R17" i="9" a="1"/>
  <c r="R17" i="9" s="1"/>
  <c r="R23" i="9" a="1"/>
  <c r="R23" i="9" s="1"/>
  <c r="Q21" i="9" a="1"/>
  <c r="Q21" i="9" s="1"/>
  <c r="Q8" i="9" a="1"/>
  <c r="Q8" i="9" s="1"/>
  <c r="R4" i="9" a="1"/>
  <c r="R4" i="9" s="1"/>
  <c r="R12" i="9" a="1"/>
  <c r="R12" i="9" s="1"/>
  <c r="Q27" i="9" a="1"/>
  <c r="Q27" i="9" s="1"/>
  <c r="Q14" i="9" a="1"/>
  <c r="Q14" i="9" s="1"/>
  <c r="R10" i="9" a="1"/>
  <c r="R10" i="9" s="1"/>
  <c r="R19" i="9" a="1"/>
  <c r="R19" i="9" s="1"/>
  <c r="R7" i="9" a="1"/>
  <c r="R7" i="9" s="1"/>
  <c r="R25" i="9" a="1"/>
  <c r="R25" i="9" s="1"/>
  <c r="R13" i="9" a="1"/>
  <c r="R13" i="9" s="1"/>
  <c r="B2" i="7" l="1"/>
  <c r="C2" i="7"/>
  <c r="D15" i="7"/>
  <c r="F15" i="7"/>
  <c r="G15" i="7"/>
  <c r="N15" i="7" s="1"/>
  <c r="H15" i="7"/>
  <c r="I15" i="7"/>
  <c r="J15" i="7"/>
  <c r="K15" i="7"/>
  <c r="L15" i="7"/>
  <c r="D16" i="7"/>
  <c r="E16" i="7"/>
  <c r="F16" i="7"/>
  <c r="G16" i="7"/>
  <c r="N16" i="7" s="1"/>
  <c r="H16" i="7"/>
  <c r="I16" i="7"/>
  <c r="J16" i="7"/>
  <c r="K16" i="7"/>
  <c r="L16" i="7"/>
  <c r="D17" i="7"/>
  <c r="E17" i="7"/>
  <c r="F17" i="7"/>
  <c r="G17" i="7"/>
  <c r="N17" i="7" s="1"/>
  <c r="H17" i="7"/>
  <c r="I17" i="7"/>
  <c r="J17" i="7"/>
  <c r="K17" i="7"/>
  <c r="L17" i="7"/>
  <c r="D18" i="7"/>
  <c r="E18" i="7"/>
  <c r="F18" i="7"/>
  <c r="G18" i="7"/>
  <c r="H18" i="7"/>
  <c r="I18" i="7"/>
  <c r="J18" i="7"/>
  <c r="K18" i="7"/>
  <c r="L18" i="7"/>
  <c r="N18" i="7"/>
  <c r="D19" i="7"/>
  <c r="E19" i="7"/>
  <c r="F19" i="7"/>
  <c r="G19" i="7"/>
  <c r="N19" i="7" s="1"/>
  <c r="H19" i="7"/>
  <c r="I19" i="7"/>
  <c r="J19" i="7"/>
  <c r="K19" i="7"/>
  <c r="L19" i="7"/>
  <c r="D20" i="7"/>
  <c r="E20" i="7"/>
  <c r="F20" i="7"/>
  <c r="G20" i="7"/>
  <c r="N20" i="7" s="1"/>
  <c r="H20" i="7"/>
  <c r="I20" i="7"/>
  <c r="J20" i="7"/>
  <c r="K20" i="7"/>
  <c r="L20" i="7"/>
  <c r="D21" i="7"/>
  <c r="E21" i="7"/>
  <c r="F21" i="7"/>
  <c r="G21" i="7"/>
  <c r="N21" i="7" s="1"/>
  <c r="H21" i="7"/>
  <c r="I21" i="7"/>
  <c r="J21" i="7"/>
  <c r="K21" i="7"/>
  <c r="L21" i="7"/>
  <c r="D22" i="7"/>
  <c r="E22" i="7"/>
  <c r="F22" i="7"/>
  <c r="G22" i="7"/>
  <c r="N22" i="7" s="1"/>
  <c r="H22" i="7"/>
  <c r="I22" i="7"/>
  <c r="J22" i="7"/>
  <c r="K22" i="7"/>
  <c r="L22" i="7"/>
  <c r="D23" i="7"/>
  <c r="E23" i="7"/>
  <c r="F23" i="7"/>
  <c r="G23" i="7"/>
  <c r="N23" i="7" s="1"/>
  <c r="H23" i="7"/>
  <c r="I23" i="7"/>
  <c r="J23" i="7"/>
  <c r="K23" i="7"/>
  <c r="L23" i="7"/>
  <c r="D24" i="7"/>
  <c r="E24" i="7"/>
  <c r="F24" i="7"/>
  <c r="G24" i="7"/>
  <c r="H24" i="7"/>
  <c r="I24" i="7"/>
  <c r="J24" i="7"/>
  <c r="K24" i="7"/>
  <c r="L24" i="7"/>
  <c r="N24" i="7"/>
  <c r="D25" i="7"/>
  <c r="E25" i="7"/>
  <c r="F25" i="7"/>
  <c r="G25" i="7"/>
  <c r="N25" i="7" s="1"/>
  <c r="H25" i="7"/>
  <c r="I25" i="7"/>
  <c r="J25" i="7"/>
  <c r="K25" i="7"/>
  <c r="L25" i="7"/>
  <c r="D26" i="7"/>
  <c r="E26" i="7"/>
  <c r="F26" i="7"/>
  <c r="G26" i="7"/>
  <c r="N26" i="7" s="1"/>
  <c r="H26" i="7"/>
  <c r="I26" i="7"/>
  <c r="J26" i="7"/>
  <c r="K26" i="7"/>
  <c r="L26" i="7"/>
  <c r="D27" i="7"/>
  <c r="E27" i="7"/>
  <c r="F27" i="7"/>
  <c r="G27" i="7"/>
  <c r="N27" i="7" s="1"/>
  <c r="H27" i="7"/>
  <c r="I27" i="7"/>
  <c r="J27" i="7"/>
  <c r="K27" i="7"/>
  <c r="L27" i="7"/>
  <c r="D28" i="7"/>
  <c r="E28" i="7"/>
  <c r="F28" i="7"/>
  <c r="G28" i="7"/>
  <c r="N28" i="7" s="1"/>
  <c r="H28" i="7"/>
  <c r="I28" i="7"/>
  <c r="J28" i="7"/>
  <c r="K28" i="7"/>
  <c r="L28" i="7"/>
  <c r="D29" i="7"/>
  <c r="E29" i="7"/>
  <c r="F29" i="7"/>
  <c r="G29" i="7"/>
  <c r="H29" i="7"/>
  <c r="I29" i="7"/>
  <c r="J29" i="7"/>
  <c r="K29" i="7"/>
  <c r="L29" i="7"/>
  <c r="N29" i="7"/>
  <c r="D30" i="7"/>
  <c r="E30" i="7"/>
  <c r="F30" i="7"/>
  <c r="G30" i="7"/>
  <c r="H30" i="7"/>
  <c r="I30" i="7"/>
  <c r="J30" i="7"/>
  <c r="K30" i="7"/>
  <c r="L30" i="7"/>
  <c r="N30" i="7"/>
  <c r="D31" i="7"/>
  <c r="E31" i="7"/>
  <c r="F31" i="7"/>
  <c r="G31" i="7"/>
  <c r="H31" i="7"/>
  <c r="I31" i="7"/>
  <c r="J31" i="7"/>
  <c r="K31" i="7"/>
  <c r="L31" i="7"/>
  <c r="N31" i="7"/>
  <c r="D32" i="7"/>
  <c r="E32" i="7"/>
  <c r="F32" i="7"/>
  <c r="G32" i="7"/>
  <c r="H32" i="7"/>
  <c r="I32" i="7"/>
  <c r="J32" i="7"/>
  <c r="K32" i="7"/>
  <c r="L32" i="7"/>
  <c r="N32" i="7"/>
  <c r="D33" i="7"/>
  <c r="E33" i="7"/>
  <c r="F33" i="7"/>
  <c r="G33" i="7"/>
  <c r="N33" i="7" s="1"/>
  <c r="H33" i="7"/>
  <c r="I33" i="7"/>
  <c r="J33" i="7"/>
  <c r="K33" i="7"/>
  <c r="L33" i="7"/>
  <c r="D34" i="7"/>
  <c r="E34" i="7"/>
  <c r="F34" i="7"/>
  <c r="G34" i="7"/>
  <c r="H34" i="7"/>
  <c r="I34" i="7"/>
  <c r="J34" i="7"/>
  <c r="K34" i="7"/>
  <c r="L34" i="7"/>
  <c r="N34" i="7"/>
  <c r="D35" i="7"/>
  <c r="E35" i="7"/>
  <c r="F35" i="7"/>
  <c r="G35" i="7"/>
  <c r="N35" i="7" s="1"/>
  <c r="H35" i="7"/>
  <c r="I35" i="7"/>
  <c r="J35" i="7"/>
  <c r="K35" i="7"/>
  <c r="L35" i="7"/>
  <c r="D36" i="7"/>
  <c r="E36" i="7"/>
  <c r="F36" i="7"/>
  <c r="G36" i="7"/>
  <c r="H36" i="7"/>
  <c r="I36" i="7"/>
  <c r="J36" i="7"/>
  <c r="K36" i="7"/>
  <c r="L36" i="7"/>
  <c r="N36" i="7"/>
  <c r="D37" i="7"/>
  <c r="E37" i="7"/>
  <c r="F37" i="7"/>
  <c r="G37" i="7"/>
  <c r="H37" i="7"/>
  <c r="I37" i="7"/>
  <c r="J37" i="7"/>
  <c r="K37" i="7"/>
  <c r="L37" i="7"/>
  <c r="N37" i="7"/>
  <c r="D38" i="7"/>
  <c r="E38" i="7"/>
  <c r="F38" i="7"/>
  <c r="G38" i="7"/>
  <c r="N38" i="7" s="1"/>
  <c r="H38" i="7"/>
  <c r="I38" i="7"/>
  <c r="J38" i="7"/>
  <c r="K38" i="7"/>
  <c r="L38" i="7"/>
  <c r="D39" i="7"/>
  <c r="E39" i="7"/>
  <c r="F39" i="7"/>
  <c r="G39" i="7"/>
  <c r="H39" i="7"/>
  <c r="I39" i="7"/>
  <c r="J39" i="7"/>
  <c r="K39" i="7"/>
  <c r="L39" i="7"/>
  <c r="N39" i="7"/>
  <c r="D40" i="7"/>
  <c r="E40" i="7"/>
  <c r="F40" i="7"/>
  <c r="G40" i="7"/>
  <c r="N40" i="7" s="1"/>
  <c r="H40" i="7"/>
  <c r="I40" i="7"/>
  <c r="J40" i="7"/>
  <c r="K40" i="7"/>
  <c r="L40" i="7"/>
  <c r="D41" i="7"/>
  <c r="E41" i="7"/>
  <c r="F41" i="7"/>
  <c r="G41" i="7"/>
  <c r="H41" i="7"/>
  <c r="I41" i="7"/>
  <c r="J41" i="7"/>
  <c r="K41" i="7"/>
  <c r="L41" i="7"/>
  <c r="N41" i="7"/>
  <c r="D42" i="7"/>
  <c r="E42" i="7"/>
  <c r="F42" i="7"/>
  <c r="G42" i="7"/>
  <c r="N42" i="7" s="1"/>
  <c r="H42" i="7"/>
  <c r="I42" i="7"/>
  <c r="J42" i="7"/>
  <c r="K42" i="7"/>
  <c r="L42" i="7"/>
  <c r="D43" i="7"/>
  <c r="E43" i="7"/>
  <c r="F43" i="7"/>
  <c r="G43" i="7"/>
  <c r="H43" i="7"/>
  <c r="I43" i="7"/>
  <c r="J43" i="7"/>
  <c r="K43" i="7"/>
  <c r="L43" i="7"/>
  <c r="N43" i="7"/>
  <c r="D44" i="7"/>
  <c r="E44" i="7"/>
  <c r="F44" i="7"/>
  <c r="G44" i="7"/>
  <c r="H44" i="7"/>
  <c r="I44" i="7"/>
  <c r="J44" i="7"/>
  <c r="K44" i="7"/>
  <c r="L44" i="7"/>
  <c r="N44" i="7"/>
  <c r="D45" i="7"/>
  <c r="E45" i="7"/>
  <c r="F45" i="7"/>
  <c r="G45" i="7"/>
  <c r="N45" i="7" s="1"/>
  <c r="H45" i="7"/>
  <c r="I45" i="7"/>
  <c r="J45" i="7"/>
  <c r="K45" i="7"/>
  <c r="L45" i="7"/>
  <c r="D46" i="7"/>
  <c r="E46" i="7"/>
  <c r="F46" i="7"/>
  <c r="G46" i="7"/>
  <c r="H46" i="7"/>
  <c r="I46" i="7"/>
  <c r="J46" i="7"/>
  <c r="K46" i="7"/>
  <c r="L46" i="7"/>
  <c r="N46" i="7"/>
  <c r="D47" i="7"/>
  <c r="E47" i="7"/>
  <c r="F47" i="7"/>
  <c r="G47" i="7"/>
  <c r="H47" i="7"/>
  <c r="I47" i="7"/>
  <c r="J47" i="7"/>
  <c r="K47" i="7"/>
  <c r="L47" i="7"/>
  <c r="N47" i="7"/>
  <c r="D48" i="7"/>
  <c r="E48" i="7"/>
  <c r="F48" i="7"/>
  <c r="G48" i="7"/>
  <c r="H48" i="7"/>
  <c r="I48" i="7"/>
  <c r="J48" i="7"/>
  <c r="K48" i="7"/>
  <c r="L48" i="7"/>
  <c r="N48" i="7"/>
  <c r="D49" i="7"/>
  <c r="E49" i="7"/>
  <c r="F49" i="7"/>
  <c r="G49" i="7"/>
  <c r="N49" i="7" s="1"/>
  <c r="H49" i="7"/>
  <c r="I49" i="7"/>
  <c r="J49" i="7"/>
  <c r="K49" i="7"/>
  <c r="L49" i="7"/>
  <c r="D50" i="7"/>
  <c r="E50" i="7"/>
  <c r="F50" i="7"/>
  <c r="G50" i="7"/>
  <c r="N50" i="7" s="1"/>
  <c r="H50" i="7"/>
  <c r="I50" i="7"/>
  <c r="J50" i="7"/>
  <c r="K50" i="7"/>
  <c r="L50" i="7"/>
  <c r="D51" i="7"/>
  <c r="E51" i="7"/>
  <c r="F51" i="7"/>
  <c r="G51" i="7"/>
  <c r="H51" i="7"/>
  <c r="I51" i="7"/>
  <c r="J51" i="7"/>
  <c r="K51" i="7"/>
  <c r="L51" i="7"/>
  <c r="N51" i="7"/>
  <c r="D52" i="7"/>
  <c r="E52" i="7"/>
  <c r="F52" i="7"/>
  <c r="G52" i="7"/>
  <c r="N52" i="7" s="1"/>
  <c r="H52" i="7"/>
  <c r="I52" i="7"/>
  <c r="J52" i="7"/>
  <c r="K52" i="7"/>
  <c r="L52" i="7"/>
  <c r="D53" i="7"/>
  <c r="E53" i="7"/>
  <c r="F53" i="7"/>
  <c r="G53" i="7"/>
  <c r="H53" i="7"/>
  <c r="I53" i="7"/>
  <c r="J53" i="7"/>
  <c r="K53" i="7"/>
  <c r="L53" i="7"/>
  <c r="N53" i="7"/>
  <c r="D54" i="7"/>
  <c r="E54" i="7"/>
  <c r="F54" i="7"/>
  <c r="G54" i="7"/>
  <c r="N54" i="7" s="1"/>
  <c r="H54" i="7"/>
  <c r="I54" i="7"/>
  <c r="J54" i="7"/>
  <c r="K54" i="7"/>
  <c r="L54" i="7"/>
  <c r="D55" i="7"/>
  <c r="E55" i="7"/>
  <c r="F55" i="7"/>
  <c r="G55" i="7"/>
  <c r="N55" i="7" s="1"/>
  <c r="H55" i="7"/>
  <c r="I55" i="7"/>
  <c r="J55" i="7"/>
  <c r="K55" i="7"/>
  <c r="L55" i="7"/>
  <c r="D56" i="7"/>
  <c r="E56" i="7"/>
  <c r="F56" i="7"/>
  <c r="G56" i="7"/>
  <c r="N56" i="7" s="1"/>
  <c r="H56" i="7"/>
  <c r="I56" i="7"/>
  <c r="J56" i="7"/>
  <c r="K56" i="7"/>
  <c r="L56" i="7"/>
  <c r="D57" i="7"/>
  <c r="E57" i="7"/>
  <c r="F57" i="7"/>
  <c r="G57" i="7"/>
  <c r="N57" i="7" s="1"/>
  <c r="H57" i="7"/>
  <c r="I57" i="7"/>
  <c r="J57" i="7"/>
  <c r="K57" i="7"/>
  <c r="L57" i="7"/>
  <c r="D58" i="7"/>
  <c r="E58" i="7"/>
  <c r="F58" i="7"/>
  <c r="G58" i="7"/>
  <c r="N58" i="7" s="1"/>
  <c r="H58" i="7"/>
  <c r="I58" i="7"/>
  <c r="J58" i="7"/>
  <c r="K58" i="7"/>
  <c r="L58" i="7"/>
  <c r="D59" i="7"/>
  <c r="E59" i="7"/>
  <c r="F59" i="7"/>
  <c r="G59" i="7"/>
  <c r="H59" i="7"/>
  <c r="I59" i="7"/>
  <c r="J59" i="7"/>
  <c r="K59" i="7"/>
  <c r="L59" i="7"/>
  <c r="N59" i="7"/>
  <c r="D60" i="7"/>
  <c r="E60" i="7"/>
  <c r="F60" i="7"/>
  <c r="G60" i="7"/>
  <c r="N60" i="7" s="1"/>
  <c r="H60" i="7"/>
  <c r="I60" i="7"/>
  <c r="J60" i="7"/>
  <c r="K60" i="7"/>
  <c r="L60" i="7"/>
  <c r="D61" i="7"/>
  <c r="E61" i="7"/>
  <c r="F61" i="7"/>
  <c r="G61" i="7"/>
  <c r="N61" i="7" s="1"/>
  <c r="H61" i="7"/>
  <c r="I61" i="7"/>
  <c r="J61" i="7"/>
  <c r="K61" i="7"/>
  <c r="L61" i="7"/>
  <c r="D62" i="7"/>
  <c r="E62" i="7"/>
  <c r="F62" i="7"/>
  <c r="G62" i="7"/>
  <c r="N62" i="7" s="1"/>
  <c r="H62" i="7"/>
  <c r="I62" i="7"/>
  <c r="J62" i="7"/>
  <c r="K62" i="7"/>
  <c r="L62" i="7"/>
  <c r="D63" i="7"/>
  <c r="E63" i="7"/>
  <c r="F63" i="7"/>
  <c r="G63" i="7"/>
  <c r="N63" i="7" s="1"/>
  <c r="H63" i="7"/>
  <c r="I63" i="7"/>
  <c r="J63" i="7"/>
  <c r="K63" i="7"/>
  <c r="L63" i="7"/>
  <c r="D64" i="7"/>
  <c r="E64" i="7"/>
  <c r="F64" i="7"/>
  <c r="G64" i="7"/>
  <c r="N64" i="7" s="1"/>
  <c r="H64" i="7"/>
  <c r="I64" i="7"/>
  <c r="J64" i="7"/>
  <c r="K64" i="7"/>
  <c r="L64" i="7"/>
  <c r="D65" i="7"/>
  <c r="E65" i="7"/>
  <c r="F65" i="7"/>
  <c r="G65" i="7"/>
  <c r="N65" i="7" s="1"/>
  <c r="H65" i="7"/>
  <c r="I65" i="7"/>
  <c r="J65" i="7"/>
  <c r="K65" i="7"/>
  <c r="L65" i="7"/>
  <c r="D66" i="7"/>
  <c r="E66" i="7"/>
  <c r="F66" i="7"/>
  <c r="G66" i="7"/>
  <c r="N66" i="7" s="1"/>
  <c r="H66" i="7"/>
  <c r="I66" i="7"/>
  <c r="J66" i="7"/>
  <c r="K66" i="7"/>
  <c r="L66" i="7"/>
  <c r="D67" i="7"/>
  <c r="E67" i="7"/>
  <c r="F67" i="7"/>
  <c r="G67" i="7"/>
  <c r="N67" i="7" s="1"/>
  <c r="H67" i="7"/>
  <c r="I67" i="7"/>
  <c r="J67" i="7"/>
  <c r="K67" i="7"/>
  <c r="L67" i="7"/>
  <c r="D68" i="7"/>
  <c r="E68" i="7"/>
  <c r="F68" i="7"/>
  <c r="G68" i="7"/>
  <c r="N68" i="7" s="1"/>
  <c r="H68" i="7"/>
  <c r="I68" i="7"/>
  <c r="J68" i="7"/>
  <c r="K68" i="7"/>
  <c r="L68" i="7"/>
  <c r="D69" i="7"/>
  <c r="E69" i="7"/>
  <c r="F69" i="7"/>
  <c r="G69" i="7"/>
  <c r="H69" i="7"/>
  <c r="I69" i="7"/>
  <c r="J69" i="7"/>
  <c r="K69" i="7"/>
  <c r="L69" i="7"/>
  <c r="N69" i="7"/>
  <c r="D70" i="7"/>
  <c r="E70" i="7"/>
  <c r="F70" i="7"/>
  <c r="G70" i="7"/>
  <c r="H70" i="7"/>
  <c r="I70" i="7"/>
  <c r="J70" i="7"/>
  <c r="K70" i="7"/>
  <c r="L70" i="7"/>
  <c r="N70" i="7"/>
  <c r="D71" i="7"/>
  <c r="E71" i="7"/>
  <c r="F71" i="7"/>
  <c r="G71" i="7"/>
  <c r="H71" i="7"/>
  <c r="I71" i="7"/>
  <c r="J71" i="7"/>
  <c r="K71" i="7"/>
  <c r="L71" i="7"/>
  <c r="N71" i="7"/>
  <c r="D72" i="7"/>
  <c r="E72" i="7"/>
  <c r="F72" i="7"/>
  <c r="G72" i="7"/>
  <c r="N72" i="7" s="1"/>
  <c r="H72" i="7"/>
  <c r="I72" i="7"/>
  <c r="J72" i="7"/>
  <c r="K72" i="7"/>
  <c r="L72" i="7"/>
  <c r="D73" i="7"/>
  <c r="E73" i="7"/>
  <c r="F73" i="7"/>
  <c r="G73" i="7"/>
  <c r="N73" i="7" s="1"/>
  <c r="H73" i="7"/>
  <c r="I73" i="7"/>
  <c r="J73" i="7"/>
  <c r="K73" i="7"/>
  <c r="L73" i="7"/>
  <c r="D74" i="7"/>
  <c r="E74" i="7"/>
  <c r="F74" i="7"/>
  <c r="G74" i="7"/>
  <c r="N74" i="7" s="1"/>
  <c r="H74" i="7"/>
  <c r="I74" i="7"/>
  <c r="J74" i="7"/>
  <c r="K74" i="7"/>
  <c r="L74" i="7"/>
  <c r="D75" i="7"/>
  <c r="E75" i="7"/>
  <c r="F75" i="7"/>
  <c r="G75" i="7"/>
  <c r="N75" i="7" s="1"/>
  <c r="H75" i="7"/>
  <c r="I75" i="7"/>
  <c r="J75" i="7"/>
  <c r="K75" i="7"/>
  <c r="L75" i="7"/>
  <c r="D76" i="7"/>
  <c r="E76" i="7"/>
  <c r="F76" i="7"/>
  <c r="G76" i="7"/>
  <c r="N76" i="7" s="1"/>
  <c r="H76" i="7"/>
  <c r="I76" i="7"/>
  <c r="J76" i="7"/>
  <c r="K76" i="7"/>
  <c r="L76" i="7"/>
  <c r="D77" i="7"/>
  <c r="E77" i="7"/>
  <c r="F77" i="7"/>
  <c r="G77" i="7"/>
  <c r="H77" i="7"/>
  <c r="I77" i="7"/>
  <c r="J77" i="7"/>
  <c r="K77" i="7"/>
  <c r="L77" i="7"/>
  <c r="N77" i="7"/>
  <c r="D78" i="7"/>
  <c r="E78" i="7"/>
  <c r="F78" i="7"/>
  <c r="G78" i="7"/>
  <c r="N78" i="7" s="1"/>
  <c r="H78" i="7"/>
  <c r="I78" i="7"/>
  <c r="J78" i="7"/>
  <c r="K78" i="7"/>
  <c r="L78" i="7"/>
  <c r="D79" i="7"/>
  <c r="E79" i="7"/>
  <c r="F79" i="7"/>
  <c r="G79" i="7"/>
  <c r="N79" i="7" s="1"/>
  <c r="H79" i="7"/>
  <c r="I79" i="7"/>
  <c r="J79" i="7"/>
  <c r="K79" i="7"/>
  <c r="L79" i="7"/>
  <c r="D80" i="7"/>
  <c r="E80" i="7"/>
  <c r="F80" i="7"/>
  <c r="G80" i="7"/>
  <c r="N80" i="7" s="1"/>
  <c r="H80" i="7"/>
  <c r="I80" i="7"/>
  <c r="J80" i="7"/>
  <c r="K80" i="7"/>
  <c r="L80" i="7"/>
  <c r="D81" i="7"/>
  <c r="E81" i="7"/>
  <c r="F81" i="7"/>
  <c r="G81" i="7"/>
  <c r="N81" i="7" s="1"/>
  <c r="H81" i="7"/>
  <c r="I81" i="7"/>
  <c r="J81" i="7"/>
  <c r="K81" i="7"/>
  <c r="L81" i="7"/>
  <c r="D82" i="7"/>
  <c r="E82" i="7"/>
  <c r="F82" i="7"/>
  <c r="G82" i="7"/>
  <c r="N82" i="7" s="1"/>
  <c r="H82" i="7"/>
  <c r="I82" i="7"/>
  <c r="J82" i="7"/>
  <c r="K82" i="7"/>
  <c r="L82" i="7"/>
  <c r="D83" i="7"/>
  <c r="E83" i="7"/>
  <c r="F83" i="7"/>
  <c r="G83" i="7"/>
  <c r="N83" i="7" s="1"/>
  <c r="H83" i="7"/>
  <c r="I83" i="7"/>
  <c r="J83" i="7"/>
  <c r="K83" i="7"/>
  <c r="L83" i="7"/>
  <c r="D84" i="7"/>
  <c r="E84" i="7"/>
  <c r="F84" i="7"/>
  <c r="G84" i="7"/>
  <c r="N84" i="7" s="1"/>
  <c r="H84" i="7"/>
  <c r="I84" i="7"/>
  <c r="J84" i="7"/>
  <c r="K84" i="7"/>
  <c r="L84" i="7"/>
  <c r="D85" i="7"/>
  <c r="E85" i="7"/>
  <c r="F85" i="7"/>
  <c r="G85" i="7"/>
  <c r="H85" i="7"/>
  <c r="I85" i="7"/>
  <c r="J85" i="7"/>
  <c r="K85" i="7"/>
  <c r="L85" i="7"/>
  <c r="N85" i="7"/>
  <c r="D86" i="7"/>
  <c r="E86" i="7"/>
  <c r="F86" i="7"/>
  <c r="G86" i="7"/>
  <c r="N86" i="7" s="1"/>
  <c r="H86" i="7"/>
  <c r="I86" i="7"/>
  <c r="J86" i="7"/>
  <c r="K86" i="7"/>
  <c r="L86" i="7"/>
  <c r="D87" i="7"/>
  <c r="E87" i="7"/>
  <c r="F87" i="7"/>
  <c r="G87" i="7"/>
  <c r="N87" i="7" s="1"/>
  <c r="H87" i="7"/>
  <c r="I87" i="7"/>
  <c r="J87" i="7"/>
  <c r="K87" i="7"/>
  <c r="L87" i="7"/>
  <c r="D88" i="7"/>
  <c r="E88" i="7"/>
  <c r="F88" i="7"/>
  <c r="G88" i="7"/>
  <c r="N88" i="7" s="1"/>
  <c r="H88" i="7"/>
  <c r="I88" i="7"/>
  <c r="J88" i="7"/>
  <c r="K88" i="7"/>
  <c r="L88" i="7"/>
  <c r="D89" i="7"/>
  <c r="E89" i="7"/>
  <c r="F89" i="7"/>
  <c r="G89" i="7"/>
  <c r="N89" i="7" s="1"/>
  <c r="H89" i="7"/>
  <c r="I89" i="7"/>
  <c r="J89" i="7"/>
  <c r="K89" i="7"/>
  <c r="L89" i="7"/>
  <c r="D90" i="7"/>
  <c r="E90" i="7"/>
  <c r="F90" i="7"/>
  <c r="G90" i="7"/>
  <c r="N90" i="7" s="1"/>
  <c r="H90" i="7"/>
  <c r="I90" i="7"/>
  <c r="J90" i="7"/>
  <c r="K90" i="7"/>
  <c r="L90" i="7"/>
  <c r="D91" i="7"/>
  <c r="E91" i="7"/>
  <c r="F91" i="7"/>
  <c r="G91" i="7"/>
  <c r="N91" i="7" s="1"/>
  <c r="H91" i="7"/>
  <c r="I91" i="7"/>
  <c r="J91" i="7"/>
  <c r="K91" i="7"/>
  <c r="L91" i="7"/>
  <c r="D92" i="7"/>
  <c r="E92" i="7"/>
  <c r="F92" i="7"/>
  <c r="G92" i="7"/>
  <c r="N92" i="7" s="1"/>
  <c r="H92" i="7"/>
  <c r="I92" i="7"/>
  <c r="J92" i="7"/>
  <c r="K92" i="7"/>
  <c r="L92" i="7"/>
  <c r="D93" i="7"/>
  <c r="E93" i="7"/>
  <c r="F93" i="7"/>
  <c r="G93" i="7"/>
  <c r="N93" i="7" s="1"/>
  <c r="H93" i="7"/>
  <c r="I93" i="7"/>
  <c r="J93" i="7"/>
  <c r="K93" i="7"/>
  <c r="L93" i="7"/>
  <c r="D94" i="7"/>
  <c r="E94" i="7"/>
  <c r="F94" i="7"/>
  <c r="G94" i="7"/>
  <c r="N94" i="7" s="1"/>
  <c r="H94" i="7"/>
  <c r="I94" i="7"/>
  <c r="J94" i="7"/>
  <c r="K94" i="7"/>
  <c r="L94" i="7"/>
  <c r="D95" i="7"/>
  <c r="E95" i="7"/>
  <c r="F95" i="7"/>
  <c r="G95" i="7"/>
  <c r="N95" i="7" s="1"/>
  <c r="H95" i="7"/>
  <c r="I95" i="7"/>
  <c r="J95" i="7"/>
  <c r="K95" i="7"/>
  <c r="L95" i="7"/>
  <c r="D96" i="7"/>
  <c r="E96" i="7"/>
  <c r="F96" i="7"/>
  <c r="G96" i="7"/>
  <c r="N96" i="7" s="1"/>
  <c r="H96" i="7"/>
  <c r="I96" i="7"/>
  <c r="J96" i="7"/>
  <c r="K96" i="7"/>
  <c r="L96" i="7"/>
  <c r="D97" i="7"/>
  <c r="E97" i="7"/>
  <c r="F97" i="7"/>
  <c r="G97" i="7"/>
  <c r="N97" i="7" s="1"/>
  <c r="H97" i="7"/>
  <c r="I97" i="7"/>
  <c r="J97" i="7"/>
  <c r="K97" i="7"/>
  <c r="L97" i="7"/>
  <c r="D98" i="7"/>
  <c r="E98" i="7"/>
  <c r="F98" i="7"/>
  <c r="G98" i="7"/>
  <c r="N98" i="7" s="1"/>
  <c r="H98" i="7"/>
  <c r="I98" i="7"/>
  <c r="J98" i="7"/>
  <c r="K98" i="7"/>
  <c r="L98" i="7"/>
  <c r="D99" i="7"/>
  <c r="E99" i="7"/>
  <c r="F99" i="7"/>
  <c r="G99" i="7"/>
  <c r="N99" i="7" s="1"/>
  <c r="H99" i="7"/>
  <c r="I99" i="7"/>
  <c r="J99" i="7"/>
  <c r="K99" i="7"/>
  <c r="L99" i="7"/>
  <c r="D100" i="7"/>
  <c r="E100" i="7"/>
  <c r="F100" i="7"/>
  <c r="G100" i="7"/>
  <c r="H100" i="7"/>
  <c r="I100" i="7"/>
  <c r="J100" i="7"/>
  <c r="K100" i="7"/>
  <c r="L100" i="7"/>
  <c r="N100" i="7"/>
  <c r="D101" i="7"/>
  <c r="E101" i="7"/>
  <c r="F101" i="7"/>
  <c r="G101" i="7"/>
  <c r="N101" i="7" s="1"/>
  <c r="H101" i="7"/>
  <c r="I101" i="7"/>
  <c r="J101" i="7"/>
  <c r="K101" i="7"/>
  <c r="L101" i="7"/>
  <c r="D102" i="7"/>
  <c r="E102" i="7"/>
  <c r="F102" i="7"/>
  <c r="G102" i="7"/>
  <c r="N102" i="7" s="1"/>
  <c r="H102" i="7"/>
  <c r="I102" i="7"/>
  <c r="J102" i="7"/>
  <c r="K102" i="7"/>
  <c r="L102" i="7"/>
  <c r="D103" i="7"/>
  <c r="E103" i="7"/>
  <c r="F103" i="7"/>
  <c r="G103" i="7"/>
  <c r="N103" i="7" s="1"/>
  <c r="H103" i="7"/>
  <c r="I103" i="7"/>
  <c r="J103" i="7"/>
  <c r="K103" i="7"/>
  <c r="L103" i="7"/>
  <c r="D104" i="7"/>
  <c r="E104" i="7"/>
  <c r="F104" i="7"/>
  <c r="G104" i="7"/>
  <c r="H104" i="7"/>
  <c r="I104" i="7"/>
  <c r="J104" i="7"/>
  <c r="K104" i="7"/>
  <c r="L104" i="7"/>
  <c r="N104" i="7"/>
  <c r="D105" i="7"/>
  <c r="E105" i="7"/>
  <c r="F105" i="7"/>
  <c r="G105" i="7"/>
  <c r="N105" i="7" s="1"/>
  <c r="H105" i="7"/>
  <c r="I105" i="7"/>
  <c r="J105" i="7"/>
  <c r="K105" i="7"/>
  <c r="L105" i="7"/>
  <c r="D106" i="7"/>
  <c r="E106" i="7"/>
  <c r="F106" i="7"/>
  <c r="G106" i="7"/>
  <c r="N106" i="7" s="1"/>
  <c r="H106" i="7"/>
  <c r="I106" i="7"/>
  <c r="J106" i="7"/>
  <c r="K106" i="7"/>
  <c r="L106" i="7"/>
  <c r="D107" i="7"/>
  <c r="E107" i="7"/>
  <c r="F107" i="7"/>
  <c r="G107" i="7"/>
  <c r="N107" i="7" s="1"/>
  <c r="H107" i="7"/>
  <c r="I107" i="7"/>
  <c r="J107" i="7"/>
  <c r="K107" i="7"/>
  <c r="L107" i="7"/>
  <c r="D108" i="7"/>
  <c r="E108" i="7"/>
  <c r="F108" i="7"/>
  <c r="G108" i="7"/>
  <c r="N108" i="7" s="1"/>
  <c r="H108" i="7"/>
  <c r="I108" i="7"/>
  <c r="J108" i="7"/>
  <c r="K108" i="7"/>
  <c r="L108" i="7"/>
  <c r="D109" i="7"/>
  <c r="E109" i="7"/>
  <c r="F109" i="7"/>
  <c r="G109" i="7"/>
  <c r="N109" i="7" s="1"/>
  <c r="H109" i="7"/>
  <c r="I109" i="7"/>
  <c r="J109" i="7"/>
  <c r="K109" i="7"/>
  <c r="L109" i="7"/>
  <c r="D110" i="7"/>
  <c r="E110" i="7"/>
  <c r="F110" i="7"/>
  <c r="G110" i="7"/>
  <c r="N110" i="7" s="1"/>
  <c r="H110" i="7"/>
  <c r="I110" i="7"/>
  <c r="J110" i="7"/>
  <c r="K110" i="7"/>
  <c r="L110" i="7"/>
  <c r="D111" i="7"/>
  <c r="E111" i="7"/>
  <c r="F111" i="7"/>
  <c r="G111" i="7"/>
  <c r="N111" i="7" s="1"/>
  <c r="H111" i="7"/>
  <c r="I111" i="7"/>
  <c r="J111" i="7"/>
  <c r="K111" i="7"/>
  <c r="L111" i="7"/>
  <c r="D112" i="7"/>
  <c r="E112" i="7"/>
  <c r="F112" i="7"/>
  <c r="G112" i="7"/>
  <c r="N112" i="7" s="1"/>
  <c r="H112" i="7"/>
  <c r="I112" i="7"/>
  <c r="J112" i="7"/>
  <c r="K112" i="7"/>
  <c r="L112" i="7"/>
  <c r="D113" i="7"/>
  <c r="E113" i="7"/>
  <c r="F113" i="7"/>
  <c r="G113" i="7"/>
  <c r="N113" i="7" s="1"/>
  <c r="H113" i="7"/>
  <c r="I113" i="7"/>
  <c r="J113" i="7"/>
  <c r="K113" i="7"/>
  <c r="L113" i="7"/>
  <c r="D114" i="7"/>
  <c r="E114" i="7"/>
  <c r="F114" i="7"/>
  <c r="G114" i="7"/>
  <c r="N114" i="7" s="1"/>
  <c r="H114" i="7"/>
  <c r="I114" i="7"/>
  <c r="J114" i="7"/>
  <c r="K114" i="7"/>
  <c r="L114" i="7"/>
  <c r="D115" i="7"/>
  <c r="E115" i="7"/>
  <c r="F115" i="7"/>
  <c r="G115" i="7"/>
  <c r="N115" i="7" s="1"/>
  <c r="H115" i="7"/>
  <c r="I115" i="7"/>
  <c r="J115" i="7"/>
  <c r="K115" i="7"/>
  <c r="L115" i="7"/>
  <c r="D116" i="7"/>
  <c r="E116" i="7"/>
  <c r="F116" i="7"/>
  <c r="G116" i="7"/>
  <c r="N116" i="7" s="1"/>
  <c r="H116" i="7"/>
  <c r="I116" i="7"/>
  <c r="J116" i="7"/>
  <c r="K116" i="7"/>
  <c r="L116" i="7"/>
  <c r="D117" i="7"/>
  <c r="E117" i="7"/>
  <c r="F117" i="7"/>
  <c r="G117" i="7"/>
  <c r="N117" i="7" s="1"/>
  <c r="H117" i="7"/>
  <c r="I117" i="7"/>
  <c r="J117" i="7"/>
  <c r="K117" i="7"/>
  <c r="L117" i="7"/>
  <c r="D118" i="7"/>
  <c r="E118" i="7"/>
  <c r="F118" i="7"/>
  <c r="G118" i="7"/>
  <c r="N118" i="7" s="1"/>
  <c r="H118" i="7"/>
  <c r="I118" i="7"/>
  <c r="J118" i="7"/>
  <c r="K118" i="7"/>
  <c r="L118" i="7"/>
  <c r="D119" i="7"/>
  <c r="E119" i="7"/>
  <c r="F119" i="7"/>
  <c r="G119" i="7"/>
  <c r="H119" i="7"/>
  <c r="I119" i="7"/>
  <c r="J119" i="7"/>
  <c r="K119" i="7"/>
  <c r="L119" i="7"/>
  <c r="N119" i="7"/>
  <c r="D120" i="7"/>
  <c r="E120" i="7"/>
  <c r="F120" i="7"/>
  <c r="G120" i="7"/>
  <c r="N120" i="7" s="1"/>
  <c r="H120" i="7"/>
  <c r="I120" i="7"/>
  <c r="J120" i="7"/>
  <c r="K120" i="7"/>
  <c r="L120" i="7"/>
  <c r="D121" i="7"/>
  <c r="E121" i="7"/>
  <c r="F121" i="7"/>
  <c r="G121" i="7"/>
  <c r="N121" i="7" s="1"/>
  <c r="H121" i="7"/>
  <c r="I121" i="7"/>
  <c r="J121" i="7"/>
  <c r="K121" i="7"/>
  <c r="L121" i="7"/>
  <c r="D122" i="7"/>
  <c r="E122" i="7"/>
  <c r="F122" i="7"/>
  <c r="G122" i="7"/>
  <c r="H122" i="7"/>
  <c r="I122" i="7"/>
  <c r="J122" i="7"/>
  <c r="K122" i="7"/>
  <c r="L122" i="7"/>
  <c r="N122" i="7"/>
  <c r="D123" i="7"/>
  <c r="E123" i="7"/>
  <c r="F123" i="7"/>
  <c r="G123" i="7"/>
  <c r="N123" i="7" s="1"/>
  <c r="H123" i="7"/>
  <c r="I123" i="7"/>
  <c r="J123" i="7"/>
  <c r="K123" i="7"/>
  <c r="L123" i="7"/>
  <c r="D124" i="7"/>
  <c r="E124" i="7"/>
  <c r="F124" i="7"/>
  <c r="G124" i="7"/>
  <c r="N124" i="7" s="1"/>
  <c r="H124" i="7"/>
  <c r="I124" i="7"/>
  <c r="J124" i="7"/>
  <c r="K124" i="7"/>
  <c r="L124" i="7"/>
  <c r="D125" i="7"/>
  <c r="E125" i="7"/>
  <c r="F125" i="7"/>
  <c r="G125" i="7"/>
  <c r="N125" i="7" s="1"/>
  <c r="H125" i="7"/>
  <c r="I125" i="7"/>
  <c r="J125" i="7"/>
  <c r="K125" i="7"/>
  <c r="L125" i="7"/>
  <c r="D126" i="7"/>
  <c r="E126" i="7"/>
  <c r="F126" i="7"/>
  <c r="G126" i="7"/>
  <c r="N126" i="7" s="1"/>
  <c r="H126" i="7"/>
  <c r="I126" i="7"/>
  <c r="J126" i="7"/>
  <c r="K126" i="7"/>
  <c r="L126" i="7"/>
  <c r="D127" i="7"/>
  <c r="E127" i="7"/>
  <c r="F127" i="7"/>
  <c r="G127" i="7"/>
  <c r="N127" i="7" s="1"/>
  <c r="H127" i="7"/>
  <c r="I127" i="7"/>
  <c r="J127" i="7"/>
  <c r="K127" i="7"/>
  <c r="L127" i="7"/>
  <c r="D128" i="7"/>
  <c r="E128" i="7"/>
  <c r="F128" i="7"/>
  <c r="G128" i="7"/>
  <c r="H128" i="7"/>
  <c r="I128" i="7"/>
  <c r="J128" i="7"/>
  <c r="K128" i="7"/>
  <c r="L128" i="7"/>
  <c r="N128" i="7"/>
  <c r="D129" i="7"/>
  <c r="E129" i="7"/>
  <c r="F129" i="7"/>
  <c r="G129" i="7"/>
  <c r="H129" i="7"/>
  <c r="I129" i="7"/>
  <c r="J129" i="7"/>
  <c r="K129" i="7"/>
  <c r="L129" i="7"/>
  <c r="N129" i="7"/>
  <c r="D130" i="7"/>
  <c r="E130" i="7"/>
  <c r="F130" i="7"/>
  <c r="G130" i="7"/>
  <c r="N130" i="7" s="1"/>
  <c r="H130" i="7"/>
  <c r="I130" i="7"/>
  <c r="J130" i="7"/>
  <c r="K130" i="7"/>
  <c r="L130" i="7"/>
  <c r="D131" i="7"/>
  <c r="E131" i="7"/>
  <c r="F131" i="7"/>
  <c r="G131" i="7"/>
  <c r="N131" i="7" s="1"/>
  <c r="H131" i="7"/>
  <c r="I131" i="7"/>
  <c r="J131" i="7"/>
  <c r="K131" i="7"/>
  <c r="L131" i="7"/>
  <c r="D132" i="7"/>
  <c r="E132" i="7"/>
  <c r="F132" i="7"/>
  <c r="G132" i="7"/>
  <c r="N132" i="7" s="1"/>
  <c r="H132" i="7"/>
  <c r="I132" i="7"/>
  <c r="J132" i="7"/>
  <c r="K132" i="7"/>
  <c r="L132" i="7"/>
  <c r="D133" i="7"/>
  <c r="E133" i="7"/>
  <c r="F133" i="7"/>
  <c r="G133" i="7"/>
  <c r="N133" i="7" s="1"/>
  <c r="H133" i="7"/>
  <c r="I133" i="7"/>
  <c r="J133" i="7"/>
  <c r="K133" i="7"/>
  <c r="L133" i="7"/>
  <c r="D134" i="7"/>
  <c r="E134" i="7"/>
  <c r="F134" i="7"/>
  <c r="G134" i="7"/>
  <c r="N134" i="7" s="1"/>
  <c r="H134" i="7"/>
  <c r="I134" i="7"/>
  <c r="J134" i="7"/>
  <c r="K134" i="7"/>
  <c r="L134" i="7"/>
  <c r="D135" i="7"/>
  <c r="E135" i="7"/>
  <c r="F135" i="7"/>
  <c r="G135" i="7"/>
  <c r="N135" i="7" s="1"/>
  <c r="H135" i="7"/>
  <c r="I135" i="7"/>
  <c r="J135" i="7"/>
  <c r="K135" i="7"/>
  <c r="L135" i="7"/>
  <c r="D136" i="7"/>
  <c r="E136" i="7"/>
  <c r="F136" i="7"/>
  <c r="G136" i="7"/>
  <c r="H136" i="7"/>
  <c r="I136" i="7"/>
  <c r="J136" i="7"/>
  <c r="K136" i="7"/>
  <c r="L136" i="7"/>
  <c r="N136" i="7"/>
  <c r="D137" i="7"/>
  <c r="E137" i="7"/>
  <c r="F137" i="7"/>
  <c r="G137" i="7"/>
  <c r="N137" i="7" s="1"/>
  <c r="H137" i="7"/>
  <c r="I137" i="7"/>
  <c r="J137" i="7"/>
  <c r="K137" i="7"/>
  <c r="L137" i="7"/>
  <c r="D138" i="7"/>
  <c r="E138" i="7"/>
  <c r="F138" i="7"/>
  <c r="G138" i="7"/>
  <c r="N138" i="7" s="1"/>
  <c r="H138" i="7"/>
  <c r="I138" i="7"/>
  <c r="J138" i="7"/>
  <c r="K138" i="7"/>
  <c r="L138" i="7"/>
  <c r="D139" i="7"/>
  <c r="E139" i="7"/>
  <c r="F139" i="7"/>
  <c r="G139" i="7"/>
  <c r="N139" i="7" s="1"/>
  <c r="H139" i="7"/>
  <c r="I139" i="7"/>
  <c r="J139" i="7"/>
  <c r="K139" i="7"/>
  <c r="L139" i="7"/>
  <c r="D140" i="7"/>
  <c r="E140" i="7"/>
  <c r="F140" i="7"/>
  <c r="G140" i="7"/>
  <c r="N140" i="7" s="1"/>
  <c r="H140" i="7"/>
  <c r="I140" i="7"/>
  <c r="J140" i="7"/>
  <c r="K140" i="7"/>
  <c r="L140" i="7"/>
  <c r="D141" i="7"/>
  <c r="E141" i="7"/>
  <c r="F141" i="7"/>
  <c r="G141" i="7"/>
  <c r="N141" i="7" s="1"/>
  <c r="H141" i="7"/>
  <c r="I141" i="7"/>
  <c r="J141" i="7"/>
  <c r="K141" i="7"/>
  <c r="L141" i="7"/>
  <c r="D142" i="7"/>
  <c r="E142" i="7"/>
  <c r="F142" i="7"/>
  <c r="G142" i="7"/>
  <c r="N142" i="7" s="1"/>
  <c r="H142" i="7"/>
  <c r="I142" i="7"/>
  <c r="J142" i="7"/>
  <c r="K142" i="7"/>
  <c r="L142" i="7"/>
  <c r="D143" i="7"/>
  <c r="E143" i="7"/>
  <c r="F143" i="7"/>
  <c r="G143" i="7"/>
  <c r="N143" i="7" s="1"/>
  <c r="H143" i="7"/>
  <c r="I143" i="7"/>
  <c r="J143" i="7"/>
  <c r="K143" i="7"/>
  <c r="L143" i="7"/>
  <c r="D144" i="7"/>
  <c r="E144" i="7"/>
  <c r="F144" i="7"/>
  <c r="G144" i="7"/>
  <c r="H144" i="7"/>
  <c r="I144" i="7"/>
  <c r="J144" i="7"/>
  <c r="K144" i="7"/>
  <c r="L144" i="7"/>
  <c r="N144" i="7"/>
  <c r="D145" i="7"/>
  <c r="E145" i="7"/>
  <c r="F145" i="7"/>
  <c r="G145" i="7"/>
  <c r="N145" i="7" s="1"/>
  <c r="H145" i="7"/>
  <c r="I145" i="7"/>
  <c r="J145" i="7"/>
  <c r="K145" i="7"/>
  <c r="L145" i="7"/>
  <c r="D146" i="7"/>
  <c r="E146" i="7"/>
  <c r="F146" i="7"/>
  <c r="G146" i="7"/>
  <c r="N146" i="7" s="1"/>
  <c r="H146" i="7"/>
  <c r="I146" i="7"/>
  <c r="J146" i="7"/>
  <c r="K146" i="7"/>
  <c r="L146" i="7"/>
  <c r="D147" i="7"/>
  <c r="E147" i="7"/>
  <c r="F147" i="7"/>
  <c r="G147" i="7"/>
  <c r="N147" i="7" s="1"/>
  <c r="H147" i="7"/>
  <c r="I147" i="7"/>
  <c r="J147" i="7"/>
  <c r="K147" i="7"/>
  <c r="L147" i="7"/>
  <c r="D148" i="7"/>
  <c r="E148" i="7"/>
  <c r="F148" i="7"/>
  <c r="G148" i="7"/>
  <c r="N148" i="7" s="1"/>
  <c r="H148" i="7"/>
  <c r="I148" i="7"/>
  <c r="J148" i="7"/>
  <c r="K148" i="7"/>
  <c r="L148" i="7"/>
  <c r="D149" i="7"/>
  <c r="E149" i="7"/>
  <c r="F149" i="7"/>
  <c r="G149" i="7"/>
  <c r="H149" i="7"/>
  <c r="I149" i="7"/>
  <c r="J149" i="7"/>
  <c r="K149" i="7"/>
  <c r="L149" i="7"/>
  <c r="N149" i="7"/>
  <c r="D150" i="7"/>
  <c r="E150" i="7"/>
  <c r="F150" i="7"/>
  <c r="G150" i="7"/>
  <c r="H150" i="7"/>
  <c r="I150" i="7"/>
  <c r="J150" i="7"/>
  <c r="K150" i="7"/>
  <c r="L150" i="7"/>
  <c r="N150" i="7"/>
  <c r="D151" i="7"/>
  <c r="E151" i="7"/>
  <c r="F151" i="7"/>
  <c r="G151" i="7"/>
  <c r="N151" i="7" s="1"/>
  <c r="H151" i="7"/>
  <c r="I151" i="7"/>
  <c r="J151" i="7"/>
  <c r="K151" i="7"/>
  <c r="L151" i="7"/>
  <c r="D152" i="7"/>
  <c r="E152" i="7"/>
  <c r="F152" i="7"/>
  <c r="G152" i="7"/>
  <c r="H152" i="7"/>
  <c r="I152" i="7"/>
  <c r="J152" i="7"/>
  <c r="K152" i="7"/>
  <c r="L152" i="7"/>
  <c r="N152" i="7"/>
  <c r="D153" i="7"/>
  <c r="E153" i="7"/>
  <c r="F153" i="7"/>
  <c r="G153" i="7"/>
  <c r="H153" i="7"/>
  <c r="I153" i="7"/>
  <c r="J153" i="7"/>
  <c r="K153" i="7"/>
  <c r="L153" i="7"/>
  <c r="N153" i="7"/>
  <c r="D154" i="7"/>
  <c r="E154" i="7"/>
  <c r="F154" i="7"/>
  <c r="G154" i="7"/>
  <c r="H154" i="7"/>
  <c r="I154" i="7"/>
  <c r="J154" i="7"/>
  <c r="K154" i="7"/>
  <c r="L154" i="7"/>
  <c r="N154" i="7"/>
  <c r="D155" i="7"/>
  <c r="E155" i="7"/>
  <c r="F155" i="7"/>
  <c r="G155" i="7"/>
  <c r="N155" i="7" s="1"/>
  <c r="H155" i="7"/>
  <c r="I155" i="7"/>
  <c r="J155" i="7"/>
  <c r="K155" i="7"/>
  <c r="L155" i="7"/>
  <c r="D156" i="7"/>
  <c r="E156" i="7"/>
  <c r="F156" i="7"/>
  <c r="G156" i="7"/>
  <c r="N156" i="7" s="1"/>
  <c r="H156" i="7"/>
  <c r="I156" i="7"/>
  <c r="J156" i="7"/>
  <c r="K156" i="7"/>
  <c r="L156" i="7"/>
  <c r="D157" i="7"/>
  <c r="E157" i="7"/>
  <c r="F157" i="7"/>
  <c r="G157" i="7"/>
  <c r="H157" i="7"/>
  <c r="I157" i="7"/>
  <c r="J157" i="7"/>
  <c r="K157" i="7"/>
  <c r="L157" i="7"/>
  <c r="N157" i="7"/>
  <c r="D158" i="7"/>
  <c r="E158" i="7"/>
  <c r="F158" i="7"/>
  <c r="G158" i="7"/>
  <c r="N158" i="7" s="1"/>
  <c r="H158" i="7"/>
  <c r="I158" i="7"/>
  <c r="J158" i="7"/>
  <c r="K158" i="7"/>
  <c r="L158" i="7"/>
  <c r="D159" i="7"/>
  <c r="E159" i="7"/>
  <c r="F159" i="7"/>
  <c r="G159" i="7"/>
  <c r="N159" i="7" s="1"/>
  <c r="H159" i="7"/>
  <c r="I159" i="7"/>
  <c r="J159" i="7"/>
  <c r="K159" i="7"/>
  <c r="L159" i="7"/>
  <c r="D160" i="7"/>
  <c r="E160" i="7"/>
  <c r="F160" i="7"/>
  <c r="G160" i="7"/>
  <c r="N160" i="7" s="1"/>
  <c r="H160" i="7"/>
  <c r="I160" i="7"/>
  <c r="J160" i="7"/>
  <c r="K160" i="7"/>
  <c r="L160" i="7"/>
  <c r="D161" i="7"/>
  <c r="E161" i="7"/>
  <c r="F161" i="7"/>
  <c r="G161" i="7"/>
  <c r="H161" i="7"/>
  <c r="I161" i="7"/>
  <c r="J161" i="7"/>
  <c r="K161" i="7"/>
  <c r="L161" i="7"/>
  <c r="N161" i="7"/>
  <c r="D162" i="7"/>
  <c r="E162" i="7"/>
  <c r="F162" i="7"/>
  <c r="G162" i="7"/>
  <c r="N162" i="7" s="1"/>
  <c r="H162" i="7"/>
  <c r="I162" i="7"/>
  <c r="J162" i="7"/>
  <c r="K162" i="7"/>
  <c r="L162" i="7"/>
  <c r="D163" i="7"/>
  <c r="E163" i="7"/>
  <c r="F163" i="7"/>
  <c r="G163" i="7"/>
  <c r="N163" i="7" s="1"/>
  <c r="H163" i="7"/>
  <c r="I163" i="7"/>
  <c r="J163" i="7"/>
  <c r="K163" i="7"/>
  <c r="L163" i="7"/>
  <c r="D164" i="7"/>
  <c r="E164" i="7"/>
  <c r="F164" i="7"/>
  <c r="G164" i="7"/>
  <c r="H164" i="7"/>
  <c r="I164" i="7"/>
  <c r="J164" i="7"/>
  <c r="K164" i="7"/>
  <c r="L164" i="7"/>
  <c r="N164" i="7"/>
  <c r="D165" i="7"/>
  <c r="E165" i="7"/>
  <c r="F165" i="7"/>
  <c r="G165" i="7"/>
  <c r="N165" i="7" s="1"/>
  <c r="H165" i="7"/>
  <c r="I165" i="7"/>
  <c r="J165" i="7"/>
  <c r="K165" i="7"/>
  <c r="L165" i="7"/>
  <c r="D166" i="7"/>
  <c r="E166" i="7"/>
  <c r="F166" i="7"/>
  <c r="G166" i="7"/>
  <c r="N166" i="7" s="1"/>
  <c r="H166" i="7"/>
  <c r="I166" i="7"/>
  <c r="J166" i="7"/>
  <c r="K166" i="7"/>
  <c r="L166" i="7"/>
  <c r="D167" i="7"/>
  <c r="E167" i="7"/>
  <c r="F167" i="7"/>
  <c r="G167" i="7"/>
  <c r="N167" i="7" s="1"/>
  <c r="H167" i="7"/>
  <c r="I167" i="7"/>
  <c r="J167" i="7"/>
  <c r="K167" i="7"/>
  <c r="L167" i="7"/>
  <c r="D168" i="7"/>
  <c r="E168" i="7"/>
  <c r="F168" i="7"/>
  <c r="G168" i="7"/>
  <c r="N168" i="7" s="1"/>
  <c r="H168" i="7"/>
  <c r="I168" i="7"/>
  <c r="J168" i="7"/>
  <c r="K168" i="7"/>
  <c r="L168" i="7"/>
  <c r="D169" i="7"/>
  <c r="E169" i="7"/>
  <c r="F169" i="7"/>
  <c r="G169" i="7"/>
  <c r="N169" i="7" s="1"/>
  <c r="H169" i="7"/>
  <c r="I169" i="7"/>
  <c r="J169" i="7"/>
  <c r="K169" i="7"/>
  <c r="L169" i="7"/>
  <c r="D170" i="7"/>
  <c r="E170" i="7"/>
  <c r="F170" i="7"/>
  <c r="G170" i="7"/>
  <c r="N170" i="7" s="1"/>
  <c r="H170" i="7"/>
  <c r="I170" i="7"/>
  <c r="J170" i="7"/>
  <c r="K170" i="7"/>
  <c r="L170" i="7"/>
  <c r="D171" i="7"/>
  <c r="E171" i="7"/>
  <c r="F171" i="7"/>
  <c r="G171" i="7"/>
  <c r="N171" i="7" s="1"/>
  <c r="H171" i="7"/>
  <c r="I171" i="7"/>
  <c r="J171" i="7"/>
  <c r="K171" i="7"/>
  <c r="L171" i="7"/>
  <c r="D172" i="7"/>
  <c r="E172" i="7"/>
  <c r="F172" i="7"/>
  <c r="G172" i="7"/>
  <c r="N172" i="7" s="1"/>
  <c r="H172" i="7"/>
  <c r="I172" i="7"/>
  <c r="J172" i="7"/>
  <c r="K172" i="7"/>
  <c r="L172" i="7"/>
  <c r="D173" i="7"/>
  <c r="E173" i="7"/>
  <c r="F173" i="7"/>
  <c r="G173" i="7"/>
  <c r="N173" i="7" s="1"/>
  <c r="H173" i="7"/>
  <c r="I173" i="7"/>
  <c r="J173" i="7"/>
  <c r="K173" i="7"/>
  <c r="L173" i="7"/>
  <c r="D6" i="6"/>
  <c r="E6" i="6" s="1"/>
  <c r="D7" i="6"/>
  <c r="E7" i="6" s="1"/>
  <c r="D8" i="6"/>
  <c r="E8" i="6" s="1"/>
  <c r="D9" i="6"/>
  <c r="E9" i="6" s="1"/>
  <c r="D10" i="6"/>
  <c r="E10" i="6" s="1"/>
  <c r="D11" i="6"/>
  <c r="E11" i="6" s="1"/>
  <c r="D12" i="6"/>
  <c r="E12" i="6" s="1"/>
  <c r="D13" i="6"/>
  <c r="E13" i="6" s="1"/>
  <c r="D14" i="6"/>
  <c r="E14" i="6" s="1"/>
  <c r="D15" i="6"/>
  <c r="E15" i="6" s="1"/>
  <c r="D16" i="6"/>
  <c r="E16" i="6" s="1"/>
  <c r="D17" i="6"/>
  <c r="E17" i="6" s="1"/>
  <c r="D18" i="6"/>
  <c r="E18" i="6" s="1"/>
  <c r="D19" i="6"/>
  <c r="E19" i="6" s="1"/>
  <c r="D20" i="6"/>
  <c r="E20" i="6" s="1"/>
  <c r="D21" i="6"/>
  <c r="E21" i="6" s="1"/>
  <c r="D22" i="6"/>
  <c r="E22" i="6" s="1"/>
  <c r="D23" i="6"/>
  <c r="E23" i="6" s="1"/>
  <c r="D24" i="6"/>
  <c r="E24" i="6" s="1"/>
  <c r="D25" i="6"/>
  <c r="E25" i="6" s="1"/>
  <c r="D26" i="6"/>
  <c r="E26" i="6" s="1"/>
  <c r="D27" i="6"/>
  <c r="E27" i="6" s="1"/>
  <c r="D28" i="6"/>
  <c r="E28" i="6" s="1"/>
  <c r="D29" i="6"/>
  <c r="E29" i="6" s="1"/>
  <c r="D30" i="6"/>
  <c r="E30" i="6" s="1"/>
  <c r="D31" i="6"/>
  <c r="E31" i="6" s="1"/>
  <c r="D32" i="6"/>
  <c r="E32" i="6" s="1"/>
  <c r="D33" i="6"/>
  <c r="E33" i="6" s="1"/>
  <c r="D34" i="6"/>
  <c r="E34" i="6" s="1"/>
  <c r="D35" i="6"/>
  <c r="E35" i="6" s="1"/>
  <c r="D36" i="6"/>
  <c r="E36" i="6" s="1"/>
  <c r="D37" i="6"/>
  <c r="E37" i="6" s="1"/>
  <c r="D38" i="6"/>
  <c r="E38" i="6" s="1"/>
  <c r="D39" i="6"/>
  <c r="E39" i="6" s="1"/>
  <c r="D40" i="6"/>
  <c r="E40" i="6" s="1"/>
  <c r="D41" i="6"/>
  <c r="E41" i="6" s="1"/>
  <c r="D42" i="6"/>
  <c r="E42" i="6" s="1"/>
  <c r="D43" i="6"/>
  <c r="E43" i="6" s="1"/>
  <c r="D44" i="6"/>
  <c r="E44" i="6" s="1"/>
  <c r="D45" i="6"/>
  <c r="E45" i="6" s="1"/>
  <c r="D46" i="6"/>
  <c r="E46" i="6" s="1"/>
  <c r="D47" i="6"/>
  <c r="E47" i="6" s="1"/>
  <c r="D48" i="6"/>
  <c r="E48" i="6" s="1"/>
  <c r="D49" i="6"/>
  <c r="E49" i="6" s="1"/>
  <c r="D50" i="6"/>
  <c r="E50" i="6" s="1"/>
  <c r="D51" i="6"/>
  <c r="E51" i="6" s="1"/>
  <c r="D52" i="6"/>
  <c r="E52" i="6" s="1"/>
  <c r="D53" i="6"/>
  <c r="E53" i="6" s="1"/>
  <c r="D54" i="6"/>
  <c r="E54" i="6" s="1"/>
  <c r="D55" i="6"/>
  <c r="E55" i="6" s="1"/>
  <c r="D56" i="6"/>
  <c r="E56" i="6" s="1"/>
  <c r="D57" i="6"/>
  <c r="E57" i="6" s="1"/>
  <c r="D58" i="6"/>
  <c r="E58" i="6" s="1"/>
  <c r="D59" i="6"/>
  <c r="E59" i="6" s="1"/>
  <c r="D60" i="6"/>
  <c r="E60" i="6" s="1"/>
  <c r="D61" i="6"/>
  <c r="E61" i="6" s="1"/>
  <c r="D62" i="6"/>
  <c r="E62" i="6" s="1"/>
  <c r="D63" i="6"/>
  <c r="E63" i="6" s="1"/>
  <c r="D64" i="6"/>
  <c r="E64" i="6" s="1"/>
  <c r="D65" i="6"/>
  <c r="E65" i="6" s="1"/>
  <c r="D66" i="6"/>
  <c r="E66" i="6" s="1"/>
  <c r="D67" i="6"/>
  <c r="E67" i="6" s="1"/>
  <c r="D68" i="6"/>
  <c r="E68" i="6" s="1"/>
  <c r="D69" i="6"/>
  <c r="E69" i="6" s="1"/>
  <c r="D70" i="6"/>
  <c r="E70" i="6" s="1"/>
  <c r="D71" i="6"/>
  <c r="E71" i="6" s="1"/>
  <c r="D72" i="6"/>
  <c r="E72" i="6" s="1"/>
  <c r="D73" i="6"/>
  <c r="E73" i="6" s="1"/>
  <c r="D74" i="6"/>
  <c r="E74" i="6" s="1"/>
  <c r="D75" i="6"/>
  <c r="E75" i="6" s="1"/>
  <c r="D76" i="6"/>
  <c r="E76" i="6" s="1"/>
  <c r="D77" i="6"/>
  <c r="E77" i="6" s="1"/>
  <c r="D78" i="6"/>
  <c r="E78" i="6" s="1"/>
  <c r="D79" i="6"/>
  <c r="E79" i="6" s="1"/>
  <c r="D80" i="6"/>
  <c r="E80" i="6" s="1"/>
  <c r="D81" i="6"/>
  <c r="E81" i="6" s="1"/>
  <c r="D82" i="6"/>
  <c r="E82" i="6" s="1"/>
  <c r="D83" i="6"/>
  <c r="E83" i="6" s="1"/>
  <c r="D84" i="6"/>
  <c r="E84" i="6" s="1"/>
  <c r="D85" i="6"/>
  <c r="E85" i="6" s="1"/>
  <c r="D86" i="6"/>
  <c r="E86" i="6" s="1"/>
  <c r="D87" i="6"/>
  <c r="E87" i="6" s="1"/>
  <c r="D88" i="6"/>
  <c r="E88" i="6" s="1"/>
  <c r="D89" i="6"/>
  <c r="E89" i="6" s="1"/>
  <c r="D90" i="6"/>
  <c r="E90" i="6" s="1"/>
  <c r="D91" i="6"/>
  <c r="E91" i="6" s="1"/>
  <c r="D92" i="6"/>
  <c r="E92" i="6" s="1"/>
  <c r="D93" i="6"/>
  <c r="E93" i="6" s="1"/>
  <c r="D94" i="6"/>
  <c r="E94" i="6" s="1"/>
  <c r="D95" i="6"/>
  <c r="E95" i="6" s="1"/>
  <c r="D96" i="6"/>
  <c r="E96" i="6" s="1"/>
  <c r="D97" i="6"/>
  <c r="E97" i="6" s="1"/>
  <c r="D98" i="6"/>
  <c r="E98" i="6" s="1"/>
  <c r="D99" i="6"/>
  <c r="E99" i="6" s="1"/>
  <c r="D100" i="6"/>
  <c r="E100" i="6" s="1"/>
  <c r="D101" i="6"/>
  <c r="E101" i="6" s="1"/>
  <c r="D102" i="6"/>
  <c r="E102" i="6" s="1"/>
  <c r="D103" i="6"/>
  <c r="E103" i="6" s="1"/>
  <c r="D104" i="6"/>
  <c r="E104" i="6" s="1"/>
  <c r="D105" i="6"/>
  <c r="E105" i="6" s="1"/>
  <c r="D106" i="6"/>
  <c r="E106" i="6" s="1"/>
  <c r="D107" i="6"/>
  <c r="E107" i="6" s="1"/>
  <c r="D108" i="6"/>
  <c r="E108" i="6" s="1"/>
  <c r="D109" i="6"/>
  <c r="E109" i="6" s="1"/>
  <c r="D110" i="6"/>
  <c r="E110" i="6" s="1"/>
  <c r="D111" i="6"/>
  <c r="E111" i="6" s="1"/>
  <c r="D112" i="6"/>
  <c r="E112" i="6" s="1"/>
  <c r="D113" i="6"/>
  <c r="E113" i="6" s="1"/>
  <c r="D114" i="6"/>
  <c r="E114" i="6" s="1"/>
  <c r="D115" i="6"/>
  <c r="E115" i="6" s="1"/>
  <c r="D116" i="6"/>
  <c r="E116" i="6" s="1"/>
  <c r="D117" i="6"/>
  <c r="E117" i="6" s="1"/>
  <c r="D118" i="6"/>
  <c r="E118" i="6" s="1"/>
  <c r="D119" i="6"/>
  <c r="E119" i="6" s="1"/>
  <c r="D120" i="6"/>
  <c r="E120" i="6" s="1"/>
  <c r="D121" i="6"/>
  <c r="E121" i="6" s="1"/>
  <c r="D122" i="6"/>
  <c r="E122" i="6" s="1"/>
  <c r="D123" i="6"/>
  <c r="E123" i="6" s="1"/>
  <c r="D124" i="6"/>
  <c r="E124" i="6" s="1"/>
  <c r="D125" i="6"/>
  <c r="E125" i="6" s="1"/>
  <c r="D126" i="6"/>
  <c r="E126" i="6" s="1"/>
  <c r="D127" i="6"/>
  <c r="E127" i="6" s="1"/>
  <c r="D128" i="6"/>
  <c r="E128" i="6" s="1"/>
  <c r="D129" i="6"/>
  <c r="E129" i="6" s="1"/>
  <c r="D130" i="6"/>
  <c r="E130" i="6" s="1"/>
  <c r="D131" i="6"/>
  <c r="E131" i="6" s="1"/>
  <c r="D132" i="6"/>
  <c r="E132" i="6" s="1"/>
  <c r="D133" i="6"/>
  <c r="E133" i="6" s="1"/>
  <c r="D134" i="6"/>
  <c r="E134" i="6" s="1"/>
  <c r="D135" i="6"/>
  <c r="E135" i="6" s="1"/>
  <c r="D136" i="6"/>
  <c r="E136" i="6" s="1"/>
  <c r="D137" i="6"/>
  <c r="E137" i="6" s="1"/>
  <c r="D138" i="6"/>
  <c r="E138" i="6" s="1"/>
  <c r="D139" i="6"/>
  <c r="E139" i="6" s="1"/>
  <c r="D140" i="6"/>
  <c r="E140" i="6" s="1"/>
  <c r="D141" i="6"/>
  <c r="E141" i="6" s="1"/>
  <c r="D142" i="6"/>
  <c r="E142" i="6" s="1"/>
  <c r="D143" i="6"/>
  <c r="E143" i="6" s="1"/>
  <c r="D144" i="6"/>
  <c r="E144" i="6" s="1"/>
  <c r="D145" i="6"/>
  <c r="E145" i="6" s="1"/>
  <c r="D146" i="6"/>
  <c r="E146" i="6" s="1"/>
  <c r="D147" i="6"/>
  <c r="E147" i="6" s="1"/>
  <c r="D148" i="6"/>
  <c r="E148" i="6" s="1"/>
  <c r="D149" i="6"/>
  <c r="E149" i="6" s="1"/>
  <c r="D150" i="6"/>
  <c r="E150" i="6" s="1"/>
  <c r="D151" i="6"/>
  <c r="E151" i="6" s="1"/>
  <c r="D152" i="6"/>
  <c r="E152" i="6" s="1"/>
  <c r="D153" i="6"/>
  <c r="E153" i="6" s="1"/>
  <c r="D154" i="6"/>
  <c r="E154" i="6" s="1"/>
  <c r="D155" i="6"/>
  <c r="E155" i="6" s="1"/>
  <c r="D156" i="6"/>
  <c r="E156" i="6" s="1"/>
  <c r="D157" i="6"/>
  <c r="E157" i="6" s="1"/>
  <c r="D158" i="6"/>
  <c r="E158" i="6" s="1"/>
  <c r="D159" i="6"/>
  <c r="E159" i="6" s="1"/>
  <c r="D160" i="6"/>
  <c r="E160" i="6" s="1"/>
  <c r="D161" i="6"/>
  <c r="E161" i="6" s="1"/>
  <c r="D162" i="6"/>
  <c r="E162" i="6" s="1"/>
  <c r="D163" i="6"/>
  <c r="E163" i="6" s="1"/>
  <c r="D164" i="6"/>
  <c r="E164" i="6" s="1"/>
  <c r="A2" i="5"/>
  <c r="B2" i="5"/>
  <c r="C2" i="5"/>
  <c r="D2" i="5"/>
  <c r="E2" i="5"/>
  <c r="F2" i="5"/>
  <c r="G2" i="5"/>
  <c r="H2" i="5"/>
  <c r="I2" i="5"/>
  <c r="J2" i="5"/>
  <c r="K2" i="5"/>
  <c r="L2" i="5"/>
  <c r="M2" i="5"/>
  <c r="A3" i="5"/>
  <c r="B3" i="5"/>
  <c r="C3" i="5"/>
  <c r="D3" i="5"/>
  <c r="E3" i="5"/>
  <c r="F3" i="5"/>
  <c r="G3" i="5"/>
  <c r="H3" i="5"/>
  <c r="I3" i="5"/>
  <c r="J3" i="5"/>
  <c r="K3" i="5"/>
  <c r="L3" i="5"/>
  <c r="M3" i="5"/>
  <c r="A4" i="5"/>
  <c r="B4" i="5"/>
  <c r="C4" i="5"/>
  <c r="D4" i="5"/>
  <c r="E4" i="5"/>
  <c r="F4" i="5"/>
  <c r="G4" i="5"/>
  <c r="H4" i="5"/>
  <c r="I4" i="5"/>
  <c r="J4" i="5"/>
  <c r="K4" i="5"/>
  <c r="L4" i="5"/>
  <c r="M4" i="5"/>
  <c r="A5" i="5"/>
  <c r="B5" i="5"/>
  <c r="C5" i="5"/>
  <c r="D5" i="5"/>
  <c r="E5" i="5"/>
  <c r="F5" i="5"/>
  <c r="G5" i="5"/>
  <c r="H5" i="5"/>
  <c r="I5" i="5"/>
  <c r="J5" i="5"/>
  <c r="K5" i="5"/>
  <c r="L5" i="5"/>
  <c r="M5" i="5"/>
  <c r="A6" i="5"/>
  <c r="B6" i="5"/>
  <c r="C6" i="5"/>
  <c r="D6" i="5"/>
  <c r="E6" i="5"/>
  <c r="F6" i="5"/>
  <c r="G6" i="5"/>
  <c r="H6" i="5"/>
  <c r="I6" i="5"/>
  <c r="J6" i="5"/>
  <c r="K6" i="5"/>
  <c r="M6" i="5"/>
  <c r="A7" i="5"/>
  <c r="B7" i="5"/>
  <c r="C7" i="5"/>
  <c r="D7" i="5"/>
  <c r="E7" i="5"/>
  <c r="F7" i="5"/>
  <c r="G7" i="5"/>
  <c r="H7" i="5"/>
  <c r="I7" i="5"/>
  <c r="J7" i="5"/>
  <c r="K7" i="5"/>
  <c r="L7" i="5"/>
  <c r="M7" i="5"/>
  <c r="A8" i="5"/>
  <c r="B8" i="5"/>
  <c r="C8" i="5"/>
  <c r="D8" i="5"/>
  <c r="E8" i="5"/>
  <c r="F8" i="5"/>
  <c r="G8" i="5"/>
  <c r="H8" i="5"/>
  <c r="I8" i="5"/>
  <c r="J8" i="5"/>
  <c r="K8" i="5"/>
  <c r="L8" i="5"/>
  <c r="M8" i="5"/>
  <c r="A9" i="5"/>
  <c r="B9" i="5"/>
  <c r="C9" i="5"/>
  <c r="D9" i="5"/>
  <c r="E9" i="5"/>
  <c r="F9" i="5"/>
  <c r="G9" i="5"/>
  <c r="H9" i="5"/>
  <c r="I9" i="5"/>
  <c r="J9" i="5"/>
  <c r="K9" i="5"/>
  <c r="L9" i="5"/>
  <c r="M9" i="5"/>
  <c r="A10" i="5"/>
  <c r="B10" i="5"/>
  <c r="C10" i="5"/>
  <c r="D10" i="5"/>
  <c r="E10" i="5"/>
  <c r="F10" i="5"/>
  <c r="G10" i="5"/>
  <c r="H10" i="5"/>
  <c r="I10" i="5"/>
  <c r="J10" i="5"/>
  <c r="K10" i="5"/>
  <c r="L10" i="5"/>
  <c r="M10" i="5"/>
  <c r="A11" i="5"/>
  <c r="B11" i="5"/>
  <c r="C11" i="5"/>
  <c r="D11" i="5"/>
  <c r="E11" i="5"/>
  <c r="F11" i="5"/>
  <c r="G11" i="5"/>
  <c r="H11" i="5"/>
  <c r="I11" i="5"/>
  <c r="J11" i="5"/>
  <c r="K11" i="5"/>
  <c r="L11" i="5"/>
  <c r="M11" i="5"/>
  <c r="A12" i="5"/>
  <c r="B12" i="5"/>
  <c r="C12" i="5"/>
  <c r="D12" i="5"/>
  <c r="E12" i="5"/>
  <c r="F12" i="5"/>
  <c r="G12" i="5"/>
  <c r="H12" i="5"/>
  <c r="I12" i="5"/>
  <c r="J12" i="5"/>
  <c r="K12" i="5"/>
  <c r="L12" i="5"/>
  <c r="M12" i="5"/>
  <c r="A13" i="5"/>
  <c r="B13" i="5"/>
  <c r="C13" i="5"/>
  <c r="D13" i="5"/>
  <c r="E13" i="5"/>
  <c r="F13" i="5"/>
  <c r="G13" i="5"/>
  <c r="H13" i="5"/>
  <c r="I13" i="5"/>
  <c r="J13" i="5"/>
  <c r="K13" i="5"/>
  <c r="L13" i="5"/>
  <c r="M13" i="5"/>
  <c r="A14" i="5"/>
  <c r="B14" i="5"/>
  <c r="C14" i="5"/>
  <c r="D14" i="5"/>
  <c r="E14" i="5"/>
  <c r="F14" i="5"/>
  <c r="G14" i="5"/>
  <c r="H14" i="5"/>
  <c r="I14" i="5"/>
  <c r="J14" i="5"/>
  <c r="K14" i="5"/>
  <c r="L14" i="5"/>
  <c r="M14" i="5"/>
  <c r="A15" i="5"/>
  <c r="B15" i="5"/>
  <c r="C15" i="5"/>
  <c r="D15" i="5"/>
  <c r="E15" i="5"/>
  <c r="F15" i="5"/>
  <c r="G15" i="5"/>
  <c r="H15" i="5"/>
  <c r="I15" i="5"/>
  <c r="J15" i="5"/>
  <c r="K15" i="5"/>
  <c r="L15" i="5"/>
  <c r="M15" i="5"/>
  <c r="A16" i="5"/>
  <c r="B16" i="5"/>
  <c r="C16" i="5"/>
  <c r="D16" i="5"/>
  <c r="E16" i="5"/>
  <c r="F16" i="5"/>
  <c r="G16" i="5"/>
  <c r="H16" i="5"/>
  <c r="I16" i="5"/>
  <c r="J16" i="5"/>
  <c r="K16" i="5"/>
  <c r="L16" i="5"/>
  <c r="M16" i="5"/>
  <c r="A17" i="5"/>
  <c r="B17" i="5"/>
  <c r="C17" i="5"/>
  <c r="D17" i="5"/>
  <c r="E17" i="5"/>
  <c r="F17" i="5"/>
  <c r="G17" i="5"/>
  <c r="H17" i="5"/>
  <c r="I17" i="5"/>
  <c r="J17" i="5"/>
  <c r="K17" i="5"/>
  <c r="L17" i="5"/>
  <c r="M17" i="5"/>
  <c r="A18" i="5"/>
  <c r="B18" i="5"/>
  <c r="C18" i="5"/>
  <c r="D18" i="5"/>
  <c r="E18" i="5"/>
  <c r="F18" i="5"/>
  <c r="G18" i="5"/>
  <c r="H18" i="5"/>
  <c r="I18" i="5"/>
  <c r="J18" i="5"/>
  <c r="K18" i="5"/>
  <c r="L18" i="5"/>
  <c r="M18" i="5"/>
  <c r="A19" i="5"/>
  <c r="B19" i="5"/>
  <c r="C19" i="5"/>
  <c r="D19" i="5"/>
  <c r="E19" i="5"/>
  <c r="F19" i="5"/>
  <c r="G19" i="5"/>
  <c r="H19" i="5"/>
  <c r="I19" i="5"/>
  <c r="J19" i="5"/>
  <c r="K19" i="5"/>
  <c r="L19" i="5"/>
  <c r="M19" i="5"/>
  <c r="A20" i="5"/>
  <c r="B20" i="5"/>
  <c r="C20" i="5"/>
  <c r="D20" i="5"/>
  <c r="E20" i="5"/>
  <c r="F20" i="5"/>
  <c r="G20" i="5"/>
  <c r="H20" i="5"/>
  <c r="I20" i="5"/>
  <c r="J20" i="5"/>
  <c r="K20" i="5"/>
  <c r="M20" i="5"/>
  <c r="A21" i="5"/>
  <c r="B21" i="5"/>
  <c r="C21" i="5"/>
  <c r="D21" i="5"/>
  <c r="E21" i="5"/>
  <c r="F21" i="5"/>
  <c r="G21" i="5"/>
  <c r="H21" i="5"/>
  <c r="I21" i="5"/>
  <c r="J21" i="5"/>
  <c r="K21" i="5"/>
  <c r="L21" i="5"/>
  <c r="M21" i="5"/>
  <c r="A22" i="5"/>
  <c r="B22" i="5"/>
  <c r="C22" i="5"/>
  <c r="D22" i="5"/>
  <c r="E22" i="5"/>
  <c r="F22" i="5"/>
  <c r="G22" i="5"/>
  <c r="H22" i="5"/>
  <c r="I22" i="5"/>
  <c r="J22" i="5"/>
  <c r="K22" i="5"/>
  <c r="L22" i="5"/>
  <c r="M22" i="5"/>
  <c r="A23" i="5"/>
  <c r="B23" i="5"/>
  <c r="C23" i="5"/>
  <c r="D23" i="5"/>
  <c r="E23" i="5"/>
  <c r="F23" i="5"/>
  <c r="G23" i="5"/>
  <c r="H23" i="5"/>
  <c r="I23" i="5"/>
  <c r="J23" i="5"/>
  <c r="K23" i="5"/>
  <c r="L23" i="5"/>
  <c r="M23" i="5"/>
  <c r="A24" i="5"/>
  <c r="B24" i="5"/>
  <c r="C24" i="5"/>
  <c r="D24" i="5"/>
  <c r="E24" i="5"/>
  <c r="F24" i="5"/>
  <c r="G24" i="5"/>
  <c r="H24" i="5"/>
  <c r="I24" i="5"/>
  <c r="J24" i="5"/>
  <c r="K24" i="5"/>
  <c r="L24" i="5"/>
  <c r="M24" i="5"/>
  <c r="A25" i="5"/>
  <c r="B25" i="5"/>
  <c r="C25" i="5"/>
  <c r="D25" i="5"/>
  <c r="E25" i="5"/>
  <c r="F25" i="5"/>
  <c r="G25" i="5"/>
  <c r="H25" i="5"/>
  <c r="I25" i="5"/>
  <c r="J25" i="5"/>
  <c r="K25" i="5"/>
  <c r="L25" i="5"/>
  <c r="M25" i="5"/>
  <c r="A26" i="5"/>
  <c r="B26" i="5"/>
  <c r="C26" i="5"/>
  <c r="D26" i="5"/>
  <c r="E26" i="5"/>
  <c r="F26" i="5"/>
  <c r="G26" i="5"/>
  <c r="H26" i="5"/>
  <c r="I26" i="5"/>
  <c r="J26" i="5"/>
  <c r="K26" i="5"/>
  <c r="L26" i="5"/>
  <c r="M26" i="5"/>
  <c r="A27" i="5"/>
  <c r="B27" i="5"/>
  <c r="C27" i="5"/>
  <c r="D27" i="5"/>
  <c r="E27" i="5"/>
  <c r="F27" i="5"/>
  <c r="G27" i="5"/>
  <c r="H27" i="5"/>
  <c r="I27" i="5"/>
  <c r="J27" i="5"/>
  <c r="K27" i="5"/>
  <c r="L27" i="5"/>
  <c r="M27" i="5"/>
  <c r="A28" i="5"/>
  <c r="B28" i="5"/>
  <c r="C28" i="5"/>
  <c r="D28" i="5"/>
  <c r="E28" i="5"/>
  <c r="F28" i="5"/>
  <c r="G28" i="5"/>
  <c r="H28" i="5"/>
  <c r="I28" i="5"/>
  <c r="J28" i="5"/>
  <c r="K28" i="5"/>
  <c r="L28" i="5"/>
  <c r="M28" i="5"/>
  <c r="A29" i="5"/>
  <c r="B29" i="5"/>
  <c r="C29" i="5"/>
  <c r="D29" i="5"/>
  <c r="E29" i="5"/>
  <c r="F29" i="5"/>
  <c r="G29" i="5"/>
  <c r="H29" i="5"/>
  <c r="I29" i="5"/>
  <c r="J29" i="5"/>
  <c r="K29" i="5"/>
  <c r="L29" i="5"/>
  <c r="M29" i="5"/>
  <c r="A30" i="5"/>
  <c r="B30" i="5"/>
  <c r="C30" i="5"/>
  <c r="D30" i="5"/>
  <c r="E30" i="5"/>
  <c r="F30" i="5"/>
  <c r="G30" i="5"/>
  <c r="H30" i="5"/>
  <c r="I30" i="5"/>
  <c r="J30" i="5"/>
  <c r="K30" i="5"/>
  <c r="L30" i="5"/>
  <c r="M30" i="5"/>
  <c r="A31" i="5"/>
  <c r="B31" i="5"/>
  <c r="C31" i="5"/>
  <c r="D31" i="5"/>
  <c r="E31" i="5"/>
  <c r="F31" i="5"/>
  <c r="G31" i="5"/>
  <c r="H31" i="5"/>
  <c r="I31" i="5"/>
  <c r="J31" i="5"/>
  <c r="K31" i="5"/>
  <c r="L31" i="5"/>
  <c r="M31" i="5"/>
  <c r="A32" i="5"/>
  <c r="B32" i="5"/>
  <c r="C32" i="5"/>
  <c r="D32" i="5"/>
  <c r="E32" i="5"/>
  <c r="F32" i="5"/>
  <c r="G32" i="5"/>
  <c r="H32" i="5"/>
  <c r="I32" i="5"/>
  <c r="J32" i="5"/>
  <c r="K32" i="5"/>
  <c r="L32" i="5"/>
  <c r="M32" i="5"/>
  <c r="A33" i="5"/>
  <c r="B33" i="5"/>
  <c r="C33" i="5"/>
  <c r="D33" i="5"/>
  <c r="E33" i="5"/>
  <c r="F33" i="5"/>
  <c r="G33" i="5"/>
  <c r="H33" i="5"/>
  <c r="I33" i="5"/>
  <c r="J33" i="5"/>
  <c r="K33" i="5"/>
  <c r="L33" i="5"/>
  <c r="M33" i="5"/>
  <c r="A34" i="5"/>
  <c r="B34" i="5"/>
  <c r="C34" i="5"/>
  <c r="D34" i="5"/>
  <c r="E34" i="5"/>
  <c r="F34" i="5"/>
  <c r="G34" i="5"/>
  <c r="H34" i="5"/>
  <c r="I34" i="5"/>
  <c r="J34" i="5"/>
  <c r="K34" i="5"/>
  <c r="L34" i="5"/>
  <c r="M34" i="5"/>
  <c r="A35" i="5"/>
  <c r="B35" i="5"/>
  <c r="C35" i="5"/>
  <c r="D35" i="5"/>
  <c r="E35" i="5"/>
  <c r="F35" i="5"/>
  <c r="G35" i="5"/>
  <c r="H35" i="5"/>
  <c r="I35" i="5"/>
  <c r="J35" i="5"/>
  <c r="K35" i="5"/>
  <c r="L35" i="5"/>
  <c r="M35" i="5"/>
  <c r="A36" i="5"/>
  <c r="B36" i="5"/>
  <c r="C36" i="5"/>
  <c r="D36" i="5"/>
  <c r="E36" i="5"/>
  <c r="F36" i="5"/>
  <c r="G36" i="5"/>
  <c r="H36" i="5"/>
  <c r="I36" i="5"/>
  <c r="J36" i="5"/>
  <c r="K36" i="5"/>
  <c r="L36" i="5"/>
  <c r="M36" i="5"/>
  <c r="A37" i="5"/>
  <c r="B37" i="5"/>
  <c r="C37" i="5"/>
  <c r="D37" i="5"/>
  <c r="E37" i="5"/>
  <c r="F37" i="5"/>
  <c r="G37" i="5"/>
  <c r="H37" i="5"/>
  <c r="I37" i="5"/>
  <c r="J37" i="5"/>
  <c r="K37" i="5"/>
  <c r="L37" i="5"/>
  <c r="M37" i="5"/>
  <c r="A38" i="5"/>
  <c r="B38" i="5"/>
  <c r="C38" i="5"/>
  <c r="D38" i="5"/>
  <c r="E38" i="5"/>
  <c r="F38" i="5"/>
  <c r="G38" i="5"/>
  <c r="H38" i="5"/>
  <c r="I38" i="5"/>
  <c r="J38" i="5"/>
  <c r="K38" i="5"/>
  <c r="L38" i="5"/>
  <c r="M38" i="5"/>
  <c r="A39" i="5"/>
  <c r="B39" i="5"/>
  <c r="C39" i="5"/>
  <c r="D39" i="5"/>
  <c r="E39" i="5"/>
  <c r="F39" i="5"/>
  <c r="G39" i="5"/>
  <c r="H39" i="5"/>
  <c r="I39" i="5"/>
  <c r="J39" i="5"/>
  <c r="K39" i="5"/>
  <c r="L39" i="5"/>
  <c r="M39" i="5"/>
  <c r="A40" i="5"/>
  <c r="B40" i="5"/>
  <c r="C40" i="5"/>
  <c r="D40" i="5"/>
  <c r="E40" i="5"/>
  <c r="F40" i="5"/>
  <c r="G40" i="5"/>
  <c r="H40" i="5"/>
  <c r="I40" i="5"/>
  <c r="J40" i="5"/>
  <c r="K40" i="5"/>
  <c r="L40" i="5"/>
  <c r="M40" i="5"/>
  <c r="A41" i="5"/>
  <c r="B41" i="5"/>
  <c r="C41" i="5"/>
  <c r="D41" i="5"/>
  <c r="E41" i="5"/>
  <c r="F41" i="5"/>
  <c r="G41" i="5"/>
  <c r="H41" i="5"/>
  <c r="I41" i="5"/>
  <c r="J41" i="5"/>
  <c r="K41" i="5"/>
  <c r="L41" i="5"/>
  <c r="M41" i="5"/>
  <c r="A42" i="5"/>
  <c r="B42" i="5"/>
  <c r="C42" i="5"/>
  <c r="D42" i="5"/>
  <c r="E42" i="5"/>
  <c r="F42" i="5"/>
  <c r="G42" i="5"/>
  <c r="H42" i="5"/>
  <c r="I42" i="5"/>
  <c r="J42" i="5"/>
  <c r="K42" i="5"/>
  <c r="L42" i="5"/>
  <c r="M42" i="5"/>
  <c r="A43" i="5"/>
  <c r="B43" i="5"/>
  <c r="C43" i="5"/>
  <c r="D43" i="5"/>
  <c r="E43" i="5"/>
  <c r="F43" i="5"/>
  <c r="G43" i="5"/>
  <c r="H43" i="5"/>
  <c r="I43" i="5"/>
  <c r="J43" i="5"/>
  <c r="K43" i="5"/>
  <c r="L43" i="5"/>
  <c r="M43" i="5"/>
  <c r="A44" i="5"/>
  <c r="B44" i="5"/>
  <c r="C44" i="5"/>
  <c r="D44" i="5"/>
  <c r="E44" i="5"/>
  <c r="F44" i="5"/>
  <c r="G44" i="5"/>
  <c r="H44" i="5"/>
  <c r="I44" i="5"/>
  <c r="J44" i="5"/>
  <c r="K44" i="5"/>
  <c r="L44" i="5"/>
  <c r="M44" i="5"/>
  <c r="A45" i="5"/>
  <c r="B45" i="5"/>
  <c r="C45" i="5"/>
  <c r="D45" i="5"/>
  <c r="E45" i="5"/>
  <c r="F45" i="5"/>
  <c r="G45" i="5"/>
  <c r="H45" i="5"/>
  <c r="I45" i="5"/>
  <c r="J45" i="5"/>
  <c r="K45" i="5"/>
  <c r="L45" i="5"/>
  <c r="M45" i="5"/>
  <c r="A46" i="5"/>
  <c r="B46" i="5"/>
  <c r="C46" i="5"/>
  <c r="D46" i="5"/>
  <c r="E46" i="5"/>
  <c r="F46" i="5"/>
  <c r="G46" i="5"/>
  <c r="H46" i="5"/>
  <c r="I46" i="5"/>
  <c r="J46" i="5"/>
  <c r="K46" i="5"/>
  <c r="L46" i="5"/>
  <c r="M46" i="5"/>
  <c r="A47" i="5"/>
  <c r="B47" i="5"/>
  <c r="C47" i="5"/>
  <c r="D47" i="5"/>
  <c r="E47" i="5"/>
  <c r="F47" i="5"/>
  <c r="G47" i="5"/>
  <c r="H47" i="5"/>
  <c r="I47" i="5"/>
  <c r="J47" i="5"/>
  <c r="K47" i="5"/>
  <c r="L47" i="5"/>
  <c r="M47" i="5"/>
  <c r="A48" i="5"/>
  <c r="B48" i="5"/>
  <c r="C48" i="5"/>
  <c r="D48" i="5"/>
  <c r="E48" i="5"/>
  <c r="F48" i="5"/>
  <c r="G48" i="5"/>
  <c r="H48" i="5"/>
  <c r="I48" i="5"/>
  <c r="J48" i="5"/>
  <c r="K48" i="5"/>
  <c r="L48" i="5"/>
  <c r="M48" i="5"/>
  <c r="A49" i="5"/>
  <c r="B49" i="5"/>
  <c r="C49" i="5"/>
  <c r="D49" i="5"/>
  <c r="E49" i="5"/>
  <c r="F49" i="5"/>
  <c r="G49" i="5"/>
  <c r="H49" i="5"/>
  <c r="I49" i="5"/>
  <c r="J49" i="5"/>
  <c r="K49" i="5"/>
  <c r="L49" i="5"/>
  <c r="M49" i="5"/>
  <c r="A50" i="5"/>
  <c r="B50" i="5"/>
  <c r="C50" i="5"/>
  <c r="D50" i="5"/>
  <c r="E50" i="5"/>
  <c r="F50" i="5"/>
  <c r="G50" i="5"/>
  <c r="H50" i="5"/>
  <c r="I50" i="5"/>
  <c r="J50" i="5"/>
  <c r="K50" i="5"/>
  <c r="L50" i="5"/>
  <c r="M50" i="5"/>
  <c r="A51" i="5"/>
  <c r="B51" i="5"/>
  <c r="C51" i="5"/>
  <c r="D51" i="5"/>
  <c r="E51" i="5"/>
  <c r="F51" i="5"/>
  <c r="G51" i="5"/>
  <c r="H51" i="5"/>
  <c r="I51" i="5"/>
  <c r="J51" i="5"/>
  <c r="K51" i="5"/>
  <c r="L51" i="5"/>
  <c r="M51" i="5"/>
  <c r="A52" i="5"/>
  <c r="B52" i="5"/>
  <c r="C52" i="5"/>
  <c r="D52" i="5"/>
  <c r="E52" i="5"/>
  <c r="F52" i="5"/>
  <c r="G52" i="5"/>
  <c r="H52" i="5"/>
  <c r="I52" i="5"/>
  <c r="J52" i="5"/>
  <c r="K52" i="5"/>
  <c r="L52" i="5"/>
  <c r="M52" i="5"/>
  <c r="A53" i="5"/>
  <c r="B53" i="5"/>
  <c r="C53" i="5"/>
  <c r="D53" i="5"/>
  <c r="E53" i="5"/>
  <c r="F53" i="5"/>
  <c r="G53" i="5"/>
  <c r="H53" i="5"/>
  <c r="I53" i="5"/>
  <c r="J53" i="5"/>
  <c r="K53" i="5"/>
  <c r="L53" i="5"/>
  <c r="M53" i="5"/>
  <c r="A54" i="5"/>
  <c r="B54" i="5"/>
  <c r="C54" i="5"/>
  <c r="D54" i="5"/>
  <c r="E54" i="5"/>
  <c r="F54" i="5"/>
  <c r="G54" i="5"/>
  <c r="H54" i="5"/>
  <c r="I54" i="5"/>
  <c r="J54" i="5"/>
  <c r="K54" i="5"/>
  <c r="L54" i="5"/>
  <c r="M54" i="5"/>
  <c r="A55" i="5"/>
  <c r="B55" i="5"/>
  <c r="C55" i="5"/>
  <c r="D55" i="5"/>
  <c r="E55" i="5"/>
  <c r="F55" i="5"/>
  <c r="G55" i="5"/>
  <c r="H55" i="5"/>
  <c r="I55" i="5"/>
  <c r="J55" i="5"/>
  <c r="K55" i="5"/>
  <c r="L55" i="5"/>
  <c r="M55" i="5"/>
  <c r="A56" i="5"/>
  <c r="B56" i="5"/>
  <c r="C56" i="5"/>
  <c r="D56" i="5"/>
  <c r="E56" i="5"/>
  <c r="F56" i="5"/>
  <c r="G56" i="5"/>
  <c r="H56" i="5"/>
  <c r="I56" i="5"/>
  <c r="J56" i="5"/>
  <c r="K56" i="5"/>
  <c r="L56" i="5"/>
  <c r="M56" i="5"/>
  <c r="A57" i="5"/>
  <c r="B57" i="5"/>
  <c r="C57" i="5"/>
  <c r="D57" i="5"/>
  <c r="E57" i="5"/>
  <c r="F57" i="5"/>
  <c r="G57" i="5"/>
  <c r="H57" i="5"/>
  <c r="I57" i="5"/>
  <c r="J57" i="5"/>
  <c r="K57" i="5"/>
  <c r="L57" i="5"/>
  <c r="M57" i="5"/>
  <c r="A58" i="5"/>
  <c r="B58" i="5"/>
  <c r="C58" i="5"/>
  <c r="D58" i="5"/>
  <c r="E58" i="5"/>
  <c r="F58" i="5"/>
  <c r="G58" i="5"/>
  <c r="H58" i="5"/>
  <c r="I58" i="5"/>
  <c r="J58" i="5"/>
  <c r="K58" i="5"/>
  <c r="L58" i="5"/>
  <c r="M58" i="5"/>
  <c r="A59" i="5"/>
  <c r="B59" i="5"/>
  <c r="C59" i="5"/>
  <c r="D59" i="5"/>
  <c r="E59" i="5"/>
  <c r="F59" i="5"/>
  <c r="G59" i="5"/>
  <c r="H59" i="5"/>
  <c r="I59" i="5"/>
  <c r="J59" i="5"/>
  <c r="K59" i="5"/>
  <c r="L59" i="5"/>
  <c r="M59" i="5"/>
  <c r="A60" i="5"/>
  <c r="B60" i="5"/>
  <c r="C60" i="5"/>
  <c r="D60" i="5"/>
  <c r="E60" i="5"/>
  <c r="F60" i="5"/>
  <c r="G60" i="5"/>
  <c r="H60" i="5"/>
  <c r="I60" i="5"/>
  <c r="J60" i="5"/>
  <c r="K60" i="5"/>
  <c r="L60" i="5"/>
  <c r="M60" i="5"/>
  <c r="A61" i="5"/>
  <c r="B61" i="5"/>
  <c r="C61" i="5"/>
  <c r="D61" i="5"/>
  <c r="E61" i="5"/>
  <c r="F61" i="5"/>
  <c r="G61" i="5"/>
  <c r="H61" i="5"/>
  <c r="I61" i="5"/>
  <c r="J61" i="5"/>
  <c r="K61" i="5"/>
  <c r="L61" i="5"/>
  <c r="M61" i="5"/>
  <c r="A62" i="5"/>
  <c r="B62" i="5"/>
  <c r="C62" i="5"/>
  <c r="D62" i="5"/>
  <c r="E62" i="5"/>
  <c r="F62" i="5"/>
  <c r="G62" i="5"/>
  <c r="H62" i="5"/>
  <c r="I62" i="5"/>
  <c r="J62" i="5"/>
  <c r="K62" i="5"/>
  <c r="L62" i="5"/>
  <c r="M62" i="5"/>
  <c r="A63" i="5"/>
  <c r="B63" i="5"/>
  <c r="C63" i="5"/>
  <c r="D63" i="5"/>
  <c r="E63" i="5"/>
  <c r="F63" i="5"/>
  <c r="G63" i="5"/>
  <c r="H63" i="5"/>
  <c r="I63" i="5"/>
  <c r="J63" i="5"/>
  <c r="K63" i="5"/>
  <c r="L63" i="5"/>
  <c r="M63" i="5"/>
  <c r="A64" i="5"/>
  <c r="B64" i="5"/>
  <c r="C64" i="5"/>
  <c r="D64" i="5"/>
  <c r="E64" i="5"/>
  <c r="F64" i="5"/>
  <c r="G64" i="5"/>
  <c r="H64" i="5"/>
  <c r="I64" i="5"/>
  <c r="J64" i="5"/>
  <c r="K64" i="5"/>
  <c r="L64" i="5"/>
  <c r="M64" i="5"/>
  <c r="A65" i="5"/>
  <c r="B65" i="5"/>
  <c r="C65" i="5"/>
  <c r="D65" i="5"/>
  <c r="E65" i="5"/>
  <c r="F65" i="5"/>
  <c r="G65" i="5"/>
  <c r="H65" i="5"/>
  <c r="I65" i="5"/>
  <c r="J65" i="5"/>
  <c r="K65" i="5"/>
  <c r="L65" i="5"/>
  <c r="M65" i="5"/>
  <c r="A66" i="5"/>
  <c r="B66" i="5"/>
  <c r="C66" i="5"/>
  <c r="D66" i="5"/>
  <c r="E66" i="5"/>
  <c r="F66" i="5"/>
  <c r="G66" i="5"/>
  <c r="H66" i="5"/>
  <c r="I66" i="5"/>
  <c r="J66" i="5"/>
  <c r="K66" i="5"/>
  <c r="L66" i="5"/>
  <c r="M66" i="5"/>
  <c r="A67" i="5"/>
  <c r="B67" i="5"/>
  <c r="C67" i="5"/>
  <c r="D67" i="5"/>
  <c r="E67" i="5"/>
  <c r="F67" i="5"/>
  <c r="G67" i="5"/>
  <c r="H67" i="5"/>
  <c r="I67" i="5"/>
  <c r="J67" i="5"/>
  <c r="K67" i="5"/>
  <c r="L67" i="5"/>
  <c r="M67" i="5"/>
  <c r="A68" i="5"/>
  <c r="B68" i="5"/>
  <c r="C68" i="5"/>
  <c r="D68" i="5"/>
  <c r="E68" i="5"/>
  <c r="F68" i="5"/>
  <c r="G68" i="5"/>
  <c r="H68" i="5"/>
  <c r="I68" i="5"/>
  <c r="J68" i="5"/>
  <c r="K68" i="5"/>
  <c r="L68" i="5"/>
  <c r="M68" i="5"/>
  <c r="A69" i="5"/>
  <c r="B69" i="5"/>
  <c r="C69" i="5"/>
  <c r="D69" i="5"/>
  <c r="E69" i="5"/>
  <c r="F69" i="5"/>
  <c r="G69" i="5"/>
  <c r="H69" i="5"/>
  <c r="I69" i="5"/>
  <c r="J69" i="5"/>
  <c r="K69" i="5"/>
  <c r="L69" i="5"/>
  <c r="M69" i="5"/>
  <c r="A70" i="5"/>
  <c r="B70" i="5"/>
  <c r="C70" i="5"/>
  <c r="D70" i="5"/>
  <c r="E70" i="5"/>
  <c r="F70" i="5"/>
  <c r="G70" i="5"/>
  <c r="H70" i="5"/>
  <c r="I70" i="5"/>
  <c r="J70" i="5"/>
  <c r="K70" i="5"/>
  <c r="L70" i="5"/>
  <c r="M70" i="5"/>
  <c r="A71" i="5"/>
  <c r="B71" i="5"/>
  <c r="C71" i="5"/>
  <c r="D71" i="5"/>
  <c r="E71" i="5"/>
  <c r="F71" i="5"/>
  <c r="G71" i="5"/>
  <c r="H71" i="5"/>
  <c r="I71" i="5"/>
  <c r="J71" i="5"/>
  <c r="K71" i="5"/>
  <c r="L71" i="5"/>
  <c r="M71" i="5"/>
  <c r="A72" i="5"/>
  <c r="B72" i="5"/>
  <c r="C72" i="5"/>
  <c r="D72" i="5"/>
  <c r="E72" i="5"/>
  <c r="F72" i="5"/>
  <c r="G72" i="5"/>
  <c r="H72" i="5"/>
  <c r="I72" i="5"/>
  <c r="J72" i="5"/>
  <c r="K72" i="5"/>
  <c r="L72" i="5"/>
  <c r="M72" i="5"/>
  <c r="A73" i="5"/>
  <c r="B73" i="5"/>
  <c r="C73" i="5"/>
  <c r="D73" i="5"/>
  <c r="E73" i="5"/>
  <c r="F73" i="5"/>
  <c r="G73" i="5"/>
  <c r="H73" i="5"/>
  <c r="I73" i="5"/>
  <c r="J73" i="5"/>
  <c r="K73" i="5"/>
  <c r="L73" i="5"/>
  <c r="M73" i="5"/>
  <c r="A74" i="5"/>
  <c r="B74" i="5"/>
  <c r="C74" i="5"/>
  <c r="D74" i="5"/>
  <c r="E74" i="5"/>
  <c r="F74" i="5"/>
  <c r="G74" i="5"/>
  <c r="H74" i="5"/>
  <c r="I74" i="5"/>
  <c r="J74" i="5"/>
  <c r="K74" i="5"/>
  <c r="L74" i="5"/>
  <c r="M74" i="5"/>
  <c r="A75" i="5"/>
  <c r="B75" i="5"/>
  <c r="C75" i="5"/>
  <c r="D75" i="5"/>
  <c r="E75" i="5"/>
  <c r="F75" i="5"/>
  <c r="G75" i="5"/>
  <c r="H75" i="5"/>
  <c r="I75" i="5"/>
  <c r="J75" i="5"/>
  <c r="K75" i="5"/>
  <c r="L75" i="5"/>
  <c r="M75" i="5"/>
  <c r="A76" i="5"/>
  <c r="B76" i="5"/>
  <c r="C76" i="5"/>
  <c r="D76" i="5"/>
  <c r="E76" i="5"/>
  <c r="F76" i="5"/>
  <c r="G76" i="5"/>
  <c r="H76" i="5"/>
  <c r="I76" i="5"/>
  <c r="J76" i="5"/>
  <c r="K76" i="5"/>
  <c r="L76" i="5"/>
  <c r="M76" i="5"/>
  <c r="A77" i="5"/>
  <c r="B77" i="5"/>
  <c r="C77" i="5"/>
  <c r="D77" i="5"/>
  <c r="E77" i="5"/>
  <c r="F77" i="5"/>
  <c r="G77" i="5"/>
  <c r="H77" i="5"/>
  <c r="I77" i="5"/>
  <c r="J77" i="5"/>
  <c r="K77" i="5"/>
  <c r="L77" i="5"/>
  <c r="M77" i="5"/>
  <c r="A78" i="5"/>
  <c r="B78" i="5"/>
  <c r="C78" i="5"/>
  <c r="D78" i="5"/>
  <c r="E78" i="5"/>
  <c r="F78" i="5"/>
  <c r="G78" i="5"/>
  <c r="H78" i="5"/>
  <c r="I78" i="5"/>
  <c r="J78" i="5"/>
  <c r="K78" i="5"/>
  <c r="L78" i="5"/>
  <c r="M78" i="5"/>
  <c r="A79" i="5"/>
  <c r="B79" i="5"/>
  <c r="C79" i="5"/>
  <c r="D79" i="5"/>
  <c r="E79" i="5"/>
  <c r="F79" i="5"/>
  <c r="G79" i="5"/>
  <c r="H79" i="5"/>
  <c r="I79" i="5"/>
  <c r="J79" i="5"/>
  <c r="K79" i="5"/>
  <c r="L79" i="5"/>
  <c r="M79" i="5"/>
  <c r="A80" i="5"/>
  <c r="B80" i="5"/>
  <c r="C80" i="5"/>
  <c r="D80" i="5"/>
  <c r="E80" i="5"/>
  <c r="F80" i="5"/>
  <c r="G80" i="5"/>
  <c r="H80" i="5"/>
  <c r="I80" i="5"/>
  <c r="J80" i="5"/>
  <c r="K80" i="5"/>
  <c r="L80" i="5"/>
  <c r="M80" i="5"/>
  <c r="A81" i="5"/>
  <c r="B81" i="5"/>
  <c r="C81" i="5"/>
  <c r="D81" i="5"/>
  <c r="E81" i="5"/>
  <c r="F81" i="5"/>
  <c r="G81" i="5"/>
  <c r="H81" i="5"/>
  <c r="I81" i="5"/>
  <c r="J81" i="5"/>
  <c r="K81" i="5"/>
  <c r="L81" i="5"/>
  <c r="M81" i="5"/>
  <c r="A82" i="5"/>
  <c r="B82" i="5"/>
  <c r="C82" i="5"/>
  <c r="D82" i="5"/>
  <c r="E82" i="5"/>
  <c r="F82" i="5"/>
  <c r="G82" i="5"/>
  <c r="H82" i="5"/>
  <c r="I82" i="5"/>
  <c r="J82" i="5"/>
  <c r="K82" i="5"/>
  <c r="L82" i="5"/>
  <c r="M82" i="5"/>
  <c r="A83" i="5"/>
  <c r="B83" i="5"/>
  <c r="C83" i="5"/>
  <c r="D83" i="5"/>
  <c r="E83" i="5"/>
  <c r="F83" i="5"/>
  <c r="G83" i="5"/>
  <c r="H83" i="5"/>
  <c r="I83" i="5"/>
  <c r="J83" i="5"/>
  <c r="K83" i="5"/>
  <c r="L83" i="5"/>
  <c r="M83" i="5"/>
  <c r="A84" i="5"/>
  <c r="B84" i="5"/>
  <c r="C84" i="5"/>
  <c r="D84" i="5"/>
  <c r="E84" i="5"/>
  <c r="F84" i="5"/>
  <c r="G84" i="5"/>
  <c r="H84" i="5"/>
  <c r="I84" i="5"/>
  <c r="J84" i="5"/>
  <c r="K84" i="5"/>
  <c r="L84" i="5"/>
  <c r="M84" i="5"/>
  <c r="A85" i="5"/>
  <c r="B85" i="5"/>
  <c r="C85" i="5"/>
  <c r="D85" i="5"/>
  <c r="E85" i="5"/>
  <c r="F85" i="5"/>
  <c r="G85" i="5"/>
  <c r="H85" i="5"/>
  <c r="I85" i="5"/>
  <c r="J85" i="5"/>
  <c r="K85" i="5"/>
  <c r="L85" i="5"/>
  <c r="M85" i="5"/>
  <c r="A86" i="5"/>
  <c r="B86" i="5"/>
  <c r="C86" i="5"/>
  <c r="D86" i="5"/>
  <c r="E86" i="5"/>
  <c r="F86" i="5"/>
  <c r="G86" i="5"/>
  <c r="H86" i="5"/>
  <c r="I86" i="5"/>
  <c r="J86" i="5"/>
  <c r="K86" i="5"/>
  <c r="L86" i="5"/>
  <c r="M86" i="5"/>
  <c r="A87" i="5"/>
  <c r="B87" i="5"/>
  <c r="C87" i="5"/>
  <c r="D87" i="5"/>
  <c r="E87" i="5"/>
  <c r="F87" i="5"/>
  <c r="G87" i="5"/>
  <c r="H87" i="5"/>
  <c r="I87" i="5"/>
  <c r="J87" i="5"/>
  <c r="K87" i="5"/>
  <c r="L87" i="5"/>
  <c r="M87" i="5"/>
  <c r="A88" i="5"/>
  <c r="B88" i="5"/>
  <c r="C88" i="5"/>
  <c r="D88" i="5"/>
  <c r="E88" i="5"/>
  <c r="F88" i="5"/>
  <c r="G88" i="5"/>
  <c r="H88" i="5"/>
  <c r="I88" i="5"/>
  <c r="J88" i="5"/>
  <c r="K88" i="5"/>
  <c r="L88" i="5"/>
  <c r="M88" i="5"/>
  <c r="A89" i="5"/>
  <c r="B89" i="5"/>
  <c r="C89" i="5"/>
  <c r="D89" i="5"/>
  <c r="E89" i="5"/>
  <c r="F89" i="5"/>
  <c r="G89" i="5"/>
  <c r="H89" i="5"/>
  <c r="I89" i="5"/>
  <c r="J89" i="5"/>
  <c r="K89" i="5"/>
  <c r="L89" i="5"/>
  <c r="M89" i="5"/>
  <c r="A90" i="5"/>
  <c r="B90" i="5"/>
  <c r="C90" i="5"/>
  <c r="D90" i="5"/>
  <c r="E90" i="5"/>
  <c r="F90" i="5"/>
  <c r="G90" i="5"/>
  <c r="H90" i="5"/>
  <c r="I90" i="5"/>
  <c r="J90" i="5"/>
  <c r="K90" i="5"/>
  <c r="L90" i="5"/>
  <c r="M90" i="5"/>
  <c r="A91" i="5"/>
  <c r="B91" i="5"/>
  <c r="C91" i="5"/>
  <c r="D91" i="5"/>
  <c r="E91" i="5"/>
  <c r="F91" i="5"/>
  <c r="G91" i="5"/>
  <c r="H91" i="5"/>
  <c r="I91" i="5"/>
  <c r="J91" i="5"/>
  <c r="K91" i="5"/>
  <c r="L91" i="5"/>
  <c r="M91" i="5"/>
  <c r="A92" i="5"/>
  <c r="B92" i="5"/>
  <c r="C92" i="5"/>
  <c r="D92" i="5"/>
  <c r="E92" i="5"/>
  <c r="F92" i="5"/>
  <c r="G92" i="5"/>
  <c r="H92" i="5"/>
  <c r="I92" i="5"/>
  <c r="J92" i="5"/>
  <c r="K92" i="5"/>
  <c r="L92" i="5"/>
  <c r="M92" i="5"/>
  <c r="A93" i="5"/>
  <c r="B93" i="5"/>
  <c r="C93" i="5"/>
  <c r="D93" i="5"/>
  <c r="E93" i="5"/>
  <c r="F93" i="5"/>
  <c r="G93" i="5"/>
  <c r="H93" i="5"/>
  <c r="I93" i="5"/>
  <c r="J93" i="5"/>
  <c r="K93" i="5"/>
  <c r="L93" i="5"/>
  <c r="M93" i="5"/>
  <c r="A94" i="5"/>
  <c r="B94" i="5"/>
  <c r="C94" i="5"/>
  <c r="D94" i="5"/>
  <c r="E94" i="5"/>
  <c r="F94" i="5"/>
  <c r="G94" i="5"/>
  <c r="H94" i="5"/>
  <c r="I94" i="5"/>
  <c r="J94" i="5"/>
  <c r="K94" i="5"/>
  <c r="L94" i="5"/>
  <c r="M94" i="5"/>
  <c r="A95" i="5"/>
  <c r="B95" i="5"/>
  <c r="C95" i="5"/>
  <c r="D95" i="5"/>
  <c r="E95" i="5"/>
  <c r="F95" i="5"/>
  <c r="G95" i="5"/>
  <c r="H95" i="5"/>
  <c r="I95" i="5"/>
  <c r="J95" i="5"/>
  <c r="K95" i="5"/>
  <c r="L95" i="5"/>
  <c r="M95" i="5"/>
  <c r="A96" i="5"/>
  <c r="B96" i="5"/>
  <c r="C96" i="5"/>
  <c r="D96" i="5"/>
  <c r="E96" i="5"/>
  <c r="F96" i="5"/>
  <c r="G96" i="5"/>
  <c r="H96" i="5"/>
  <c r="I96" i="5"/>
  <c r="J96" i="5"/>
  <c r="K96" i="5"/>
  <c r="L96" i="5"/>
  <c r="M96" i="5"/>
  <c r="A97" i="5"/>
  <c r="B97" i="5"/>
  <c r="C97" i="5"/>
  <c r="D97" i="5"/>
  <c r="E97" i="5"/>
  <c r="F97" i="5"/>
  <c r="G97" i="5"/>
  <c r="H97" i="5"/>
  <c r="I97" i="5"/>
  <c r="J97" i="5"/>
  <c r="K97" i="5"/>
  <c r="L97" i="5"/>
  <c r="M97" i="5"/>
  <c r="A98" i="5"/>
  <c r="B98" i="5"/>
  <c r="C98" i="5"/>
  <c r="D98" i="5"/>
  <c r="E98" i="5"/>
  <c r="F98" i="5"/>
  <c r="G98" i="5"/>
  <c r="H98" i="5"/>
  <c r="I98" i="5"/>
  <c r="J98" i="5"/>
  <c r="K98" i="5"/>
  <c r="L98" i="5"/>
  <c r="M98" i="5"/>
  <c r="A99" i="5"/>
  <c r="B99" i="5"/>
  <c r="C99" i="5"/>
  <c r="D99" i="5"/>
  <c r="E99" i="5"/>
  <c r="F99" i="5"/>
  <c r="G99" i="5"/>
  <c r="H99" i="5"/>
  <c r="I99" i="5"/>
  <c r="J99" i="5"/>
  <c r="K99" i="5"/>
  <c r="L99" i="5"/>
  <c r="M99" i="5"/>
  <c r="A100" i="5"/>
  <c r="B100" i="5"/>
  <c r="C100" i="5"/>
  <c r="D100" i="5"/>
  <c r="E100" i="5"/>
  <c r="F100" i="5"/>
  <c r="G100" i="5"/>
  <c r="H100" i="5"/>
  <c r="I100" i="5"/>
  <c r="J100" i="5"/>
  <c r="K100" i="5"/>
  <c r="L100" i="5"/>
  <c r="M100" i="5"/>
  <c r="A101" i="5"/>
  <c r="B101" i="5"/>
  <c r="C101" i="5"/>
  <c r="D101" i="5"/>
  <c r="E101" i="5"/>
  <c r="F101" i="5"/>
  <c r="G101" i="5"/>
  <c r="H101" i="5"/>
  <c r="I101" i="5"/>
  <c r="J101" i="5"/>
  <c r="K101" i="5"/>
  <c r="L101" i="5"/>
  <c r="M101" i="5"/>
  <c r="A102" i="5"/>
  <c r="B102" i="5"/>
  <c r="C102" i="5"/>
  <c r="D102" i="5"/>
  <c r="E102" i="5"/>
  <c r="F102" i="5"/>
  <c r="G102" i="5"/>
  <c r="H102" i="5"/>
  <c r="I102" i="5"/>
  <c r="J102" i="5"/>
  <c r="K102" i="5"/>
  <c r="L102" i="5"/>
  <c r="M102" i="5"/>
  <c r="A103" i="5"/>
  <c r="B103" i="5"/>
  <c r="C103" i="5"/>
  <c r="D103" i="5"/>
  <c r="E103" i="5"/>
  <c r="F103" i="5"/>
  <c r="G103" i="5"/>
  <c r="H103" i="5"/>
  <c r="I103" i="5"/>
  <c r="J103" i="5"/>
  <c r="K103" i="5"/>
  <c r="L103" i="5"/>
  <c r="M103" i="5"/>
  <c r="A104" i="5"/>
  <c r="B104" i="5"/>
  <c r="C104" i="5"/>
  <c r="D104" i="5"/>
  <c r="E104" i="5"/>
  <c r="F104" i="5"/>
  <c r="G104" i="5"/>
  <c r="H104" i="5"/>
  <c r="I104" i="5"/>
  <c r="J104" i="5"/>
  <c r="K104" i="5"/>
  <c r="L104" i="5"/>
  <c r="M104" i="5"/>
  <c r="A105" i="5"/>
  <c r="B105" i="5"/>
  <c r="C105" i="5"/>
  <c r="D105" i="5"/>
  <c r="E105" i="5"/>
  <c r="F105" i="5"/>
  <c r="G105" i="5"/>
  <c r="H105" i="5"/>
  <c r="I105" i="5"/>
  <c r="J105" i="5"/>
  <c r="K105" i="5"/>
  <c r="L105" i="5"/>
  <c r="M105" i="5"/>
  <c r="A106" i="5"/>
  <c r="B106" i="5"/>
  <c r="C106" i="5"/>
  <c r="D106" i="5"/>
  <c r="E106" i="5"/>
  <c r="F106" i="5"/>
  <c r="G106" i="5"/>
  <c r="H106" i="5"/>
  <c r="I106" i="5"/>
  <c r="J106" i="5"/>
  <c r="K106" i="5"/>
  <c r="L106" i="5"/>
  <c r="M106" i="5"/>
  <c r="A107" i="5"/>
  <c r="B107" i="5"/>
  <c r="C107" i="5"/>
  <c r="D107" i="5"/>
  <c r="E107" i="5"/>
  <c r="F107" i="5"/>
  <c r="G107" i="5"/>
  <c r="H107" i="5"/>
  <c r="I107" i="5"/>
  <c r="J107" i="5"/>
  <c r="K107" i="5"/>
  <c r="L107" i="5"/>
  <c r="M107" i="5"/>
  <c r="A108" i="5"/>
  <c r="B108" i="5"/>
  <c r="C108" i="5"/>
  <c r="D108" i="5"/>
  <c r="E108" i="5"/>
  <c r="F108" i="5"/>
  <c r="G108" i="5"/>
  <c r="H108" i="5"/>
  <c r="I108" i="5"/>
  <c r="J108" i="5"/>
  <c r="K108" i="5"/>
  <c r="L108" i="5"/>
  <c r="M108" i="5"/>
  <c r="A109" i="5"/>
  <c r="B109" i="5"/>
  <c r="C109" i="5"/>
  <c r="D109" i="5"/>
  <c r="E109" i="5"/>
  <c r="F109" i="5"/>
  <c r="G109" i="5"/>
  <c r="H109" i="5"/>
  <c r="I109" i="5"/>
  <c r="J109" i="5"/>
  <c r="K109" i="5"/>
  <c r="L109" i="5"/>
  <c r="M109" i="5"/>
  <c r="A110" i="5"/>
  <c r="B110" i="5"/>
  <c r="C110" i="5"/>
  <c r="D110" i="5"/>
  <c r="E110" i="5"/>
  <c r="F110" i="5"/>
  <c r="G110" i="5"/>
  <c r="H110" i="5"/>
  <c r="I110" i="5"/>
  <c r="J110" i="5"/>
  <c r="K110" i="5"/>
  <c r="L110" i="5"/>
  <c r="M110" i="5"/>
  <c r="A111" i="5"/>
  <c r="B111" i="5"/>
  <c r="C111" i="5"/>
  <c r="D111" i="5"/>
  <c r="E111" i="5"/>
  <c r="F111" i="5"/>
  <c r="G111" i="5"/>
  <c r="H111" i="5"/>
  <c r="I111" i="5"/>
  <c r="J111" i="5"/>
  <c r="K111" i="5"/>
  <c r="L111" i="5"/>
  <c r="M111" i="5"/>
  <c r="A112" i="5"/>
  <c r="B112" i="5"/>
  <c r="C112" i="5"/>
  <c r="D112" i="5"/>
  <c r="E112" i="5"/>
  <c r="F112" i="5"/>
  <c r="G112" i="5"/>
  <c r="H112" i="5"/>
  <c r="I112" i="5"/>
  <c r="J112" i="5"/>
  <c r="K112" i="5"/>
  <c r="L112" i="5"/>
  <c r="M112" i="5"/>
  <c r="A113" i="5"/>
  <c r="B113" i="5"/>
  <c r="C113" i="5"/>
  <c r="D113" i="5"/>
  <c r="E113" i="5"/>
  <c r="F113" i="5"/>
  <c r="G113" i="5"/>
  <c r="H113" i="5"/>
  <c r="I113" i="5"/>
  <c r="J113" i="5"/>
  <c r="K113" i="5"/>
  <c r="L113" i="5"/>
  <c r="M113" i="5"/>
  <c r="A114" i="5"/>
  <c r="B114" i="5"/>
  <c r="C114" i="5"/>
  <c r="D114" i="5"/>
  <c r="E114" i="5"/>
  <c r="F114" i="5"/>
  <c r="G114" i="5"/>
  <c r="H114" i="5"/>
  <c r="I114" i="5"/>
  <c r="J114" i="5"/>
  <c r="K114" i="5"/>
  <c r="L114" i="5"/>
  <c r="M114" i="5"/>
  <c r="A115" i="5"/>
  <c r="B115" i="5"/>
  <c r="C115" i="5"/>
  <c r="D115" i="5"/>
  <c r="E115" i="5"/>
  <c r="F115" i="5"/>
  <c r="G115" i="5"/>
  <c r="H115" i="5"/>
  <c r="I115" i="5"/>
  <c r="J115" i="5"/>
  <c r="K115" i="5"/>
  <c r="L115" i="5"/>
  <c r="M115" i="5"/>
  <c r="A116" i="5"/>
  <c r="B116" i="5"/>
  <c r="C116" i="5"/>
  <c r="D116" i="5"/>
  <c r="E116" i="5"/>
  <c r="F116" i="5"/>
  <c r="G116" i="5"/>
  <c r="H116" i="5"/>
  <c r="I116" i="5"/>
  <c r="J116" i="5"/>
  <c r="K116" i="5"/>
  <c r="L116" i="5"/>
  <c r="M116" i="5"/>
  <c r="A117" i="5"/>
  <c r="B117" i="5"/>
  <c r="C117" i="5"/>
  <c r="D117" i="5"/>
  <c r="E117" i="5"/>
  <c r="F117" i="5"/>
  <c r="G117" i="5"/>
  <c r="H117" i="5"/>
  <c r="I117" i="5"/>
  <c r="J117" i="5"/>
  <c r="K117" i="5"/>
  <c r="L117" i="5"/>
  <c r="M117" i="5"/>
  <c r="A118" i="5"/>
  <c r="B118" i="5"/>
  <c r="C118" i="5"/>
  <c r="D118" i="5"/>
  <c r="E118" i="5"/>
  <c r="F118" i="5"/>
  <c r="G118" i="5"/>
  <c r="H118" i="5"/>
  <c r="I118" i="5"/>
  <c r="J118" i="5"/>
  <c r="K118" i="5"/>
  <c r="L118" i="5"/>
  <c r="M118" i="5"/>
  <c r="A119" i="5"/>
  <c r="B119" i="5"/>
  <c r="C119" i="5"/>
  <c r="D119" i="5"/>
  <c r="E119" i="5"/>
  <c r="F119" i="5"/>
  <c r="G119" i="5"/>
  <c r="H119" i="5"/>
  <c r="I119" i="5"/>
  <c r="J119" i="5"/>
  <c r="K119" i="5"/>
  <c r="L119" i="5"/>
  <c r="M119" i="5"/>
  <c r="A120" i="5"/>
  <c r="B120" i="5"/>
  <c r="C120" i="5"/>
  <c r="D120" i="5"/>
  <c r="E120" i="5"/>
  <c r="F120" i="5"/>
  <c r="G120" i="5"/>
  <c r="H120" i="5"/>
  <c r="I120" i="5"/>
  <c r="J120" i="5"/>
  <c r="K120" i="5"/>
  <c r="L120" i="5"/>
  <c r="M120" i="5"/>
  <c r="A121" i="5"/>
  <c r="B121" i="5"/>
  <c r="C121" i="5"/>
  <c r="D121" i="5"/>
  <c r="E121" i="5"/>
  <c r="F121" i="5"/>
  <c r="G121" i="5"/>
  <c r="H121" i="5"/>
  <c r="I121" i="5"/>
  <c r="J121" i="5"/>
  <c r="K121" i="5"/>
  <c r="L121" i="5"/>
  <c r="M121" i="5"/>
  <c r="A122" i="5"/>
  <c r="B122" i="5"/>
  <c r="C122" i="5"/>
  <c r="D122" i="5"/>
  <c r="E122" i="5"/>
  <c r="F122" i="5"/>
  <c r="G122" i="5"/>
  <c r="H122" i="5"/>
  <c r="I122" i="5"/>
  <c r="J122" i="5"/>
  <c r="K122" i="5"/>
  <c r="L122" i="5"/>
  <c r="M122" i="5"/>
  <c r="A123" i="5"/>
  <c r="B123" i="5"/>
  <c r="C123" i="5"/>
  <c r="D123" i="5"/>
  <c r="E123" i="5"/>
  <c r="F123" i="5"/>
  <c r="G123" i="5"/>
  <c r="H123" i="5"/>
  <c r="I123" i="5"/>
  <c r="J123" i="5"/>
  <c r="K123" i="5"/>
  <c r="L123" i="5"/>
  <c r="M123" i="5"/>
  <c r="A124" i="5"/>
  <c r="B124" i="5"/>
  <c r="C124" i="5"/>
  <c r="D124" i="5"/>
  <c r="E124" i="5"/>
  <c r="F124" i="5"/>
  <c r="G124" i="5"/>
  <c r="H124" i="5"/>
  <c r="I124" i="5"/>
  <c r="J124" i="5"/>
  <c r="K124" i="5"/>
  <c r="L124" i="5"/>
  <c r="M124" i="5"/>
  <c r="A125" i="5"/>
  <c r="B125" i="5"/>
  <c r="C125" i="5"/>
  <c r="D125" i="5"/>
  <c r="E125" i="5"/>
  <c r="F125" i="5"/>
  <c r="G125" i="5"/>
  <c r="H125" i="5"/>
  <c r="I125" i="5"/>
  <c r="J125" i="5"/>
  <c r="K125" i="5"/>
  <c r="L125" i="5"/>
  <c r="M125" i="5"/>
  <c r="A126" i="5"/>
  <c r="B126" i="5"/>
  <c r="C126" i="5"/>
  <c r="D126" i="5"/>
  <c r="E126" i="5"/>
  <c r="F126" i="5"/>
  <c r="G126" i="5"/>
  <c r="H126" i="5"/>
  <c r="I126" i="5"/>
  <c r="J126" i="5"/>
  <c r="K126" i="5"/>
  <c r="L126" i="5"/>
  <c r="M126" i="5"/>
  <c r="A127" i="5"/>
  <c r="B127" i="5"/>
  <c r="C127" i="5"/>
  <c r="D127" i="5"/>
  <c r="E127" i="5"/>
  <c r="F127" i="5"/>
  <c r="G127" i="5"/>
  <c r="H127" i="5"/>
  <c r="I127" i="5"/>
  <c r="J127" i="5"/>
  <c r="K127" i="5"/>
  <c r="L127" i="5"/>
  <c r="M127" i="5"/>
  <c r="A128" i="5"/>
  <c r="B128" i="5"/>
  <c r="C128" i="5"/>
  <c r="D128" i="5"/>
  <c r="E128" i="5"/>
  <c r="F128" i="5"/>
  <c r="G128" i="5"/>
  <c r="H128" i="5"/>
  <c r="I128" i="5"/>
  <c r="J128" i="5"/>
  <c r="K128" i="5"/>
  <c r="L128" i="5"/>
  <c r="M128" i="5"/>
  <c r="A129" i="5"/>
  <c r="B129" i="5"/>
  <c r="C129" i="5"/>
  <c r="D129" i="5"/>
  <c r="E129" i="5"/>
  <c r="F129" i="5"/>
  <c r="G129" i="5"/>
  <c r="H129" i="5"/>
  <c r="I129" i="5"/>
  <c r="J129" i="5"/>
  <c r="K129" i="5"/>
  <c r="L129" i="5"/>
  <c r="M129" i="5"/>
  <c r="A130" i="5"/>
  <c r="B130" i="5"/>
  <c r="C130" i="5"/>
  <c r="D130" i="5"/>
  <c r="E130" i="5"/>
  <c r="F130" i="5"/>
  <c r="G130" i="5"/>
  <c r="H130" i="5"/>
  <c r="I130" i="5"/>
  <c r="J130" i="5"/>
  <c r="K130" i="5"/>
  <c r="L130" i="5"/>
  <c r="M130" i="5"/>
  <c r="A131" i="5"/>
  <c r="B131" i="5"/>
  <c r="C131" i="5"/>
  <c r="D131" i="5"/>
  <c r="E131" i="5"/>
  <c r="F131" i="5"/>
  <c r="G131" i="5"/>
  <c r="H131" i="5"/>
  <c r="I131" i="5"/>
  <c r="J131" i="5"/>
  <c r="K131" i="5"/>
  <c r="L131" i="5"/>
  <c r="M131" i="5"/>
  <c r="A132" i="5"/>
  <c r="B132" i="5"/>
  <c r="C132" i="5"/>
  <c r="D132" i="5"/>
  <c r="E132" i="5"/>
  <c r="F132" i="5"/>
  <c r="G132" i="5"/>
  <c r="H132" i="5"/>
  <c r="I132" i="5"/>
  <c r="J132" i="5"/>
  <c r="K132" i="5"/>
  <c r="L132" i="5"/>
  <c r="M132" i="5"/>
  <c r="A133" i="5"/>
  <c r="B133" i="5"/>
  <c r="C133" i="5"/>
  <c r="D133" i="5"/>
  <c r="E133" i="5"/>
  <c r="F133" i="5"/>
  <c r="G133" i="5"/>
  <c r="H133" i="5"/>
  <c r="I133" i="5"/>
  <c r="J133" i="5"/>
  <c r="K133" i="5"/>
  <c r="L133" i="5"/>
  <c r="M133" i="5"/>
  <c r="A134" i="5"/>
  <c r="B134" i="5"/>
  <c r="C134" i="5"/>
  <c r="D134" i="5"/>
  <c r="E134" i="5"/>
  <c r="F134" i="5"/>
  <c r="G134" i="5"/>
  <c r="H134" i="5"/>
  <c r="I134" i="5"/>
  <c r="J134" i="5"/>
  <c r="K134" i="5"/>
  <c r="L134" i="5"/>
  <c r="M134" i="5"/>
  <c r="A135" i="5"/>
  <c r="B135" i="5"/>
  <c r="C135" i="5"/>
  <c r="D135" i="5"/>
  <c r="E135" i="5"/>
  <c r="F135" i="5"/>
  <c r="G135" i="5"/>
  <c r="H135" i="5"/>
  <c r="I135" i="5"/>
  <c r="J135" i="5"/>
  <c r="K135" i="5"/>
  <c r="L135" i="5"/>
  <c r="M135" i="5"/>
  <c r="A136" i="5"/>
  <c r="B136" i="5"/>
  <c r="C136" i="5"/>
  <c r="D136" i="5"/>
  <c r="E136" i="5"/>
  <c r="F136" i="5"/>
  <c r="G136" i="5"/>
  <c r="H136" i="5"/>
  <c r="I136" i="5"/>
  <c r="J136" i="5"/>
  <c r="K136" i="5"/>
  <c r="L136" i="5"/>
  <c r="M136" i="5"/>
  <c r="A137" i="5"/>
  <c r="B137" i="5"/>
  <c r="C137" i="5"/>
  <c r="D137" i="5"/>
  <c r="E137" i="5"/>
  <c r="F137" i="5"/>
  <c r="G137" i="5"/>
  <c r="H137" i="5"/>
  <c r="I137" i="5"/>
  <c r="J137" i="5"/>
  <c r="K137" i="5"/>
  <c r="L137" i="5"/>
  <c r="M137" i="5"/>
  <c r="A138" i="5"/>
  <c r="B138" i="5"/>
  <c r="C138" i="5"/>
  <c r="D138" i="5"/>
  <c r="E138" i="5"/>
  <c r="F138" i="5"/>
  <c r="G138" i="5"/>
  <c r="H138" i="5"/>
  <c r="I138" i="5"/>
  <c r="J138" i="5"/>
  <c r="K138" i="5"/>
  <c r="L138" i="5"/>
  <c r="M138" i="5"/>
  <c r="A139" i="5"/>
  <c r="B139" i="5"/>
  <c r="C139" i="5"/>
  <c r="D139" i="5"/>
  <c r="E139" i="5"/>
  <c r="F139" i="5"/>
  <c r="G139" i="5"/>
  <c r="H139" i="5"/>
  <c r="I139" i="5"/>
  <c r="J139" i="5"/>
  <c r="K139" i="5"/>
  <c r="L139" i="5"/>
  <c r="M139" i="5"/>
  <c r="A140" i="5"/>
  <c r="B140" i="5"/>
  <c r="C140" i="5"/>
  <c r="D140" i="5"/>
  <c r="E140" i="5"/>
  <c r="F140" i="5"/>
  <c r="G140" i="5"/>
  <c r="H140" i="5"/>
  <c r="I140" i="5"/>
  <c r="J140" i="5"/>
  <c r="K140" i="5"/>
  <c r="L140" i="5"/>
  <c r="M140" i="5"/>
  <c r="A141" i="5"/>
  <c r="B141" i="5"/>
  <c r="C141" i="5"/>
  <c r="D141" i="5"/>
  <c r="E141" i="5"/>
  <c r="F141" i="5"/>
  <c r="G141" i="5"/>
  <c r="H141" i="5"/>
  <c r="I141" i="5"/>
  <c r="J141" i="5"/>
  <c r="K141" i="5"/>
  <c r="L141" i="5"/>
  <c r="M141" i="5"/>
  <c r="A142" i="5"/>
  <c r="B142" i="5"/>
  <c r="C142" i="5"/>
  <c r="D142" i="5"/>
  <c r="E142" i="5"/>
  <c r="F142" i="5"/>
  <c r="G142" i="5"/>
  <c r="H142" i="5"/>
  <c r="I142" i="5"/>
  <c r="J142" i="5"/>
  <c r="K142" i="5"/>
  <c r="L142" i="5"/>
  <c r="M142" i="5"/>
  <c r="A143" i="5"/>
  <c r="B143" i="5"/>
  <c r="C143" i="5"/>
  <c r="D143" i="5"/>
  <c r="E143" i="5"/>
  <c r="F143" i="5"/>
  <c r="G143" i="5"/>
  <c r="H143" i="5"/>
  <c r="I143" i="5"/>
  <c r="J143" i="5"/>
  <c r="K143" i="5"/>
  <c r="L143" i="5"/>
  <c r="M143" i="5"/>
  <c r="A144" i="5"/>
  <c r="B144" i="5"/>
  <c r="C144" i="5"/>
  <c r="D144" i="5"/>
  <c r="E144" i="5"/>
  <c r="F144" i="5"/>
  <c r="G144" i="5"/>
  <c r="H144" i="5"/>
  <c r="I144" i="5"/>
  <c r="J144" i="5"/>
  <c r="K144" i="5"/>
  <c r="L144" i="5"/>
  <c r="M144" i="5"/>
  <c r="A145" i="5"/>
  <c r="B145" i="5"/>
  <c r="C145" i="5"/>
  <c r="D145" i="5"/>
  <c r="E145" i="5"/>
  <c r="F145" i="5"/>
  <c r="G145" i="5"/>
  <c r="H145" i="5"/>
  <c r="I145" i="5"/>
  <c r="J145" i="5"/>
  <c r="K145" i="5"/>
  <c r="L145" i="5"/>
  <c r="M145" i="5"/>
  <c r="A146" i="5"/>
  <c r="B146" i="5"/>
  <c r="C146" i="5"/>
  <c r="D146" i="5"/>
  <c r="E146" i="5"/>
  <c r="F146" i="5"/>
  <c r="G146" i="5"/>
  <c r="H146" i="5"/>
  <c r="I146" i="5"/>
  <c r="J146" i="5"/>
  <c r="K146" i="5"/>
  <c r="L146" i="5"/>
  <c r="M146" i="5"/>
  <c r="A147" i="5"/>
  <c r="B147" i="5"/>
  <c r="C147" i="5"/>
  <c r="D147" i="5"/>
  <c r="E147" i="5"/>
  <c r="F147" i="5"/>
  <c r="G147" i="5"/>
  <c r="H147" i="5"/>
  <c r="I147" i="5"/>
  <c r="J147" i="5"/>
  <c r="K147" i="5"/>
  <c r="L147" i="5"/>
  <c r="M147" i="5"/>
  <c r="A148" i="5"/>
  <c r="B148" i="5"/>
  <c r="C148" i="5"/>
  <c r="D148" i="5"/>
  <c r="E148" i="5"/>
  <c r="F148" i="5"/>
  <c r="G148" i="5"/>
  <c r="H148" i="5"/>
  <c r="I148" i="5"/>
  <c r="J148" i="5"/>
  <c r="K148" i="5"/>
  <c r="L148" i="5"/>
  <c r="M148" i="5"/>
  <c r="A149" i="5"/>
  <c r="B149" i="5"/>
  <c r="C149" i="5"/>
  <c r="D149" i="5"/>
  <c r="E149" i="5"/>
  <c r="F149" i="5"/>
  <c r="G149" i="5"/>
  <c r="H149" i="5"/>
  <c r="I149" i="5"/>
  <c r="J149" i="5"/>
  <c r="K149" i="5"/>
  <c r="L149" i="5"/>
  <c r="M149" i="5"/>
  <c r="A150" i="5"/>
  <c r="B150" i="5"/>
  <c r="C150" i="5"/>
  <c r="D150" i="5"/>
  <c r="E150" i="5"/>
  <c r="F150" i="5"/>
  <c r="G150" i="5"/>
  <c r="H150" i="5"/>
  <c r="I150" i="5"/>
  <c r="J150" i="5"/>
  <c r="K150" i="5"/>
  <c r="L150" i="5"/>
  <c r="M150" i="5"/>
  <c r="A151" i="5"/>
  <c r="B151" i="5"/>
  <c r="C151" i="5"/>
  <c r="D151" i="5"/>
  <c r="E151" i="5"/>
  <c r="F151" i="5"/>
  <c r="G151" i="5"/>
  <c r="H151" i="5"/>
  <c r="I151" i="5"/>
  <c r="J151" i="5"/>
  <c r="K151" i="5"/>
  <c r="L151" i="5"/>
  <c r="M151" i="5"/>
  <c r="A152" i="5"/>
  <c r="B152" i="5"/>
  <c r="C152" i="5"/>
  <c r="D152" i="5"/>
  <c r="E152" i="5"/>
  <c r="F152" i="5"/>
  <c r="G152" i="5"/>
  <c r="H152" i="5"/>
  <c r="I152" i="5"/>
  <c r="J152" i="5"/>
  <c r="K152" i="5"/>
  <c r="L152" i="5"/>
  <c r="M152" i="5"/>
  <c r="A153" i="5"/>
  <c r="B153" i="5"/>
  <c r="C153" i="5"/>
  <c r="D153" i="5"/>
  <c r="E153" i="5"/>
  <c r="F153" i="5"/>
  <c r="G153" i="5"/>
  <c r="H153" i="5"/>
  <c r="I153" i="5"/>
  <c r="J153" i="5"/>
  <c r="K153" i="5"/>
  <c r="L153" i="5"/>
  <c r="M153" i="5"/>
  <c r="A154" i="5"/>
  <c r="B154" i="5"/>
  <c r="C154" i="5"/>
  <c r="D154" i="5"/>
  <c r="E154" i="5"/>
  <c r="F154" i="5"/>
  <c r="G154" i="5"/>
  <c r="H154" i="5"/>
  <c r="I154" i="5"/>
  <c r="J154" i="5"/>
  <c r="K154" i="5"/>
  <c r="L154" i="5"/>
  <c r="M154" i="5"/>
  <c r="A155" i="5"/>
  <c r="B155" i="5"/>
  <c r="C155" i="5"/>
  <c r="D155" i="5"/>
  <c r="E155" i="5"/>
  <c r="F155" i="5"/>
  <c r="G155" i="5"/>
  <c r="H155" i="5"/>
  <c r="I155" i="5"/>
  <c r="J155" i="5"/>
  <c r="K155" i="5"/>
  <c r="L155" i="5"/>
  <c r="M155" i="5"/>
  <c r="A156" i="5"/>
  <c r="B156" i="5"/>
  <c r="C156" i="5"/>
  <c r="D156" i="5"/>
  <c r="E156" i="5"/>
  <c r="F156" i="5"/>
  <c r="G156" i="5"/>
  <c r="H156" i="5"/>
  <c r="I156" i="5"/>
  <c r="J156" i="5"/>
  <c r="K156" i="5"/>
  <c r="L156" i="5"/>
  <c r="M156" i="5"/>
  <c r="A157" i="5"/>
  <c r="B157" i="5"/>
  <c r="C157" i="5"/>
  <c r="D157" i="5"/>
  <c r="E157" i="5"/>
  <c r="F157" i="5"/>
  <c r="G157" i="5"/>
  <c r="H157" i="5"/>
  <c r="I157" i="5"/>
  <c r="J157" i="5"/>
  <c r="K157" i="5"/>
  <c r="L157" i="5"/>
  <c r="M157" i="5"/>
  <c r="A158" i="5"/>
  <c r="B158" i="5"/>
  <c r="C158" i="5"/>
  <c r="D158" i="5"/>
  <c r="E158" i="5"/>
  <c r="F158" i="5"/>
  <c r="G158" i="5"/>
  <c r="H158" i="5"/>
  <c r="I158" i="5"/>
  <c r="J158" i="5"/>
  <c r="K158" i="5"/>
  <c r="L158" i="5"/>
  <c r="M158" i="5"/>
  <c r="A159" i="5"/>
  <c r="B159" i="5"/>
  <c r="C159" i="5"/>
  <c r="D159" i="5"/>
  <c r="E159" i="5"/>
  <c r="F159" i="5"/>
  <c r="G159" i="5"/>
  <c r="H159" i="5"/>
  <c r="I159" i="5"/>
  <c r="J159" i="5"/>
  <c r="K159" i="5"/>
  <c r="L159" i="5"/>
  <c r="M159" i="5"/>
  <c r="A160" i="5"/>
  <c r="B160" i="5"/>
  <c r="C160" i="5"/>
  <c r="D160" i="5"/>
  <c r="E160" i="5"/>
  <c r="F160" i="5"/>
  <c r="G160" i="5"/>
  <c r="H160" i="5"/>
  <c r="I160" i="5"/>
  <c r="J160" i="5"/>
  <c r="K160" i="5"/>
  <c r="L160" i="5"/>
  <c r="M160" i="5"/>
  <c r="A161" i="5"/>
  <c r="B161" i="5"/>
  <c r="C161" i="5"/>
  <c r="D161" i="5"/>
  <c r="E161" i="5"/>
  <c r="F161" i="5"/>
  <c r="G161" i="5"/>
  <c r="H161" i="5"/>
  <c r="I161" i="5"/>
  <c r="J161" i="5"/>
  <c r="K161" i="5"/>
  <c r="L161" i="5"/>
  <c r="M161" i="5"/>
  <c r="A162" i="5"/>
  <c r="B162" i="5"/>
  <c r="C162" i="5"/>
  <c r="D162" i="5"/>
  <c r="E162" i="5"/>
  <c r="F162" i="5"/>
  <c r="G162" i="5"/>
  <c r="H162" i="5"/>
  <c r="I162" i="5"/>
  <c r="J162" i="5"/>
  <c r="K162" i="5"/>
  <c r="L162" i="5"/>
  <c r="M162" i="5"/>
  <c r="A163" i="5"/>
  <c r="B163" i="5"/>
  <c r="C163" i="5"/>
  <c r="D163" i="5"/>
  <c r="E163" i="5"/>
  <c r="F163" i="5"/>
  <c r="G163" i="5"/>
  <c r="H163" i="5"/>
  <c r="I163" i="5"/>
  <c r="J163" i="5"/>
  <c r="K163" i="5"/>
  <c r="L163" i="5"/>
  <c r="M163" i="5"/>
  <c r="A164" i="5"/>
  <c r="B164" i="5"/>
  <c r="C164" i="5"/>
  <c r="D164" i="5"/>
  <c r="E164" i="5"/>
  <c r="F164" i="5"/>
  <c r="G164" i="5"/>
  <c r="H164" i="5"/>
  <c r="I164" i="5"/>
  <c r="J164" i="5"/>
  <c r="K164" i="5"/>
  <c r="L164" i="5"/>
  <c r="M164" i="5"/>
  <c r="A165" i="5"/>
  <c r="B165" i="5"/>
  <c r="C165" i="5"/>
  <c r="D165" i="5"/>
  <c r="E165" i="5"/>
  <c r="F165" i="5"/>
  <c r="G165" i="5"/>
  <c r="H165" i="5"/>
  <c r="I165" i="5"/>
  <c r="J165" i="5"/>
  <c r="K165" i="5"/>
  <c r="L165" i="5"/>
  <c r="M165" i="5"/>
  <c r="A166" i="5"/>
  <c r="B166" i="5"/>
  <c r="C166" i="5"/>
  <c r="D166" i="5"/>
  <c r="E166" i="5"/>
  <c r="F166" i="5"/>
  <c r="G166" i="5"/>
  <c r="H166" i="5"/>
  <c r="I166" i="5"/>
  <c r="J166" i="5"/>
  <c r="K166" i="5"/>
  <c r="L166" i="5"/>
  <c r="M166" i="5"/>
  <c r="A167" i="5"/>
  <c r="B167" i="5"/>
  <c r="C167" i="5"/>
  <c r="D167" i="5"/>
  <c r="E167" i="5"/>
  <c r="F167" i="5"/>
  <c r="G167" i="5"/>
  <c r="H167" i="5"/>
  <c r="I167" i="5"/>
  <c r="J167" i="5"/>
  <c r="K167" i="5"/>
  <c r="L167" i="5"/>
  <c r="M167" i="5"/>
  <c r="A168" i="5"/>
  <c r="B168" i="5"/>
  <c r="C168" i="5"/>
  <c r="D168" i="5"/>
  <c r="E168" i="5"/>
  <c r="F168" i="5"/>
  <c r="G168" i="5"/>
  <c r="H168" i="5"/>
  <c r="I168" i="5"/>
  <c r="J168" i="5"/>
  <c r="K168" i="5"/>
  <c r="L168" i="5"/>
  <c r="M168" i="5"/>
  <c r="A169" i="5"/>
  <c r="B169" i="5"/>
  <c r="C169" i="5"/>
  <c r="D169" i="5"/>
  <c r="E169" i="5"/>
  <c r="F169" i="5"/>
  <c r="G169" i="5"/>
  <c r="H169" i="5"/>
  <c r="I169" i="5"/>
  <c r="J169" i="5"/>
  <c r="K169" i="5"/>
  <c r="L169" i="5"/>
  <c r="M169" i="5"/>
  <c r="A170" i="5"/>
  <c r="B170" i="5"/>
  <c r="C170" i="5"/>
  <c r="D170" i="5"/>
  <c r="E170" i="5"/>
  <c r="F170" i="5"/>
  <c r="G170" i="5"/>
  <c r="H170" i="5"/>
  <c r="I170" i="5"/>
  <c r="J170" i="5"/>
  <c r="K170" i="5"/>
  <c r="L170" i="5"/>
  <c r="M170" i="5"/>
  <c r="A171" i="5"/>
  <c r="B171" i="5"/>
  <c r="C171" i="5"/>
  <c r="D171" i="5"/>
  <c r="E171" i="5"/>
  <c r="F171" i="5"/>
  <c r="G171" i="5"/>
  <c r="H171" i="5"/>
  <c r="I171" i="5"/>
  <c r="J171" i="5"/>
  <c r="K171" i="5"/>
  <c r="L171" i="5"/>
  <c r="M171" i="5"/>
  <c r="A172" i="5"/>
  <c r="B172" i="5"/>
  <c r="C172" i="5"/>
  <c r="D172" i="5"/>
  <c r="E172" i="5"/>
  <c r="F172" i="5"/>
  <c r="G172" i="5"/>
  <c r="H172" i="5"/>
  <c r="I172" i="5"/>
  <c r="J172" i="5"/>
  <c r="K172" i="5"/>
  <c r="L172" i="5"/>
  <c r="M172" i="5"/>
  <c r="A173" i="5"/>
  <c r="B173" i="5"/>
  <c r="C173" i="5"/>
  <c r="D173" i="5"/>
  <c r="E173" i="5"/>
  <c r="F173" i="5"/>
  <c r="G173" i="5"/>
  <c r="H173" i="5"/>
  <c r="I173" i="5"/>
  <c r="J173" i="5"/>
  <c r="K173" i="5"/>
  <c r="L173" i="5"/>
  <c r="M173" i="5"/>
  <c r="A174" i="5"/>
  <c r="B174" i="5"/>
  <c r="C174" i="5"/>
  <c r="D174" i="5"/>
  <c r="E174" i="5"/>
  <c r="F174" i="5"/>
  <c r="G174" i="5"/>
  <c r="H174" i="5"/>
  <c r="I174" i="5"/>
  <c r="J174" i="5"/>
  <c r="K174" i="5"/>
  <c r="L174" i="5"/>
  <c r="M174" i="5"/>
  <c r="A175" i="5"/>
  <c r="B175" i="5"/>
  <c r="C175" i="5"/>
  <c r="D175" i="5"/>
  <c r="E175" i="5"/>
  <c r="F175" i="5"/>
  <c r="G175" i="5"/>
  <c r="H175" i="5"/>
  <c r="I175" i="5"/>
  <c r="J175" i="5"/>
  <c r="K175" i="5"/>
  <c r="L175" i="5"/>
  <c r="M175" i="5"/>
  <c r="A176" i="5"/>
  <c r="B176" i="5"/>
  <c r="C176" i="5"/>
  <c r="D176" i="5"/>
  <c r="E176" i="5"/>
  <c r="F176" i="5"/>
  <c r="G176" i="5"/>
  <c r="H176" i="5"/>
  <c r="I176" i="5"/>
  <c r="J176" i="5"/>
  <c r="K176" i="5"/>
  <c r="L176" i="5"/>
  <c r="M176" i="5"/>
  <c r="A177" i="5"/>
  <c r="B177" i="5"/>
  <c r="C177" i="5"/>
  <c r="D177" i="5"/>
  <c r="E177" i="5"/>
  <c r="F177" i="5"/>
  <c r="G177" i="5"/>
  <c r="H177" i="5"/>
  <c r="I177" i="5"/>
  <c r="J177" i="5"/>
  <c r="K177" i="5"/>
  <c r="L177" i="5"/>
  <c r="M177" i="5"/>
  <c r="A178" i="5"/>
  <c r="B178" i="5"/>
  <c r="C178" i="5"/>
  <c r="D178" i="5"/>
  <c r="E178" i="5"/>
  <c r="F178" i="5"/>
  <c r="G178" i="5"/>
  <c r="H178" i="5"/>
  <c r="I178" i="5"/>
  <c r="J178" i="5"/>
  <c r="K178" i="5"/>
  <c r="L178" i="5"/>
  <c r="M178" i="5"/>
  <c r="A179" i="5"/>
  <c r="B179" i="5"/>
  <c r="C179" i="5"/>
  <c r="D179" i="5"/>
  <c r="E179" i="5"/>
  <c r="F179" i="5"/>
  <c r="G179" i="5"/>
  <c r="H179" i="5"/>
  <c r="I179" i="5"/>
  <c r="J179" i="5"/>
  <c r="K179" i="5"/>
  <c r="L179" i="5"/>
  <c r="M179" i="5"/>
  <c r="A180" i="5"/>
  <c r="B180" i="5"/>
  <c r="C180" i="5"/>
  <c r="D180" i="5"/>
  <c r="E180" i="5"/>
  <c r="F180" i="5"/>
  <c r="G180" i="5"/>
  <c r="H180" i="5"/>
  <c r="I180" i="5"/>
  <c r="J180" i="5"/>
  <c r="K180" i="5"/>
  <c r="L180" i="5"/>
  <c r="M180" i="5"/>
  <c r="A181" i="5"/>
  <c r="B181" i="5"/>
  <c r="C181" i="5"/>
  <c r="D181" i="5"/>
  <c r="E181" i="5"/>
  <c r="F181" i="5"/>
  <c r="G181" i="5"/>
  <c r="H181" i="5"/>
  <c r="I181" i="5"/>
  <c r="J181" i="5"/>
  <c r="K181" i="5"/>
  <c r="L181" i="5"/>
  <c r="M181" i="5"/>
  <c r="A182" i="5"/>
  <c r="B182" i="5"/>
  <c r="C182" i="5"/>
  <c r="D182" i="5"/>
  <c r="E182" i="5"/>
  <c r="F182" i="5"/>
  <c r="G182" i="5"/>
  <c r="H182" i="5"/>
  <c r="I182" i="5"/>
  <c r="J182" i="5"/>
  <c r="K182" i="5"/>
  <c r="L182" i="5"/>
  <c r="M182" i="5"/>
  <c r="A183" i="5"/>
  <c r="B183" i="5"/>
  <c r="C183" i="5"/>
  <c r="D183" i="5"/>
  <c r="E183" i="5"/>
  <c r="F183" i="5"/>
  <c r="G183" i="5"/>
  <c r="H183" i="5"/>
  <c r="I183" i="5"/>
  <c r="J183" i="5"/>
  <c r="K183" i="5"/>
  <c r="L183" i="5"/>
  <c r="M183" i="5"/>
  <c r="A184" i="5"/>
  <c r="B184" i="5"/>
  <c r="C184" i="5"/>
  <c r="D184" i="5"/>
  <c r="E184" i="5"/>
  <c r="F184" i="5"/>
  <c r="G184" i="5"/>
  <c r="H184" i="5"/>
  <c r="I184" i="5"/>
  <c r="J184" i="5"/>
  <c r="K184" i="5"/>
  <c r="L184" i="5"/>
  <c r="M184" i="5"/>
  <c r="A185" i="5"/>
  <c r="B185" i="5"/>
  <c r="C185" i="5"/>
  <c r="D185" i="5"/>
  <c r="E185" i="5"/>
  <c r="F185" i="5"/>
  <c r="G185" i="5"/>
  <c r="H185" i="5"/>
  <c r="I185" i="5"/>
  <c r="J185" i="5"/>
  <c r="K185" i="5"/>
  <c r="L185" i="5"/>
  <c r="M185" i="5"/>
  <c r="A186" i="5"/>
  <c r="B186" i="5"/>
  <c r="C186" i="5"/>
  <c r="D186" i="5"/>
  <c r="E186" i="5"/>
  <c r="F186" i="5"/>
  <c r="G186" i="5"/>
  <c r="H186" i="5"/>
  <c r="I186" i="5"/>
  <c r="J186" i="5"/>
  <c r="K186" i="5"/>
  <c r="L186" i="5"/>
  <c r="M186" i="5"/>
  <c r="A187" i="5"/>
  <c r="B187" i="5"/>
  <c r="C187" i="5"/>
  <c r="D187" i="5"/>
  <c r="E187" i="5"/>
  <c r="F187" i="5"/>
  <c r="G187" i="5"/>
  <c r="H187" i="5"/>
  <c r="I187" i="5"/>
  <c r="J187" i="5"/>
  <c r="K187" i="5"/>
  <c r="L187" i="5"/>
  <c r="M187" i="5"/>
  <c r="A188" i="5"/>
  <c r="B188" i="5"/>
  <c r="C188" i="5"/>
  <c r="D188" i="5"/>
  <c r="E188" i="5"/>
  <c r="F188" i="5"/>
  <c r="G188" i="5"/>
  <c r="H188" i="5"/>
  <c r="I188" i="5"/>
  <c r="J188" i="5"/>
  <c r="K188" i="5"/>
  <c r="L188" i="5"/>
  <c r="M188" i="5"/>
  <c r="A189" i="5"/>
  <c r="B189" i="5"/>
  <c r="C189" i="5"/>
  <c r="D189" i="5"/>
  <c r="E189" i="5"/>
  <c r="F189" i="5"/>
  <c r="G189" i="5"/>
  <c r="H189" i="5"/>
  <c r="I189" i="5"/>
  <c r="J189" i="5"/>
  <c r="K189" i="5"/>
  <c r="L189" i="5"/>
  <c r="M189" i="5"/>
  <c r="A190" i="5"/>
  <c r="B190" i="5"/>
  <c r="C190" i="5"/>
  <c r="D190" i="5"/>
  <c r="E190" i="5"/>
  <c r="F190" i="5"/>
  <c r="G190" i="5"/>
  <c r="H190" i="5"/>
  <c r="I190" i="5"/>
  <c r="J190" i="5"/>
  <c r="K190" i="5"/>
  <c r="L190" i="5"/>
  <c r="M190" i="5"/>
  <c r="A191" i="5"/>
  <c r="B191" i="5"/>
  <c r="C191" i="5"/>
  <c r="D191" i="5"/>
  <c r="E191" i="5"/>
  <c r="F191" i="5"/>
  <c r="G191" i="5"/>
  <c r="H191" i="5"/>
  <c r="I191" i="5"/>
  <c r="J191" i="5"/>
  <c r="K191" i="5"/>
  <c r="L191" i="5"/>
  <c r="M191" i="5"/>
  <c r="A192" i="5"/>
  <c r="B192" i="5"/>
  <c r="C192" i="5"/>
  <c r="D192" i="5"/>
  <c r="E192" i="5"/>
  <c r="F192" i="5"/>
  <c r="G192" i="5"/>
  <c r="H192" i="5"/>
  <c r="I192" i="5"/>
  <c r="J192" i="5"/>
  <c r="K192" i="5"/>
  <c r="L192" i="5"/>
  <c r="M192" i="5"/>
  <c r="A193" i="5"/>
  <c r="B193" i="5"/>
  <c r="C193" i="5"/>
  <c r="D193" i="5"/>
  <c r="E193" i="5"/>
  <c r="F193" i="5"/>
  <c r="G193" i="5"/>
  <c r="H193" i="5"/>
  <c r="I193" i="5"/>
  <c r="J193" i="5"/>
  <c r="K193" i="5"/>
  <c r="L193" i="5"/>
  <c r="M193" i="5"/>
  <c r="A194" i="5"/>
  <c r="B194" i="5"/>
  <c r="C194" i="5"/>
  <c r="D194" i="5"/>
  <c r="E194" i="5"/>
  <c r="F194" i="5"/>
  <c r="G194" i="5"/>
  <c r="H194" i="5"/>
  <c r="I194" i="5"/>
  <c r="J194" i="5"/>
  <c r="K194" i="5"/>
  <c r="L194" i="5"/>
  <c r="M194" i="5"/>
  <c r="A195" i="5"/>
  <c r="B195" i="5"/>
  <c r="C195" i="5"/>
  <c r="D195" i="5"/>
  <c r="E195" i="5"/>
  <c r="F195" i="5"/>
  <c r="G195" i="5"/>
  <c r="H195" i="5"/>
  <c r="I195" i="5"/>
  <c r="J195" i="5"/>
  <c r="K195" i="5"/>
  <c r="L195" i="5"/>
  <c r="M195" i="5"/>
  <c r="A196" i="5"/>
  <c r="B196" i="5"/>
  <c r="C196" i="5"/>
  <c r="D196" i="5"/>
  <c r="E196" i="5"/>
  <c r="F196" i="5"/>
  <c r="G196" i="5"/>
  <c r="H196" i="5"/>
  <c r="I196" i="5"/>
  <c r="J196" i="5"/>
  <c r="K196" i="5"/>
  <c r="L196" i="5"/>
  <c r="M196" i="5"/>
  <c r="A197" i="5"/>
  <c r="B197" i="5"/>
  <c r="C197" i="5"/>
  <c r="D197" i="5"/>
  <c r="E197" i="5"/>
  <c r="F197" i="5"/>
  <c r="G197" i="5"/>
  <c r="H197" i="5"/>
  <c r="I197" i="5"/>
  <c r="J197" i="5"/>
  <c r="K197" i="5"/>
  <c r="L197" i="5"/>
  <c r="M197" i="5"/>
  <c r="A198" i="5"/>
  <c r="B198" i="5"/>
  <c r="C198" i="5"/>
  <c r="D198" i="5"/>
  <c r="E198" i="5"/>
  <c r="F198" i="5"/>
  <c r="G198" i="5"/>
  <c r="H198" i="5"/>
  <c r="I198" i="5"/>
  <c r="J198" i="5"/>
  <c r="K198" i="5"/>
  <c r="L198" i="5"/>
  <c r="M198" i="5"/>
  <c r="A199" i="5"/>
  <c r="B199" i="5"/>
  <c r="C199" i="5"/>
  <c r="D199" i="5"/>
  <c r="E199" i="5"/>
  <c r="F199" i="5"/>
  <c r="G199" i="5"/>
  <c r="H199" i="5"/>
  <c r="I199" i="5"/>
  <c r="J199" i="5"/>
  <c r="K199" i="5"/>
  <c r="L199" i="5"/>
  <c r="M199" i="5"/>
  <c r="A200" i="5"/>
  <c r="B200" i="5"/>
  <c r="C200" i="5"/>
  <c r="D200" i="5"/>
  <c r="E200" i="5"/>
  <c r="F200" i="5"/>
  <c r="G200" i="5"/>
  <c r="H200" i="5"/>
  <c r="I200" i="5"/>
  <c r="J200" i="5"/>
  <c r="K200" i="5"/>
  <c r="L200" i="5"/>
  <c r="M200" i="5"/>
  <c r="A201" i="5"/>
  <c r="B201" i="5"/>
  <c r="C201" i="5"/>
  <c r="D201" i="5"/>
  <c r="E201" i="5"/>
  <c r="F201" i="5"/>
  <c r="G201" i="5"/>
  <c r="H201" i="5"/>
  <c r="I201" i="5"/>
  <c r="J201" i="5"/>
  <c r="K201" i="5"/>
  <c r="L201" i="5"/>
  <c r="M201" i="5"/>
  <c r="A202" i="5"/>
  <c r="B202" i="5"/>
  <c r="C202" i="5"/>
  <c r="D202" i="5"/>
  <c r="E202" i="5"/>
  <c r="F202" i="5"/>
  <c r="G202" i="5"/>
  <c r="H202" i="5"/>
  <c r="I202" i="5"/>
  <c r="J202" i="5"/>
  <c r="K202" i="5"/>
  <c r="L202" i="5"/>
  <c r="M202" i="5"/>
  <c r="A203" i="5"/>
  <c r="B203" i="5"/>
  <c r="C203" i="5"/>
  <c r="D203" i="5"/>
  <c r="E203" i="5"/>
  <c r="F203" i="5"/>
  <c r="G203" i="5"/>
  <c r="H203" i="5"/>
  <c r="I203" i="5"/>
  <c r="J203" i="5"/>
  <c r="K203" i="5"/>
  <c r="L203" i="5"/>
  <c r="M203" i="5"/>
  <c r="A204" i="5"/>
  <c r="B204" i="5"/>
  <c r="C204" i="5"/>
  <c r="D204" i="5"/>
  <c r="E204" i="5"/>
  <c r="F204" i="5"/>
  <c r="G204" i="5"/>
  <c r="H204" i="5"/>
  <c r="I204" i="5"/>
  <c r="J204" i="5"/>
  <c r="K204" i="5"/>
  <c r="L204" i="5"/>
  <c r="M204" i="5"/>
  <c r="A205" i="5"/>
  <c r="B205" i="5"/>
  <c r="C205" i="5"/>
  <c r="D205" i="5"/>
  <c r="E205" i="5"/>
  <c r="F205" i="5"/>
  <c r="G205" i="5"/>
  <c r="H205" i="5"/>
  <c r="I205" i="5"/>
  <c r="J205" i="5"/>
  <c r="K205" i="5"/>
  <c r="L205" i="5"/>
  <c r="M205" i="5"/>
  <c r="A206" i="5"/>
  <c r="B206" i="5"/>
  <c r="C206" i="5"/>
  <c r="D206" i="5"/>
  <c r="E206" i="5"/>
  <c r="F206" i="5"/>
  <c r="G206" i="5"/>
  <c r="H206" i="5"/>
  <c r="I206" i="5"/>
  <c r="J206" i="5"/>
  <c r="K206" i="5"/>
  <c r="L206" i="5"/>
  <c r="M206" i="5"/>
  <c r="A207" i="5"/>
  <c r="B207" i="5"/>
  <c r="C207" i="5"/>
  <c r="D207" i="5"/>
  <c r="E207" i="5"/>
  <c r="F207" i="5"/>
  <c r="G207" i="5"/>
  <c r="H207" i="5"/>
  <c r="I207" i="5"/>
  <c r="J207" i="5"/>
  <c r="K207" i="5"/>
  <c r="L207" i="5"/>
  <c r="M207" i="5"/>
  <c r="A208" i="5"/>
  <c r="B208" i="5"/>
  <c r="C208" i="5"/>
  <c r="D208" i="5"/>
  <c r="E208" i="5"/>
  <c r="F208" i="5"/>
  <c r="G208" i="5"/>
  <c r="H208" i="5"/>
  <c r="I208" i="5"/>
  <c r="J208" i="5"/>
  <c r="K208" i="5"/>
  <c r="L208" i="5"/>
  <c r="M208" i="5"/>
  <c r="A209" i="5"/>
  <c r="B209" i="5"/>
  <c r="C209" i="5"/>
  <c r="D209" i="5"/>
  <c r="E209" i="5"/>
  <c r="F209" i="5"/>
  <c r="G209" i="5"/>
  <c r="H209" i="5"/>
  <c r="I209" i="5"/>
  <c r="J209" i="5"/>
  <c r="K209" i="5"/>
  <c r="L209" i="5"/>
  <c r="M209" i="5"/>
  <c r="A210" i="5"/>
  <c r="B210" i="5"/>
  <c r="C210" i="5"/>
  <c r="D210" i="5"/>
  <c r="E210" i="5"/>
  <c r="F210" i="5"/>
  <c r="G210" i="5"/>
  <c r="H210" i="5"/>
  <c r="I210" i="5"/>
  <c r="J210" i="5"/>
  <c r="K210" i="5"/>
  <c r="L210" i="5"/>
  <c r="M210" i="5"/>
  <c r="A211" i="5"/>
  <c r="B211" i="5"/>
  <c r="C211" i="5"/>
  <c r="D211" i="5"/>
  <c r="E211" i="5"/>
  <c r="F211" i="5"/>
  <c r="G211" i="5"/>
  <c r="H211" i="5"/>
  <c r="I211" i="5"/>
  <c r="J211" i="5"/>
  <c r="K211" i="5"/>
  <c r="L211" i="5"/>
  <c r="M211" i="5"/>
  <c r="Q2" i="4" l="1"/>
  <c r="R2" i="4"/>
  <c r="Q3" i="4"/>
  <c r="R3" i="4"/>
  <c r="Q4" i="4"/>
  <c r="R4" i="4"/>
  <c r="Q5" i="4"/>
  <c r="R5" i="4"/>
  <c r="Q6" i="4"/>
  <c r="R6" i="4"/>
  <c r="Q7" i="4"/>
  <c r="R7" i="4"/>
  <c r="Q8" i="4"/>
  <c r="R8" i="4"/>
  <c r="Q9" i="4"/>
  <c r="R9" i="4"/>
  <c r="Q10" i="4"/>
  <c r="R10" i="4"/>
  <c r="Q11" i="4"/>
  <c r="R11" i="4"/>
  <c r="Q12" i="4"/>
  <c r="R12" i="4"/>
  <c r="Q13" i="4"/>
  <c r="R13" i="4"/>
  <c r="Q14" i="4"/>
  <c r="R14" i="4"/>
  <c r="Q15" i="4"/>
  <c r="R15" i="4"/>
  <c r="Q16" i="4"/>
  <c r="R16" i="4"/>
  <c r="Q17" i="4"/>
  <c r="R17" i="4"/>
  <c r="Q18" i="4"/>
  <c r="R18" i="4"/>
  <c r="Q19" i="4"/>
  <c r="R19" i="4"/>
  <c r="Q20" i="4"/>
  <c r="R20" i="4"/>
  <c r="Q21" i="4"/>
  <c r="R21" i="4"/>
  <c r="Q22" i="4"/>
  <c r="R22" i="4"/>
  <c r="Q23" i="4"/>
  <c r="R23" i="4"/>
  <c r="Q24" i="4"/>
  <c r="R24" i="4"/>
  <c r="Q25" i="4"/>
  <c r="R25" i="4"/>
  <c r="Q26" i="4"/>
  <c r="R26" i="4"/>
  <c r="Q27" i="4"/>
  <c r="R27" i="4"/>
  <c r="Q28" i="4"/>
  <c r="R28" i="4"/>
  <c r="Q29" i="4"/>
  <c r="R29" i="4"/>
  <c r="Q30" i="4"/>
  <c r="R30" i="4"/>
  <c r="Q31" i="4"/>
  <c r="R31" i="4"/>
  <c r="Q32" i="4"/>
  <c r="R32" i="4"/>
  <c r="Q33" i="4"/>
  <c r="R33" i="4"/>
  <c r="Q34" i="4"/>
  <c r="R34" i="4"/>
  <c r="Q35" i="4"/>
  <c r="R35" i="4"/>
  <c r="Q36" i="4"/>
  <c r="R36" i="4"/>
  <c r="Q37" i="4"/>
  <c r="R37" i="4"/>
  <c r="Q38" i="4"/>
  <c r="R38" i="4"/>
  <c r="Q39" i="4"/>
  <c r="R39" i="4"/>
  <c r="Q40" i="4"/>
  <c r="R40" i="4"/>
  <c r="Q41" i="4"/>
  <c r="R41" i="4"/>
  <c r="Q42" i="4"/>
  <c r="R42" i="4"/>
  <c r="Q43" i="4"/>
  <c r="R43" i="4"/>
  <c r="Q44" i="4"/>
  <c r="R44" i="4"/>
  <c r="Q45" i="4"/>
  <c r="R45" i="4"/>
  <c r="Q46" i="4"/>
  <c r="R46" i="4"/>
  <c r="Q47" i="4"/>
  <c r="R47" i="4"/>
  <c r="Q48" i="4"/>
  <c r="R48" i="4"/>
  <c r="Q49" i="4"/>
  <c r="R49" i="4"/>
  <c r="Q50" i="4"/>
  <c r="R50" i="4"/>
  <c r="Q51" i="4"/>
  <c r="R51" i="4"/>
  <c r="Q52" i="4"/>
  <c r="R52" i="4"/>
  <c r="Q53" i="4"/>
  <c r="R53" i="4"/>
  <c r="Q54" i="4"/>
  <c r="R54" i="4"/>
  <c r="Q55" i="4"/>
  <c r="R55" i="4"/>
  <c r="Q56" i="4"/>
  <c r="R56" i="4"/>
  <c r="Q57" i="4"/>
  <c r="R57" i="4"/>
  <c r="Q58" i="4"/>
  <c r="R58" i="4"/>
  <c r="Q59" i="4"/>
  <c r="R59" i="4"/>
  <c r="Q60" i="4"/>
  <c r="R60" i="4"/>
  <c r="Q61" i="4"/>
  <c r="R61" i="4"/>
  <c r="Q62" i="4"/>
  <c r="R62" i="4"/>
  <c r="Q63" i="4"/>
  <c r="R63" i="4"/>
  <c r="Q64" i="4"/>
  <c r="R64" i="4"/>
  <c r="Q65" i="4"/>
  <c r="R65" i="4"/>
  <c r="Q66" i="4"/>
  <c r="R66" i="4"/>
  <c r="Q67" i="4"/>
  <c r="R67" i="4"/>
  <c r="Q68" i="4"/>
  <c r="R68" i="4"/>
  <c r="Q69" i="4"/>
  <c r="R69" i="4"/>
  <c r="Q70" i="4"/>
  <c r="R70" i="4"/>
  <c r="Q71" i="4"/>
  <c r="R71" i="4"/>
  <c r="Q72" i="4"/>
  <c r="R72" i="4"/>
  <c r="Q73" i="4"/>
  <c r="R73" i="4"/>
  <c r="Q74" i="4"/>
  <c r="R74" i="4"/>
  <c r="Q75" i="4"/>
  <c r="R75" i="4"/>
  <c r="Q76" i="4"/>
  <c r="R76" i="4"/>
  <c r="Q77" i="4"/>
  <c r="R77" i="4"/>
  <c r="Q78" i="4"/>
  <c r="R78" i="4"/>
  <c r="Q79" i="4"/>
  <c r="R79" i="4"/>
  <c r="Q80" i="4"/>
  <c r="R80" i="4"/>
  <c r="Q81" i="4"/>
  <c r="R81" i="4"/>
  <c r="Q82" i="4"/>
  <c r="R82" i="4"/>
  <c r="Q83" i="4"/>
  <c r="R83" i="4"/>
  <c r="Q84" i="4"/>
  <c r="R84" i="4"/>
  <c r="Q85" i="4"/>
  <c r="R85" i="4"/>
  <c r="Q86" i="4"/>
  <c r="R86" i="4"/>
  <c r="Q87" i="4"/>
  <c r="R87" i="4"/>
  <c r="Q88" i="4"/>
  <c r="R88" i="4"/>
  <c r="Q89" i="4"/>
  <c r="R89" i="4"/>
  <c r="Q90" i="4"/>
  <c r="R90" i="4"/>
  <c r="Q91" i="4"/>
  <c r="R91" i="4"/>
  <c r="Q92" i="4"/>
  <c r="R92" i="4"/>
  <c r="Q93" i="4"/>
  <c r="R93" i="4"/>
  <c r="Q94" i="4"/>
  <c r="R94" i="4"/>
  <c r="Q95" i="4"/>
  <c r="R95" i="4"/>
  <c r="Q96" i="4"/>
  <c r="R96" i="4"/>
  <c r="Q97" i="4"/>
  <c r="R97" i="4"/>
  <c r="Q98" i="4"/>
  <c r="R98" i="4"/>
  <c r="Q99" i="4"/>
  <c r="R99" i="4"/>
  <c r="Q100" i="4"/>
  <c r="R100" i="4"/>
  <c r="Q101" i="4"/>
  <c r="R101" i="4"/>
  <c r="Q102" i="4"/>
  <c r="R102" i="4"/>
  <c r="Q103" i="4"/>
  <c r="R103" i="4"/>
  <c r="Q104" i="4"/>
  <c r="R104" i="4"/>
  <c r="Q105" i="4"/>
  <c r="R105" i="4"/>
  <c r="Q106" i="4"/>
  <c r="R106" i="4"/>
  <c r="Q107" i="4"/>
  <c r="R107" i="4"/>
  <c r="Q108" i="4"/>
  <c r="R108" i="4"/>
  <c r="Q109" i="4"/>
  <c r="R109" i="4"/>
  <c r="Q110" i="4"/>
  <c r="R110" i="4"/>
  <c r="Q111" i="4"/>
  <c r="R111" i="4"/>
  <c r="Q112" i="4"/>
  <c r="R112" i="4"/>
  <c r="Q113" i="4"/>
  <c r="R113" i="4"/>
  <c r="Q114" i="4"/>
  <c r="R114" i="4"/>
  <c r="Q115" i="4"/>
  <c r="R115" i="4"/>
  <c r="Q116" i="4"/>
  <c r="R116" i="4"/>
  <c r="Q117" i="4"/>
  <c r="R117" i="4"/>
  <c r="Q118" i="4"/>
  <c r="R118" i="4"/>
  <c r="Q119" i="4"/>
  <c r="R119" i="4"/>
  <c r="Q120" i="4"/>
  <c r="R120" i="4"/>
  <c r="Q121" i="4"/>
  <c r="R121" i="4"/>
  <c r="Q122" i="4"/>
  <c r="R122" i="4"/>
  <c r="Q123" i="4"/>
  <c r="R123" i="4"/>
  <c r="Q124" i="4"/>
  <c r="R124" i="4"/>
  <c r="Q125" i="4"/>
  <c r="R125" i="4"/>
  <c r="Q126" i="4"/>
  <c r="R126" i="4"/>
  <c r="Q127" i="4"/>
  <c r="R127" i="4"/>
  <c r="Q128" i="4"/>
  <c r="R128" i="4"/>
  <c r="Q129" i="4"/>
  <c r="R129" i="4"/>
  <c r="Q130" i="4"/>
  <c r="R130" i="4"/>
  <c r="Q131" i="4"/>
  <c r="R131" i="4"/>
  <c r="Q132" i="4"/>
  <c r="R132" i="4"/>
  <c r="Q133" i="4"/>
  <c r="R133" i="4"/>
  <c r="Q134" i="4"/>
  <c r="R134" i="4"/>
  <c r="Q135" i="4"/>
  <c r="R135" i="4"/>
  <c r="Q136" i="4"/>
  <c r="R136" i="4"/>
  <c r="Q137" i="4"/>
  <c r="R137" i="4"/>
  <c r="Q138" i="4"/>
  <c r="R138" i="4"/>
  <c r="Q139" i="4"/>
  <c r="R139" i="4"/>
  <c r="Q140" i="4"/>
  <c r="R140" i="4"/>
  <c r="Q141" i="4"/>
  <c r="R141" i="4"/>
  <c r="Q142" i="4"/>
  <c r="R142" i="4"/>
  <c r="Q143" i="4"/>
  <c r="R143" i="4"/>
  <c r="Q144" i="4"/>
  <c r="R144" i="4"/>
  <c r="Q145" i="4"/>
  <c r="R145" i="4"/>
  <c r="Q146" i="4"/>
  <c r="R146" i="4"/>
  <c r="Q147" i="4"/>
  <c r="R147" i="4"/>
  <c r="Q148" i="4"/>
  <c r="R148" i="4"/>
  <c r="Q149" i="4"/>
  <c r="R149" i="4"/>
  <c r="Q150" i="4"/>
  <c r="R150" i="4"/>
  <c r="Q151" i="4"/>
  <c r="R151" i="4"/>
  <c r="Q152" i="4"/>
  <c r="R152" i="4"/>
  <c r="Q153" i="4"/>
  <c r="R153" i="4"/>
  <c r="Q154" i="4"/>
  <c r="R154" i="4"/>
  <c r="Q155" i="4"/>
  <c r="R155" i="4"/>
  <c r="Q156" i="4"/>
  <c r="R156" i="4"/>
  <c r="Q157" i="4"/>
  <c r="R157" i="4"/>
  <c r="Q158" i="4"/>
  <c r="R158" i="4"/>
  <c r="Q159" i="4"/>
  <c r="R159" i="4"/>
  <c r="Q160" i="4"/>
  <c r="R160" i="4"/>
  <c r="Q161" i="4"/>
  <c r="R161" i="4"/>
  <c r="Q162" i="4"/>
  <c r="R162" i="4"/>
  <c r="Q163" i="4"/>
  <c r="R163" i="4"/>
  <c r="Q164" i="4"/>
  <c r="R164" i="4"/>
  <c r="Q165" i="4"/>
  <c r="R165" i="4"/>
  <c r="Q166" i="4"/>
  <c r="R166" i="4"/>
  <c r="Q167" i="4"/>
  <c r="R167" i="4"/>
  <c r="Q168" i="4"/>
  <c r="R168" i="4"/>
  <c r="Q169" i="4"/>
  <c r="R169" i="4"/>
  <c r="Q170" i="4"/>
  <c r="R170" i="4"/>
  <c r="Q171" i="4"/>
  <c r="R171" i="4"/>
  <c r="Q172" i="4"/>
  <c r="R172" i="4"/>
  <c r="Q173" i="4"/>
  <c r="R173" i="4"/>
  <c r="Q174" i="4"/>
  <c r="R174" i="4"/>
  <c r="Q175" i="4"/>
  <c r="R175" i="4"/>
  <c r="Q176" i="4"/>
  <c r="R176" i="4"/>
  <c r="Q177" i="4"/>
  <c r="R177" i="4"/>
  <c r="Q178" i="4"/>
  <c r="R178" i="4"/>
  <c r="Q179" i="4"/>
  <c r="R179" i="4"/>
  <c r="Q180" i="4"/>
  <c r="R180" i="4"/>
  <c r="Q181" i="4"/>
  <c r="R181" i="4"/>
  <c r="Q182" i="4"/>
  <c r="R182" i="4"/>
  <c r="Q183" i="4"/>
  <c r="R183" i="4"/>
  <c r="Q184" i="4"/>
  <c r="R184" i="4"/>
  <c r="Q185" i="4"/>
  <c r="R185" i="4"/>
  <c r="Q186" i="4"/>
  <c r="R186" i="4"/>
  <c r="Q187" i="4"/>
  <c r="R187" i="4"/>
  <c r="Q188" i="4"/>
  <c r="R188" i="4"/>
  <c r="Q189" i="4"/>
  <c r="R189" i="4"/>
  <c r="Q190" i="4"/>
  <c r="R190" i="4"/>
  <c r="Q191" i="4"/>
  <c r="R191" i="4"/>
  <c r="Q192" i="4"/>
  <c r="R192" i="4"/>
  <c r="Q193" i="4"/>
  <c r="R193" i="4"/>
  <c r="Q194" i="4"/>
  <c r="R194" i="4"/>
  <c r="Q195" i="4"/>
  <c r="R195" i="4"/>
  <c r="Q196" i="4"/>
  <c r="R196" i="4"/>
  <c r="Q197" i="4"/>
  <c r="R197" i="4"/>
  <c r="Q198" i="4"/>
  <c r="R198" i="4"/>
  <c r="Q199" i="4"/>
  <c r="R199" i="4"/>
  <c r="Q200" i="4"/>
  <c r="R200" i="4"/>
  <c r="Q201" i="4"/>
  <c r="R201" i="4"/>
  <c r="Q202" i="4"/>
  <c r="R202" i="4"/>
  <c r="Q203" i="4"/>
  <c r="R203" i="4"/>
  <c r="Q204" i="4"/>
  <c r="R204" i="4"/>
  <c r="Q205" i="4"/>
  <c r="R205" i="4"/>
  <c r="Q206" i="4"/>
  <c r="R206" i="4"/>
  <c r="Q207" i="4"/>
  <c r="R207" i="4"/>
  <c r="Q208" i="4"/>
  <c r="R208" i="4"/>
  <c r="Q209" i="4"/>
  <c r="R209" i="4"/>
  <c r="Q210" i="4"/>
  <c r="R210" i="4"/>
  <c r="Q211" i="4"/>
  <c r="R211" i="4"/>
  <c r="Q212" i="4"/>
  <c r="R212" i="4"/>
  <c r="Q213" i="4"/>
  <c r="R213" i="4"/>
  <c r="Q214" i="4"/>
  <c r="R214" i="4"/>
  <c r="Q215" i="4"/>
  <c r="R215" i="4"/>
  <c r="Q216" i="4"/>
  <c r="R216" i="4"/>
  <c r="Q217" i="4"/>
  <c r="R217" i="4"/>
  <c r="Q218" i="4"/>
  <c r="R218" i="4"/>
  <c r="Q219" i="4"/>
  <c r="R219" i="4"/>
  <c r="Q220" i="4"/>
  <c r="R220" i="4"/>
  <c r="Q221" i="4"/>
  <c r="R221" i="4"/>
  <c r="Q222" i="4"/>
  <c r="R222" i="4"/>
  <c r="Q223" i="4"/>
  <c r="R223" i="4"/>
  <c r="Q224" i="4"/>
  <c r="R224" i="4"/>
  <c r="Q225" i="4"/>
  <c r="R225" i="4"/>
  <c r="Q226" i="4"/>
  <c r="R226" i="4"/>
  <c r="Q227" i="4"/>
  <c r="R227" i="4"/>
  <c r="Q228" i="4"/>
  <c r="R228" i="4"/>
  <c r="Q229" i="4"/>
  <c r="R229" i="4"/>
  <c r="Q230" i="4"/>
  <c r="R230" i="4"/>
  <c r="Q231" i="4"/>
  <c r="R231" i="4"/>
  <c r="Q232" i="4"/>
  <c r="R232" i="4"/>
  <c r="Q233" i="4"/>
  <c r="R233" i="4"/>
  <c r="Q234" i="4"/>
  <c r="R234" i="4"/>
  <c r="Q235" i="4"/>
  <c r="R235" i="4"/>
  <c r="Q236" i="4"/>
  <c r="R236" i="4"/>
  <c r="Q237" i="4"/>
  <c r="R237" i="4"/>
  <c r="Q238" i="4"/>
  <c r="R238" i="4"/>
  <c r="Q239" i="4"/>
  <c r="R239" i="4"/>
  <c r="Q240" i="4"/>
  <c r="R240" i="4"/>
  <c r="Q241" i="4"/>
  <c r="R241" i="4"/>
  <c r="Q242" i="4"/>
  <c r="R242" i="4"/>
  <c r="Q243" i="4"/>
  <c r="R243" i="4"/>
  <c r="Q244" i="4"/>
  <c r="R244" i="4"/>
  <c r="Q245" i="4"/>
  <c r="R245" i="4"/>
  <c r="Q246" i="4"/>
  <c r="R246" i="4"/>
  <c r="Q247" i="4"/>
  <c r="R247" i="4"/>
  <c r="Q248" i="4"/>
  <c r="R248" i="4"/>
  <c r="Q249" i="4"/>
  <c r="R249" i="4"/>
  <c r="Q250" i="4"/>
  <c r="R250" i="4"/>
  <c r="Q251" i="4"/>
  <c r="R251" i="4"/>
  <c r="Q252" i="4"/>
  <c r="R252" i="4"/>
  <c r="Q253" i="4"/>
  <c r="R253" i="4"/>
  <c r="Q254" i="4"/>
  <c r="R254" i="4"/>
  <c r="Q255" i="4"/>
  <c r="R255" i="4"/>
  <c r="Q256" i="4"/>
  <c r="R256" i="4"/>
  <c r="Q257" i="4"/>
  <c r="R257" i="4"/>
  <c r="Q258" i="4"/>
  <c r="R258" i="4"/>
  <c r="Q259" i="4"/>
  <c r="R259" i="4"/>
  <c r="Q260" i="4"/>
  <c r="R260" i="4"/>
  <c r="Q261" i="4"/>
  <c r="R261" i="4"/>
  <c r="Q262" i="4"/>
  <c r="R262" i="4"/>
  <c r="Q263" i="4"/>
  <c r="R263" i="4"/>
  <c r="Q264" i="4"/>
  <c r="R264" i="4"/>
  <c r="Q265" i="4"/>
  <c r="R265" i="4"/>
  <c r="Q266" i="4"/>
  <c r="R266" i="4"/>
  <c r="Q267" i="4"/>
  <c r="R267" i="4"/>
  <c r="Q268" i="4"/>
  <c r="R268" i="4"/>
  <c r="Q269" i="4"/>
  <c r="R269" i="4"/>
  <c r="Q270" i="4"/>
  <c r="R270" i="4"/>
  <c r="Q271" i="4"/>
  <c r="R271" i="4"/>
  <c r="Q272" i="4"/>
  <c r="R272" i="4"/>
  <c r="Q273" i="4"/>
  <c r="R273" i="4"/>
  <c r="Q274" i="4"/>
  <c r="R274" i="4"/>
  <c r="Q275" i="4"/>
  <c r="R275" i="4"/>
  <c r="Q276" i="4"/>
  <c r="R276" i="4"/>
  <c r="Q277" i="4"/>
  <c r="R277" i="4"/>
  <c r="Q278" i="4"/>
  <c r="R278" i="4"/>
  <c r="Q279" i="4"/>
  <c r="R279" i="4"/>
  <c r="Q280" i="4"/>
  <c r="R280" i="4"/>
  <c r="Q281" i="4"/>
  <c r="R281" i="4"/>
  <c r="Q282" i="4"/>
  <c r="R282" i="4"/>
  <c r="Q283" i="4"/>
  <c r="R283" i="4"/>
  <c r="Q284" i="4"/>
  <c r="R284" i="4"/>
  <c r="Q285" i="4"/>
  <c r="R285" i="4"/>
  <c r="Q286" i="4"/>
  <c r="R286" i="4"/>
  <c r="Q287" i="4"/>
  <c r="R287" i="4"/>
  <c r="Q288" i="4"/>
  <c r="R288" i="4"/>
  <c r="Q289" i="4"/>
  <c r="R289" i="4"/>
  <c r="Q290" i="4"/>
  <c r="R290" i="4"/>
  <c r="Q291" i="4"/>
  <c r="R291" i="4"/>
  <c r="Q292" i="4"/>
  <c r="R292" i="4"/>
  <c r="Q293" i="4"/>
  <c r="R293" i="4"/>
  <c r="Q294" i="4"/>
  <c r="R294" i="4"/>
  <c r="Q295" i="4"/>
  <c r="R295" i="4"/>
  <c r="Q296" i="4"/>
  <c r="R296" i="4"/>
  <c r="Q297" i="4"/>
  <c r="R297" i="4"/>
  <c r="Q298" i="4"/>
  <c r="R298" i="4"/>
  <c r="Q299" i="4"/>
  <c r="R299" i="4"/>
  <c r="Q300" i="4"/>
  <c r="R300" i="4"/>
  <c r="Q301" i="4"/>
  <c r="R301" i="4"/>
  <c r="Q302" i="4"/>
  <c r="R302" i="4"/>
  <c r="Q303" i="4"/>
  <c r="R303" i="4"/>
  <c r="Q304" i="4"/>
  <c r="R304" i="4"/>
  <c r="Q305" i="4"/>
  <c r="R305" i="4"/>
  <c r="Q306" i="4"/>
  <c r="R306" i="4"/>
  <c r="Q307" i="4"/>
  <c r="R307" i="4"/>
  <c r="Q308" i="4"/>
  <c r="R308" i="4"/>
  <c r="Q309" i="4"/>
  <c r="R309" i="4"/>
  <c r="Q310" i="4"/>
  <c r="R310" i="4"/>
  <c r="Q311" i="4"/>
  <c r="R311" i="4"/>
  <c r="Q312" i="4"/>
  <c r="R312" i="4"/>
  <c r="Q313" i="4"/>
  <c r="R313" i="4"/>
  <c r="Q314" i="4"/>
  <c r="R314" i="4"/>
  <c r="Q315" i="4"/>
  <c r="R315" i="4"/>
  <c r="Q316" i="4"/>
  <c r="R316" i="4"/>
  <c r="Q317" i="4"/>
  <c r="R317" i="4"/>
  <c r="Q318" i="4"/>
  <c r="R318" i="4"/>
  <c r="Q319" i="4"/>
  <c r="R319" i="4"/>
  <c r="Q320" i="4"/>
  <c r="R320" i="4"/>
  <c r="Q321" i="4"/>
  <c r="R321" i="4"/>
  <c r="Q322" i="4"/>
  <c r="R322" i="4"/>
  <c r="Q323" i="4"/>
  <c r="R323" i="4"/>
  <c r="Q324" i="4"/>
  <c r="R324" i="4"/>
  <c r="Q325" i="4"/>
  <c r="R325" i="4"/>
  <c r="Q326" i="4"/>
  <c r="R326" i="4"/>
  <c r="Q327" i="4"/>
  <c r="R327" i="4"/>
  <c r="Q328" i="4"/>
  <c r="R328" i="4"/>
  <c r="Q329" i="4"/>
  <c r="R329" i="4"/>
  <c r="Q330" i="4"/>
  <c r="R330" i="4"/>
  <c r="Q331" i="4"/>
  <c r="R331" i="4"/>
  <c r="Q332" i="4"/>
  <c r="R332" i="4"/>
  <c r="Q333" i="4"/>
  <c r="R333" i="4"/>
  <c r="Q334" i="4"/>
  <c r="R334" i="4"/>
  <c r="Q335" i="4"/>
  <c r="R335" i="4"/>
  <c r="Q336" i="4"/>
  <c r="R336" i="4"/>
  <c r="Q337" i="4"/>
  <c r="R337" i="4"/>
  <c r="Q338" i="4"/>
  <c r="R338" i="4"/>
  <c r="Q339" i="4"/>
  <c r="R339" i="4"/>
  <c r="Q340" i="4"/>
  <c r="R340" i="4"/>
  <c r="Q341" i="4"/>
  <c r="R341" i="4"/>
  <c r="Q342" i="4"/>
  <c r="R342" i="4"/>
  <c r="Q343" i="4"/>
  <c r="R343" i="4"/>
  <c r="Q344" i="4"/>
  <c r="R344" i="4"/>
  <c r="Q345" i="4"/>
  <c r="R345" i="4"/>
  <c r="Q346" i="4"/>
  <c r="R346" i="4"/>
  <c r="Q347" i="4"/>
  <c r="R347" i="4"/>
  <c r="Q348" i="4"/>
  <c r="R348" i="4"/>
  <c r="Q349" i="4"/>
  <c r="R349" i="4"/>
  <c r="Q350" i="4"/>
  <c r="R350" i="4"/>
  <c r="Q351" i="4"/>
  <c r="R351" i="4"/>
  <c r="Q352" i="4"/>
  <c r="R352" i="4"/>
  <c r="Q353" i="4"/>
  <c r="R353" i="4"/>
  <c r="Q354" i="4"/>
  <c r="R354" i="4"/>
  <c r="Q355" i="4"/>
  <c r="R355" i="4"/>
  <c r="Q356" i="4"/>
  <c r="R356" i="4"/>
  <c r="Q357" i="4"/>
  <c r="R357" i="4"/>
  <c r="Q358" i="4"/>
  <c r="R358" i="4"/>
  <c r="Q359" i="4"/>
  <c r="R359" i="4"/>
  <c r="Q360" i="4"/>
  <c r="R360" i="4"/>
  <c r="Q361" i="4"/>
  <c r="R361" i="4"/>
  <c r="Q362" i="4"/>
  <c r="R362" i="4"/>
  <c r="Q363" i="4"/>
  <c r="R363" i="4"/>
  <c r="Q364" i="4"/>
  <c r="R364" i="4"/>
  <c r="Q365" i="4"/>
  <c r="R365" i="4"/>
  <c r="Q366" i="4"/>
  <c r="R366" i="4"/>
  <c r="Q367" i="4"/>
  <c r="R367" i="4"/>
  <c r="Q368" i="4"/>
  <c r="R368" i="4"/>
  <c r="Q369" i="4"/>
  <c r="R369" i="4"/>
  <c r="Q370" i="4"/>
  <c r="R370" i="4"/>
  <c r="Q371" i="4"/>
  <c r="R371" i="4"/>
  <c r="Q372" i="4"/>
  <c r="R372" i="4"/>
  <c r="Q373" i="4"/>
  <c r="R373" i="4"/>
  <c r="Q374" i="4"/>
  <c r="R374" i="4"/>
  <c r="Q375" i="4"/>
  <c r="R375" i="4"/>
  <c r="Q376" i="4"/>
  <c r="R376" i="4"/>
  <c r="Q377" i="4"/>
  <c r="R377" i="4"/>
  <c r="Q378" i="4"/>
  <c r="R378" i="4"/>
  <c r="Q379" i="4"/>
  <c r="R379" i="4"/>
  <c r="Q380" i="4"/>
  <c r="R380" i="4"/>
  <c r="Q381" i="4"/>
  <c r="R381" i="4"/>
  <c r="Q382" i="4"/>
  <c r="R382" i="4"/>
  <c r="Q383" i="4"/>
  <c r="R383" i="4"/>
  <c r="Q384" i="4"/>
  <c r="R384" i="4"/>
  <c r="Q385" i="4"/>
  <c r="R385" i="4"/>
  <c r="Q386" i="4"/>
  <c r="R386" i="4"/>
  <c r="Q387" i="4"/>
  <c r="R387" i="4"/>
  <c r="Q388" i="4"/>
  <c r="R388" i="4"/>
  <c r="Q389" i="4"/>
  <c r="R389" i="4"/>
  <c r="Q390" i="4"/>
  <c r="R390" i="4"/>
  <c r="Q391" i="4"/>
  <c r="R391" i="4"/>
  <c r="Q392" i="4"/>
  <c r="R392" i="4"/>
  <c r="Q393" i="4"/>
  <c r="R393" i="4"/>
  <c r="Q394" i="4"/>
  <c r="R394" i="4"/>
  <c r="Q395" i="4"/>
  <c r="R395" i="4"/>
  <c r="Q396" i="4"/>
  <c r="R396" i="4"/>
  <c r="Q397" i="4"/>
  <c r="R397" i="4"/>
  <c r="Q398" i="4"/>
  <c r="R398" i="4"/>
  <c r="Q399" i="4"/>
  <c r="R399" i="4"/>
  <c r="Q400" i="4"/>
  <c r="R400" i="4"/>
  <c r="Q401" i="4"/>
  <c r="R401" i="4"/>
  <c r="Q402" i="4"/>
  <c r="R402" i="4"/>
  <c r="Q403" i="4"/>
  <c r="R403" i="4"/>
  <c r="Q404" i="4"/>
  <c r="R404" i="4"/>
  <c r="Q405" i="4"/>
  <c r="R405" i="4"/>
  <c r="Q406" i="4"/>
  <c r="R406" i="4"/>
  <c r="Q407" i="4"/>
  <c r="R407" i="4"/>
  <c r="Q408" i="4"/>
  <c r="R408" i="4"/>
  <c r="Q409" i="4"/>
  <c r="R409" i="4"/>
  <c r="Q410" i="4"/>
  <c r="R410" i="4"/>
  <c r="Q411" i="4"/>
  <c r="R411" i="4"/>
  <c r="Q412" i="4"/>
  <c r="R412" i="4"/>
  <c r="Q413" i="4"/>
  <c r="R413" i="4"/>
  <c r="Q414" i="4"/>
  <c r="R414" i="4"/>
  <c r="Q415" i="4"/>
  <c r="R415" i="4"/>
  <c r="Q416" i="4"/>
  <c r="R416" i="4"/>
  <c r="Q417" i="4"/>
  <c r="R417" i="4"/>
  <c r="Q418" i="4"/>
  <c r="R418" i="4"/>
  <c r="Q419" i="4"/>
  <c r="R419" i="4"/>
  <c r="Q420" i="4"/>
  <c r="R420" i="4"/>
  <c r="Q421" i="4"/>
  <c r="R421" i="4"/>
  <c r="Q422" i="4"/>
  <c r="R422" i="4"/>
  <c r="Q423" i="4"/>
  <c r="R423" i="4"/>
  <c r="Q424" i="4"/>
  <c r="R424" i="4"/>
  <c r="Q425" i="4"/>
  <c r="R425" i="4"/>
  <c r="Q426" i="4"/>
  <c r="R426" i="4"/>
  <c r="Q427" i="4"/>
  <c r="R427" i="4"/>
  <c r="Q428" i="4"/>
  <c r="R428" i="4"/>
  <c r="Q429" i="4"/>
  <c r="R429" i="4"/>
  <c r="Q430" i="4"/>
  <c r="R430" i="4"/>
  <c r="Q431" i="4"/>
  <c r="R431" i="4"/>
  <c r="Q432" i="4"/>
  <c r="R432" i="4"/>
  <c r="Q433" i="4"/>
  <c r="R433" i="4"/>
  <c r="Q434" i="4"/>
  <c r="R434" i="4"/>
  <c r="Q435" i="4"/>
  <c r="R435" i="4"/>
  <c r="Q436" i="4"/>
  <c r="R436" i="4"/>
  <c r="Q437" i="4"/>
  <c r="R437" i="4"/>
  <c r="Q438" i="4"/>
  <c r="R438" i="4"/>
  <c r="Q439" i="4"/>
  <c r="R439" i="4"/>
  <c r="Q440" i="4"/>
  <c r="R440" i="4"/>
  <c r="Q441" i="4"/>
  <c r="R441" i="4"/>
  <c r="Q442" i="4"/>
  <c r="R442" i="4"/>
  <c r="Q443" i="4"/>
  <c r="R443" i="4"/>
  <c r="Q444" i="4"/>
  <c r="R444" i="4"/>
  <c r="Q445" i="4"/>
  <c r="R445" i="4"/>
  <c r="Q446" i="4"/>
  <c r="R446" i="4"/>
  <c r="Q447" i="4"/>
  <c r="R447" i="4"/>
  <c r="Q448" i="4"/>
  <c r="R448" i="4"/>
  <c r="Q449" i="4"/>
  <c r="R449" i="4"/>
  <c r="Q450" i="4"/>
  <c r="R450" i="4"/>
  <c r="Q451" i="4"/>
  <c r="R451" i="4"/>
  <c r="Q452" i="4"/>
  <c r="R452" i="4"/>
  <c r="Q453" i="4"/>
  <c r="R453" i="4"/>
  <c r="Q454" i="4"/>
  <c r="R454" i="4"/>
  <c r="Q455" i="4"/>
  <c r="R455" i="4"/>
  <c r="Q456" i="4"/>
  <c r="R456" i="4"/>
  <c r="Q457" i="4"/>
  <c r="R457" i="4"/>
  <c r="Q458" i="4"/>
  <c r="R458" i="4"/>
  <c r="Q459" i="4"/>
  <c r="R459" i="4"/>
  <c r="Q460" i="4"/>
  <c r="R460" i="4"/>
  <c r="Q461" i="4"/>
  <c r="R461" i="4"/>
  <c r="Q462" i="4"/>
  <c r="R462" i="4"/>
  <c r="Q463" i="4"/>
  <c r="R463" i="4"/>
  <c r="Q464" i="4"/>
  <c r="R464" i="4"/>
  <c r="Q465" i="4"/>
  <c r="R465" i="4"/>
  <c r="Q466" i="4"/>
  <c r="R466" i="4"/>
  <c r="Q467" i="4"/>
  <c r="R467" i="4"/>
  <c r="Q468" i="4"/>
  <c r="R468" i="4"/>
  <c r="Q469" i="4"/>
  <c r="R469" i="4"/>
  <c r="Q470" i="4"/>
  <c r="R470" i="4"/>
  <c r="Q471" i="4"/>
  <c r="R471" i="4"/>
  <c r="Q472" i="4"/>
  <c r="R472" i="4"/>
  <c r="Q473" i="4"/>
  <c r="R473" i="4"/>
  <c r="Q474" i="4"/>
  <c r="R474" i="4"/>
  <c r="Q475" i="4"/>
  <c r="R475" i="4"/>
  <c r="Q476" i="4"/>
  <c r="R476" i="4"/>
  <c r="Q477" i="4"/>
  <c r="R477" i="4"/>
  <c r="Q478" i="4"/>
  <c r="R478" i="4"/>
  <c r="Q479" i="4"/>
  <c r="R479" i="4"/>
  <c r="Q480" i="4"/>
  <c r="R480" i="4"/>
  <c r="Q481" i="4"/>
  <c r="R481" i="4"/>
  <c r="Q482" i="4"/>
  <c r="R482" i="4"/>
  <c r="Q483" i="4"/>
  <c r="R483" i="4"/>
  <c r="Q484" i="4"/>
  <c r="R484" i="4"/>
  <c r="Q485" i="4"/>
  <c r="R485" i="4"/>
  <c r="Q486" i="4"/>
  <c r="R486" i="4"/>
  <c r="Q487" i="4"/>
  <c r="R487" i="4"/>
  <c r="Q488" i="4"/>
  <c r="R488" i="4"/>
  <c r="Q489" i="4"/>
  <c r="R489" i="4"/>
  <c r="Q490" i="4"/>
  <c r="R490" i="4"/>
  <c r="Q491" i="4"/>
  <c r="R491" i="4"/>
  <c r="Q492" i="4"/>
  <c r="R492" i="4"/>
  <c r="Q493" i="4"/>
  <c r="R493" i="4"/>
  <c r="Q494" i="4"/>
  <c r="R494" i="4"/>
  <c r="Q495" i="4"/>
  <c r="R495" i="4"/>
  <c r="Q496" i="4"/>
  <c r="R496" i="4"/>
  <c r="Q497" i="4"/>
  <c r="R497" i="4"/>
  <c r="Q498" i="4"/>
  <c r="R498" i="4"/>
  <c r="Q499" i="4"/>
  <c r="R499" i="4"/>
  <c r="Q500" i="4"/>
  <c r="R500" i="4"/>
  <c r="Q501" i="4"/>
  <c r="R501" i="4"/>
  <c r="B1" i="3" l="1"/>
  <c r="B2" i="3"/>
  <c r="B3" i="3"/>
  <c r="B5" i="3"/>
  <c r="B6" i="3"/>
  <c r="B7" i="3"/>
  <c r="B8" i="3"/>
  <c r="B9" i="3"/>
  <c r="B10" i="3"/>
  <c r="B12" i="3"/>
  <c r="C25" i="3"/>
  <c r="C26" i="3"/>
  <c r="C27" i="3"/>
  <c r="B7" i="2" l="1"/>
  <c r="B8" i="2"/>
  <c r="B11" i="2"/>
  <c r="B22" i="2" s="1"/>
  <c r="C11" i="2"/>
  <c r="C22" i="2" s="1"/>
  <c r="B13" i="2"/>
  <c r="B10" i="2" s="1"/>
  <c r="C13" i="2"/>
  <c r="C7" i="2" s="1"/>
  <c r="B15" i="2"/>
  <c r="B16" i="2"/>
  <c r="B17" i="2"/>
  <c r="C17" i="2"/>
  <c r="B18" i="2"/>
  <c r="C18" i="2"/>
  <c r="B25" i="2"/>
  <c r="C25" i="2"/>
  <c r="A27" i="2"/>
  <c r="B28" i="2" s="1"/>
  <c r="C34" i="2"/>
  <c r="C20" i="2" l="1"/>
  <c r="C14" i="2"/>
  <c r="C21" i="2"/>
  <c r="C9" i="2"/>
  <c r="C29" i="2"/>
  <c r="C27" i="2"/>
  <c r="B27" i="2"/>
  <c r="B20" i="2"/>
  <c r="C15" i="2"/>
  <c r="C30" i="2"/>
  <c r="B30" i="2"/>
  <c r="B23" i="2"/>
  <c r="B21" i="2"/>
  <c r="C23" i="2"/>
  <c r="B29" i="2"/>
  <c r="C26" i="2"/>
  <c r="C31" i="2"/>
  <c r="C28" i="2"/>
  <c r="B26" i="2"/>
  <c r="C19" i="2"/>
  <c r="C16" i="2"/>
  <c r="B31" i="2"/>
  <c r="B19" i="2"/>
  <c r="C12" i="2"/>
  <c r="B6" i="2"/>
  <c r="B12" i="2"/>
  <c r="B9" i="2"/>
  <c r="C5" i="2"/>
  <c r="C8" i="2"/>
  <c r="C4" i="2"/>
  <c r="B14" i="2"/>
  <c r="B4" i="2"/>
  <c r="C10" i="2"/>
  <c r="C2" i="2" l="1"/>
  <c r="B2" i="2"/>
  <c r="C24" i="2"/>
  <c r="B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R9" authorId="0" shapeId="0" xr:uid="{860399CA-34DD-409D-B26F-0334B5A98830}">
      <text>
        <r>
          <rPr>
            <b/>
            <sz val="9"/>
            <color indexed="81"/>
            <rFont val="Tahoma"/>
            <family val="2"/>
          </rPr>
          <t>Author:</t>
        </r>
        <r>
          <rPr>
            <sz val="9"/>
            <color indexed="81"/>
            <rFont val="Tahoma"/>
            <family val="2"/>
          </rPr>
          <t xml:space="preserve">
დალაგებული დისქაუნთის მიხედვით და შემდეგ მომხმარებლის სახელით</t>
        </r>
      </text>
    </comment>
    <comment ref="A10" authorId="0" shapeId="0" xr:uid="{EB902863-66B7-485B-881F-045C65FB9AA6}">
      <text>
        <r>
          <rPr>
            <b/>
            <sz val="9"/>
            <color indexed="81"/>
            <rFont val="Tahoma"/>
            <family val="2"/>
          </rPr>
          <t>Author:</t>
        </r>
        <r>
          <rPr>
            <sz val="9"/>
            <color indexed="81"/>
            <rFont val="Tahoma"/>
            <family val="2"/>
          </rPr>
          <t xml:space="preserve">
დინამიური id ები
</t>
        </r>
      </text>
    </comment>
    <comment ref="M11" authorId="0" shapeId="0" xr:uid="{D511B0C1-C8E4-46DD-969A-4647EAFCD3AD}">
      <text>
        <r>
          <rPr>
            <b/>
            <sz val="9"/>
            <color indexed="81"/>
            <rFont val="Tahoma"/>
            <family val="2"/>
          </rPr>
          <t>Author:</t>
        </r>
        <r>
          <rPr>
            <sz val="9"/>
            <color indexed="81"/>
            <rFont val="Tahoma"/>
            <family val="2"/>
          </rPr>
          <t xml:space="preserve">
დასორტილი უნიკალური პროექტები</t>
        </r>
      </text>
    </comment>
    <comment ref="P17" authorId="0" shapeId="0" xr:uid="{DFCBE1BE-495B-4682-9764-197CCDB9CDE1}">
      <text>
        <r>
          <rPr>
            <b/>
            <sz val="9"/>
            <color indexed="81"/>
            <rFont val="Tahoma"/>
            <family val="2"/>
          </rPr>
          <t>Author:</t>
        </r>
        <r>
          <rPr>
            <sz val="9"/>
            <color indexed="81"/>
            <rFont val="Tahoma"/>
            <family val="2"/>
          </rPr>
          <t xml:space="preserve">
unit cost ების რაოდენობები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<sst xmlns="http://schemas.openxmlformats.org/spreadsheetml/2006/main" count="7905" uniqueCount="2155">
  <si>
    <t>ვის ბოლო დღე</t>
  </si>
  <si>
    <t>eomonth</t>
  </si>
  <si>
    <t>თვეების დამატება გამოკლება</t>
  </si>
  <si>
    <t>edate</t>
  </si>
  <si>
    <t>yd</t>
  </si>
  <si>
    <t>დღეებშ შორის განსხვავება, იგნორირებულია წლები</t>
  </si>
  <si>
    <t>ym</t>
  </si>
  <si>
    <t>თვეებს შორის განსხვავება</t>
  </si>
  <si>
    <t>md</t>
  </si>
  <si>
    <t>განსხვავება დღეებს შორის</t>
  </si>
  <si>
    <t>d</t>
  </si>
  <si>
    <t>დღეები</t>
  </si>
  <si>
    <t>m</t>
  </si>
  <si>
    <t>თვეები</t>
  </si>
  <si>
    <t>y</t>
  </si>
  <si>
    <t>წლები</t>
  </si>
  <si>
    <t>DATEDIF</t>
  </si>
  <si>
    <t>ექსელის ფორმატში ჩაწერილი დრო გადაყავს რიცხვად საათები განისაზღვრება 0-იდან 1-მდე ინტერვალში</t>
  </si>
  <si>
    <t>TIMEVALUE</t>
  </si>
  <si>
    <t>აწყობს დროს საათის წუთის და წამის მითითებით</t>
  </si>
  <si>
    <t>TIME</t>
  </si>
  <si>
    <t>მოცემული დროიდან გვაძლევს წამს</t>
  </si>
  <si>
    <t>SECOND</t>
  </si>
  <si>
    <t>მოცემული დროიდან გვაძლევს წუთს</t>
  </si>
  <si>
    <t>MINUTE</t>
  </si>
  <si>
    <t>მოცემული დროიდან გვაძლევს საათს</t>
  </si>
  <si>
    <t>HOUR</t>
  </si>
  <si>
    <t>გვითვლის რამდენი წელია გავლიდი საწყისა და საბოლოო თარირებს შორის</t>
  </si>
  <si>
    <t>YEARFRACE</t>
  </si>
  <si>
    <t>მოცემული თარიღიდან გვაძლევს წელს</t>
  </si>
  <si>
    <t>YEAR</t>
  </si>
  <si>
    <t>გვიჩვენებს კონკრეტული თარიღიდან როდის გავიდა მითითებული დღეები არდადაგების გათვალისწინებით, საერთაშორისო ფორმულაა და მაგალითად 11-ს თუ ჩაწერთ ჩაითვლება რომ შაბათი სამუშაოა</t>
  </si>
  <si>
    <t>WORKDAY.INTL</t>
  </si>
  <si>
    <t>გვიჩვენებს კონკრეტული თარიღიდან როდის გავიდა მითითებული დღეები არდადაგების გათვალისწინებით</t>
  </si>
  <si>
    <t>WORKDAY</t>
  </si>
  <si>
    <t>ამ ფორმულაში კი ითვლება მერამდენე კვირაა წელიწადის იმის გათვალისწინებით რომ პირველ კვირად იწყებს ათვლას წლის პირველი ორშაბათიდან</t>
  </si>
  <si>
    <t>ISOWEEKNUM</t>
  </si>
  <si>
    <t>ითვლის მერამდენე კვირაა წელიწადში მოცემული თარიღი, იმის გათვალისწინებით რომ კვირის პირველი დღე ითვლება ორშაბათი, და სხვა ნებისმიერი დღით დაწყებული წელიწადი პირველ კვირად ითვლება რომც არ იყოს სრული</t>
  </si>
  <si>
    <t>WEEKNUM</t>
  </si>
  <si>
    <t>გვაძლევს თუ მერამდენე დღეა კვირის, 2-იანს ვიყენებთ მაშინ როცა პირველ დღედ ითვლება ორშაბათი.</t>
  </si>
  <si>
    <t>WEEKDAY</t>
  </si>
  <si>
    <t>უარგუმენტო ფუნქცია სვავს მიმდინარე თარიღს</t>
  </si>
  <si>
    <t>TODAY</t>
  </si>
  <si>
    <t>ითვლის საწყისა და საბოლოო თარიღებში არდადაების გათვალისწინებით სამუშაო დღეების რაოდენობას, საერთაშორისო ფორმულაა და მაგალითად 11-ს თუ ჩაწერთ ჩაითვლება რომ შაბათი სამუშაოა</t>
  </si>
  <si>
    <t>NETWORKDAYS.INTL</t>
  </si>
  <si>
    <t>უარგუმენტო ფუნქცია სვავს მიმდინარე თარიღსა და დროს</t>
  </si>
  <si>
    <t>NOW</t>
  </si>
  <si>
    <t>ითვლის საწყისა და საბოლოო თარიღებში არდადაების გათვალისწინებით სამუშაო დღეების რაოდენობას, შაბათი და კვირა არ არის სამუშაო დღე</t>
  </si>
  <si>
    <t>NETWORKDAYS</t>
  </si>
  <si>
    <t>თარიღიდან იღებს თვეს</t>
  </si>
  <si>
    <t>MONTH</t>
  </si>
  <si>
    <t>ფუნქცია გვაძლევს მითითებული თარიღიდან +/- თვეების ბოლო დღეს</t>
  </si>
  <si>
    <t>EOMONTH</t>
  </si>
  <si>
    <t>ფუნქცია გვაძლევს მითითებული თარიღიდან +/- თვეების თარიღს</t>
  </si>
  <si>
    <t>EDATE</t>
  </si>
  <si>
    <t>DAYS</t>
  </si>
  <si>
    <t>ითვლის ორ თარიღს შორის დღეების რაოდენობას ისე რომ ერთი თვე ანგარიშდება როგორც 30 დღე</t>
  </si>
  <si>
    <t>DAY360</t>
  </si>
  <si>
    <t>თარიღიდან იღებს დღეს</t>
  </si>
  <si>
    <t>DAY</t>
  </si>
  <si>
    <t>არდადაგები</t>
  </si>
  <si>
    <t>ექსელის ფორმატში ჩაწერილი თარიღი გადაყვას კალენდრის რიცხვით ნომრად</t>
  </si>
  <si>
    <t>"6/11/1983"</t>
  </si>
  <si>
    <t>DATEVALUE</t>
  </si>
  <si>
    <t>რიცხვი, თვე და წელი და გვაძლევს სრულ თარიღს</t>
  </si>
  <si>
    <t>DATE</t>
  </si>
  <si>
    <t>დაწყების თარიღი</t>
  </si>
  <si>
    <t>1=1/1/1900</t>
  </si>
  <si>
    <t>DATE &amp; TIME</t>
  </si>
  <si>
    <t>მაღაზია 1</t>
  </si>
  <si>
    <t>ზუგდიდი</t>
  </si>
  <si>
    <t>სამეგრელო</t>
  </si>
  <si>
    <t>ბაკურიანი</t>
  </si>
  <si>
    <t>მაღაზია 4</t>
  </si>
  <si>
    <t>სიღნაღი</t>
  </si>
  <si>
    <t>კახეთი</t>
  </si>
  <si>
    <t>წყაროები</t>
  </si>
  <si>
    <t>მაღაზია 2</t>
  </si>
  <si>
    <t>ონი</t>
  </si>
  <si>
    <t>რაჭა</t>
  </si>
  <si>
    <t>ლიკანი</t>
  </si>
  <si>
    <t>მაღაზია 5</t>
  </si>
  <si>
    <t>ლანჩხუთი</t>
  </si>
  <si>
    <t>გურია</t>
  </si>
  <si>
    <t>გურჯაანი</t>
  </si>
  <si>
    <t>ბორჯომი</t>
  </si>
  <si>
    <t>ბათუმი</t>
  </si>
  <si>
    <t>აჭარა</t>
  </si>
  <si>
    <t>სენაკი</t>
  </si>
  <si>
    <t>რუსთავი</t>
  </si>
  <si>
    <t>ქართლი</t>
  </si>
  <si>
    <t xml:space="preserve">თელავი </t>
  </si>
  <si>
    <t>ფოთი</t>
  </si>
  <si>
    <t>მაღაზია 10</t>
  </si>
  <si>
    <t>სამტრედია</t>
  </si>
  <si>
    <t>იმერეთი</t>
  </si>
  <si>
    <t>მესტია</t>
  </si>
  <si>
    <t>სვანეთი</t>
  </si>
  <si>
    <t>თბილისი</t>
  </si>
  <si>
    <t>ქუთაისი</t>
  </si>
  <si>
    <t>ოზურგეთი</t>
  </si>
  <si>
    <t>გორი</t>
  </si>
  <si>
    <t>მაღაზია 3</t>
  </si>
  <si>
    <t>მაღაზია 9</t>
  </si>
  <si>
    <t>მაღაზია 8</t>
  </si>
  <si>
    <t>მაღაზია 7</t>
  </si>
  <si>
    <t>მაღაზია 6</t>
  </si>
  <si>
    <r>
      <t xml:space="preserve">ფორმულებით </t>
    </r>
    <r>
      <rPr>
        <b/>
        <sz val="11"/>
        <color theme="1"/>
        <rFont val="Calibri"/>
        <family val="2"/>
      </rPr>
      <t>↑</t>
    </r>
  </si>
  <si>
    <t>ითვლის რამდენია კახეთიში ბაკურიანების გაყიდვები 500-ზე მეტი</t>
  </si>
  <si>
    <t>Countifs</t>
  </si>
  <si>
    <t>ითვლის რამდენი იწყება 3 ნებისმიერ სიმბოლოზე და მთავრდება "ია"-ზე</t>
  </si>
  <si>
    <t>???ია</t>
  </si>
  <si>
    <t>ითვლის რამდენს ურევია ასო ი</t>
  </si>
  <si>
    <t>*ი*</t>
  </si>
  <si>
    <t>ითვლის 500-ის ტოლს</t>
  </si>
  <si>
    <t>ითვლის მეტს A8-ში ჩაწერილ რიცხვზე</t>
  </si>
  <si>
    <t>&gt;A8</t>
  </si>
  <si>
    <t>ითვლის მეტს 25-ზე</t>
  </si>
  <si>
    <t>&gt;25</t>
  </si>
  <si>
    <t>დათვალოს რამდენჯერ შეხვდა სიტყვა ბაკურიანი</t>
  </si>
  <si>
    <t>Countif</t>
  </si>
  <si>
    <t>თვლის ცარიელი უჯრების რაოდენობა</t>
  </si>
  <si>
    <t>Countblank</t>
  </si>
  <si>
    <t>დათვალოშ შევსებული უჯრების რაოდენობა</t>
  </si>
  <si>
    <t>Counta</t>
  </si>
  <si>
    <t>თარიღი</t>
  </si>
  <si>
    <t>მოგება</t>
  </si>
  <si>
    <t>თვით ღიებულება</t>
  </si>
  <si>
    <t>შემოსვალი</t>
  </si>
  <si>
    <t>fasi</t>
  </si>
  <si>
    <t>რაოდენობა</t>
  </si>
  <si>
    <t>მაღაზია</t>
  </si>
  <si>
    <t>ქალაქი</t>
  </si>
  <si>
    <t>რეგიონი</t>
  </si>
  <si>
    <t>პროდუქცია</t>
  </si>
  <si>
    <t>დათვალოს რიცხვებით შევსებული უჯრების რაოდენბა</t>
  </si>
  <si>
    <t>Count</t>
  </si>
  <si>
    <t>0815510396</t>
  </si>
  <si>
    <t>Kato Kvinikadze</t>
  </si>
  <si>
    <t>Bin-2</t>
  </si>
  <si>
    <t>GA</t>
  </si>
  <si>
    <t>0179737785</t>
  </si>
  <si>
    <t>Ninia Giorgobiani</t>
  </si>
  <si>
    <t>Pen-4</t>
  </si>
  <si>
    <t>MD</t>
  </si>
  <si>
    <t>0091300303</t>
  </si>
  <si>
    <t>Mikheil Beradze</t>
  </si>
  <si>
    <t>Pen-2</t>
  </si>
  <si>
    <t>0130083040</t>
  </si>
  <si>
    <t>Lia Gogua</t>
  </si>
  <si>
    <t>Pen-3</t>
  </si>
  <si>
    <t>0200301468</t>
  </si>
  <si>
    <t>Sandra Kobakhidze</t>
  </si>
  <si>
    <t>ND</t>
  </si>
  <si>
    <t>0895038782</t>
  </si>
  <si>
    <t>Elene Leperashvili</t>
  </si>
  <si>
    <t>Pen-1</t>
  </si>
  <si>
    <t>GD</t>
  </si>
  <si>
    <t>0979001906</t>
  </si>
  <si>
    <t>Vaja Giorgobiani</t>
  </si>
  <si>
    <t>LN</t>
  </si>
  <si>
    <t>0908049488</t>
  </si>
  <si>
    <t>Aleko Bidzinashvili</t>
  </si>
  <si>
    <t>0357879383</t>
  </si>
  <si>
    <t>Mari Elikashvili</t>
  </si>
  <si>
    <t>NK</t>
  </si>
  <si>
    <t>0133356178</t>
  </si>
  <si>
    <t>Mariam Gabodze</t>
  </si>
  <si>
    <t>Des-2</t>
  </si>
  <si>
    <t>0842085505</t>
  </si>
  <si>
    <t>Lana Kitiashvili</t>
  </si>
  <si>
    <t>0509498362</t>
  </si>
  <si>
    <t>Sopho Sanaia</t>
  </si>
  <si>
    <t>MB</t>
  </si>
  <si>
    <t>0496600196</t>
  </si>
  <si>
    <t>Nika Zaalishvili</t>
  </si>
  <si>
    <t>0672373695</t>
  </si>
  <si>
    <t>Mariam Elikashvili</t>
  </si>
  <si>
    <t>TK</t>
  </si>
  <si>
    <t>0385518300</t>
  </si>
  <si>
    <t>Misho Axmeteli</t>
  </si>
  <si>
    <t>Des-1</t>
  </si>
  <si>
    <t>0223193634</t>
  </si>
  <si>
    <t>Nugzar Sanaia</t>
  </si>
  <si>
    <t>Bin-5</t>
  </si>
  <si>
    <t>0148122481</t>
  </si>
  <si>
    <t>Nini Topuria</t>
  </si>
  <si>
    <t>MJ</t>
  </si>
  <si>
    <t>0225102717</t>
  </si>
  <si>
    <t>Nutsa Gugava</t>
  </si>
  <si>
    <t>TCH</t>
  </si>
  <si>
    <t>0362855055</t>
  </si>
  <si>
    <t>Tatuli Gabisonia</t>
  </si>
  <si>
    <t>0369638953</t>
  </si>
  <si>
    <t>Marika Sanaia</t>
  </si>
  <si>
    <t>0374991855</t>
  </si>
  <si>
    <t>Kato Lazarashvili</t>
  </si>
  <si>
    <t>0690042356</t>
  </si>
  <si>
    <t>Nugzar Glurjidze</t>
  </si>
  <si>
    <t>0115367920</t>
  </si>
  <si>
    <t>Iamze Gabisonia</t>
  </si>
  <si>
    <t>0489747472</t>
  </si>
  <si>
    <t>Vaja Mazniashvili</t>
  </si>
  <si>
    <t>0693226932</t>
  </si>
  <si>
    <t>Nugzar Elikashvili</t>
  </si>
  <si>
    <t>0520301982</t>
  </si>
  <si>
    <t>Mamuka Natroshvili</t>
  </si>
  <si>
    <t>0807336564</t>
  </si>
  <si>
    <t>Gigi Nikolava</t>
  </si>
  <si>
    <t>0813285873</t>
  </si>
  <si>
    <t>Natia Kavteladze</t>
  </si>
  <si>
    <t>Bin-3</t>
  </si>
  <si>
    <t>0563271826</t>
  </si>
  <si>
    <t>Tatuli Kakulia</t>
  </si>
  <si>
    <t>0950782987</t>
  </si>
  <si>
    <t>Marta Sanaia</t>
  </si>
  <si>
    <t>0693330234</t>
  </si>
  <si>
    <t>Roman Mirianashvili</t>
  </si>
  <si>
    <t>0716825255</t>
  </si>
  <si>
    <t>Lali Papidze</t>
  </si>
  <si>
    <t>0111346945</t>
  </si>
  <si>
    <t>Nati Navrozashvili</t>
  </si>
  <si>
    <t>0904977944</t>
  </si>
  <si>
    <t>Iamze Mazniashvili</t>
  </si>
  <si>
    <t>0378820339</t>
  </si>
  <si>
    <t>Sopho Maisuradze</t>
  </si>
  <si>
    <t>0103390818</t>
  </si>
  <si>
    <t>Nia Purtseladze</t>
  </si>
  <si>
    <t>0746948560</t>
  </si>
  <si>
    <t>Ata Mazniashvili</t>
  </si>
  <si>
    <t>0340257204</t>
  </si>
  <si>
    <t>Irma Kervalishvili</t>
  </si>
  <si>
    <t>0308395681</t>
  </si>
  <si>
    <t>Ata Nikolava</t>
  </si>
  <si>
    <t>0368858408</t>
  </si>
  <si>
    <t>Mariam Kartvelishvili</t>
  </si>
  <si>
    <t>0560172773</t>
  </si>
  <si>
    <t>Aka Gongadze</t>
  </si>
  <si>
    <t>Bin-1</t>
  </si>
  <si>
    <t>0214240337</t>
  </si>
  <si>
    <t>Lili Lazarashvili</t>
  </si>
  <si>
    <t>0020067651</t>
  </si>
  <si>
    <t>Gigi Papidze</t>
  </si>
  <si>
    <t>Bin-4</t>
  </si>
  <si>
    <t>0892286241</t>
  </si>
  <si>
    <t>Aka Topuria</t>
  </si>
  <si>
    <t>0357363299</t>
  </si>
  <si>
    <t>Alexandre Lipartia</t>
  </si>
  <si>
    <t>0557444532</t>
  </si>
  <si>
    <t>Nika Kvachantiradze</t>
  </si>
  <si>
    <t>0628082638</t>
  </si>
  <si>
    <t>Nini Basilashvili</t>
  </si>
  <si>
    <t>0909279791</t>
  </si>
  <si>
    <t>Nutsa Lazarashvili</t>
  </si>
  <si>
    <t>0430727098</t>
  </si>
  <si>
    <t>Nugzar Purtseladze</t>
  </si>
  <si>
    <t>0847119394</t>
  </si>
  <si>
    <t>Nodar Mchedlishvili</t>
  </si>
  <si>
    <t>0270466665</t>
  </si>
  <si>
    <t>Sophiko Kurashvili</t>
  </si>
  <si>
    <t>0437459283</t>
  </si>
  <si>
    <t>Tamar Saakashvili</t>
  </si>
  <si>
    <t>0484186198</t>
  </si>
  <si>
    <t>0492582129</t>
  </si>
  <si>
    <t>Gigi Lazarashvili</t>
  </si>
  <si>
    <t>0544151550</t>
  </si>
  <si>
    <t>Ia Kitiashvili</t>
  </si>
  <si>
    <t>0131065278</t>
  </si>
  <si>
    <t>Kato Chikovani</t>
  </si>
  <si>
    <t>0004874692</t>
  </si>
  <si>
    <t>Tornike Makharadze</t>
  </si>
  <si>
    <t>0279002755</t>
  </si>
  <si>
    <t>Marika Katsiashvili</t>
  </si>
  <si>
    <t>0549112483</t>
  </si>
  <si>
    <t>Ia Dograshvili</t>
  </si>
  <si>
    <t>0225980335</t>
  </si>
  <si>
    <t>Marta Djibouti</t>
  </si>
  <si>
    <t>0916149332</t>
  </si>
  <si>
    <t>Nutsa Kakulia</t>
  </si>
  <si>
    <t>0652543142</t>
  </si>
  <si>
    <t>Roman Khuchua</t>
  </si>
  <si>
    <t>0511253335</t>
  </si>
  <si>
    <t>Alex Kitiashvili</t>
  </si>
  <si>
    <t>0166554621</t>
  </si>
  <si>
    <t>Alexandre Sulaberidze</t>
  </si>
  <si>
    <t>0715466722</t>
  </si>
  <si>
    <t>Ninia Papidze</t>
  </si>
  <si>
    <t>0887008452</t>
  </si>
  <si>
    <t>Tornike Datikashvili</t>
  </si>
  <si>
    <t>0141815508</t>
  </si>
  <si>
    <t>Anano Mchedlishvili</t>
  </si>
  <si>
    <t>0326377716</t>
  </si>
  <si>
    <t>Elene Petviashvili</t>
  </si>
  <si>
    <t>0971419574</t>
  </si>
  <si>
    <t>Elene Sigua</t>
  </si>
  <si>
    <t>0325577320</t>
  </si>
  <si>
    <t>Miranda Elikashvili</t>
  </si>
  <si>
    <t>0249103108</t>
  </si>
  <si>
    <t>Giorgi Kakitelashvili</t>
  </si>
  <si>
    <t>0815904205</t>
  </si>
  <si>
    <t>Alex Glurjidze</t>
  </si>
  <si>
    <t>0759506024</t>
  </si>
  <si>
    <t>Iamze Papidze</t>
  </si>
  <si>
    <t>0684794153</t>
  </si>
  <si>
    <t>Roman Gongadze</t>
  </si>
  <si>
    <t>0673356503</t>
  </si>
  <si>
    <t>Vika Kobakhidze</t>
  </si>
  <si>
    <t>0796604141</t>
  </si>
  <si>
    <t>Nino Mirianashvili</t>
  </si>
  <si>
    <t>0403418741</t>
  </si>
  <si>
    <t>Ia Gegechkori</t>
  </si>
  <si>
    <t>0933776784</t>
  </si>
  <si>
    <t>Maiko Gamsakhurdia</t>
  </si>
  <si>
    <t>0590172689</t>
  </si>
  <si>
    <t>Mari Zaalishvili</t>
  </si>
  <si>
    <t>0904803669</t>
  </si>
  <si>
    <t>Nodar Gelitashvili</t>
  </si>
  <si>
    <t>0091785050</t>
  </si>
  <si>
    <t>Mariam Sulaberidze</t>
  </si>
  <si>
    <t>0781472271</t>
  </si>
  <si>
    <t>Lali Kvachantiradze</t>
  </si>
  <si>
    <t>0364141710</t>
  </si>
  <si>
    <t>Lela Petriashvili</t>
  </si>
  <si>
    <t>0297553481</t>
  </si>
  <si>
    <t>Lia Gamsakhurdia</t>
  </si>
  <si>
    <t>0780738067</t>
  </si>
  <si>
    <t>Nugzar Leperashvili</t>
  </si>
  <si>
    <t>0592227728</t>
  </si>
  <si>
    <t>Misha Gugulashvili</t>
  </si>
  <si>
    <t>0485133965</t>
  </si>
  <si>
    <t>Ata Kveselava</t>
  </si>
  <si>
    <t>0008275323</t>
  </si>
  <si>
    <t>Ninuca Kakitelashvili</t>
  </si>
  <si>
    <t>0554496803</t>
  </si>
  <si>
    <t>Tamar Makharadze</t>
  </si>
  <si>
    <t>0318747325</t>
  </si>
  <si>
    <t>Tamunika Kighuradze</t>
  </si>
  <si>
    <t>0911325095</t>
  </si>
  <si>
    <t>Natalia Khorguashvili</t>
  </si>
  <si>
    <t>0805274252</t>
  </si>
  <si>
    <t>Tamaz Nizharadze</t>
  </si>
  <si>
    <t>0775304456</t>
  </si>
  <si>
    <t>Natia Leperashvili</t>
  </si>
  <si>
    <t>0825823112</t>
  </si>
  <si>
    <t>Mikheil Glurjidze</t>
  </si>
  <si>
    <t>0223126848</t>
  </si>
  <si>
    <t>Iamze Murtskhvladze</t>
  </si>
  <si>
    <t>0292545506</t>
  </si>
  <si>
    <t>Mamuka Deisadze</t>
  </si>
  <si>
    <t>0741890842</t>
  </si>
  <si>
    <t>Ako Dograshvili</t>
  </si>
  <si>
    <t>0821716310</t>
  </si>
  <si>
    <t>Nini Papidze</t>
  </si>
  <si>
    <t>0582176213</t>
  </si>
  <si>
    <t>Nini Metreveli</t>
  </si>
  <si>
    <t>0650806784</t>
  </si>
  <si>
    <t>Ia Gvetadze</t>
  </si>
  <si>
    <t>0102164678</t>
  </si>
  <si>
    <t>Nati Khorguashvili</t>
  </si>
  <si>
    <t>0106754303</t>
  </si>
  <si>
    <t>Nodar Gviniashvili</t>
  </si>
  <si>
    <t>0376151869</t>
  </si>
  <si>
    <t>Mariam Dograshvili</t>
  </si>
  <si>
    <t>0265178986</t>
  </si>
  <si>
    <t>Natia Murghulia</t>
  </si>
  <si>
    <t>0401359292</t>
  </si>
  <si>
    <t>Temo Kvinikadze</t>
  </si>
  <si>
    <t>0067095454</t>
  </si>
  <si>
    <t>Maia Ghoghoberidze</t>
  </si>
  <si>
    <t>0137117379</t>
  </si>
  <si>
    <t>Ninia Kajaia</t>
  </si>
  <si>
    <t>0125721931</t>
  </si>
  <si>
    <t>Nodar Metreveli</t>
  </si>
  <si>
    <t>0562677102</t>
  </si>
  <si>
    <t>Misha Nikolava</t>
  </si>
  <si>
    <t>0654847672</t>
  </si>
  <si>
    <t>Giorgi Leperadze</t>
  </si>
  <si>
    <t>0758644717</t>
  </si>
  <si>
    <t>Lia Khachidze</t>
  </si>
  <si>
    <t>0106263852</t>
  </si>
  <si>
    <t>Mari Kavteladze</t>
  </si>
  <si>
    <t>0471032307</t>
  </si>
  <si>
    <t>Nina Gogua</t>
  </si>
  <si>
    <t>0796748433</t>
  </si>
  <si>
    <t>Mamuka Gamsakhurdia</t>
  </si>
  <si>
    <t>0717285237</t>
  </si>
  <si>
    <t>Aleko Sanaia</t>
  </si>
  <si>
    <t>0722273683</t>
  </si>
  <si>
    <t>Alexandre Berbichashvili</t>
  </si>
  <si>
    <t>0159927099</t>
  </si>
  <si>
    <t>Tekla Petriashvili</t>
  </si>
  <si>
    <t>0845630940</t>
  </si>
  <si>
    <t>Tornike Kartvelishvili</t>
  </si>
  <si>
    <t>0422783934</t>
  </si>
  <si>
    <t>Sandra Mazniashvili</t>
  </si>
  <si>
    <t>0650643824</t>
  </si>
  <si>
    <t>Misho Grakalishvili</t>
  </si>
  <si>
    <t>0694809911</t>
  </si>
  <si>
    <t>Kato Gabunia</t>
  </si>
  <si>
    <t>0490006914</t>
  </si>
  <si>
    <t>Tamar Dograshvili</t>
  </si>
  <si>
    <t>0317758947</t>
  </si>
  <si>
    <t>Temo Gviniashvili</t>
  </si>
  <si>
    <t>0727984442</t>
  </si>
  <si>
    <t>Nia Topuria</t>
  </si>
  <si>
    <t>0630425095</t>
  </si>
  <si>
    <t>Lili Robakidze</t>
  </si>
  <si>
    <t>0092111165</t>
  </si>
  <si>
    <t>Gia Axmeteli</t>
  </si>
  <si>
    <t>0131171405</t>
  </si>
  <si>
    <t>Ata Chikovani</t>
  </si>
  <si>
    <t>0694881799</t>
  </si>
  <si>
    <t>Karlo Khorguashvili</t>
  </si>
  <si>
    <t>0751227342</t>
  </si>
  <si>
    <t>Mamuka Metreveli</t>
  </si>
  <si>
    <t>0466211191</t>
  </si>
  <si>
    <t>Alex Lipartia</t>
  </si>
  <si>
    <t>0629415716</t>
  </si>
  <si>
    <t>Kato Khachidze</t>
  </si>
  <si>
    <t>0355757083</t>
  </si>
  <si>
    <t>Misha Chikovani</t>
  </si>
  <si>
    <t>0855465864</t>
  </si>
  <si>
    <t>Gia Mazniashvili</t>
  </si>
  <si>
    <t>0191655390</t>
  </si>
  <si>
    <t>Tatuli Khachidze</t>
  </si>
  <si>
    <t>0514427470</t>
  </si>
  <si>
    <t>Sopho Elikashvili</t>
  </si>
  <si>
    <t>0445131605</t>
  </si>
  <si>
    <t>Sopho Topuria</t>
  </si>
  <si>
    <t>0481903497</t>
  </si>
  <si>
    <t>Ninuca Gviniashvili</t>
  </si>
  <si>
    <t>0542493052</t>
  </si>
  <si>
    <t>Roman Gviniashvili</t>
  </si>
  <si>
    <t>0305535670</t>
  </si>
  <si>
    <t>Marika Kavteladze</t>
  </si>
  <si>
    <t>0180216941</t>
  </si>
  <si>
    <t>Marika Gongadze</t>
  </si>
  <si>
    <t>0842195356</t>
  </si>
  <si>
    <t>Natalia Khachidze</t>
  </si>
  <si>
    <t>0702414961</t>
  </si>
  <si>
    <t>Mari Datukishvili</t>
  </si>
  <si>
    <t>0008682052</t>
  </si>
  <si>
    <t>Ia Makharadze</t>
  </si>
  <si>
    <t>0890283486</t>
  </si>
  <si>
    <t>Marta Kervalishvili</t>
  </si>
  <si>
    <t>0850897024</t>
  </si>
  <si>
    <t>Nini Bidzinashvili</t>
  </si>
  <si>
    <t>0321686033</t>
  </si>
  <si>
    <t>Giorgi Sigua</t>
  </si>
  <si>
    <t>0177341610</t>
  </si>
  <si>
    <t>Karlo Saakashvili</t>
  </si>
  <si>
    <t>0789822546</t>
  </si>
  <si>
    <t>Rezi Gelitashvili</t>
  </si>
  <si>
    <t>0901546500</t>
  </si>
  <si>
    <t>Natalia Lazarashvili</t>
  </si>
  <si>
    <t>0666048569</t>
  </si>
  <si>
    <t>Giorgi Miqasavidze</t>
  </si>
  <si>
    <t>0105657104</t>
  </si>
  <si>
    <t>Lali Zaalishvili</t>
  </si>
  <si>
    <t>0972688324</t>
  </si>
  <si>
    <t>Eka Datikashvili</t>
  </si>
  <si>
    <t>0760057181</t>
  </si>
  <si>
    <t>Rezi Khutsurauli</t>
  </si>
  <si>
    <t>0805080399</t>
  </si>
  <si>
    <t>0757504731</t>
  </si>
  <si>
    <t>Ninuca Cheishvili</t>
  </si>
  <si>
    <t>0982676008</t>
  </si>
  <si>
    <t>Sophiko Datukishvili</t>
  </si>
  <si>
    <t>0014314418</t>
  </si>
  <si>
    <t>Tamar Nikolava</t>
  </si>
  <si>
    <t>0036986555</t>
  </si>
  <si>
    <t>Gigi Gamsakhurdia</t>
  </si>
  <si>
    <t>0147528316</t>
  </si>
  <si>
    <t>Mamuka Lomidze</t>
  </si>
  <si>
    <t>0041186325</t>
  </si>
  <si>
    <t>Nini Saakashvili</t>
  </si>
  <si>
    <t>0750264027</t>
  </si>
  <si>
    <t>Irina Gabisonia</t>
  </si>
  <si>
    <t>0316670316</t>
  </si>
  <si>
    <t>Lili Zaalishvili</t>
  </si>
  <si>
    <t>0734645770</t>
  </si>
  <si>
    <t>Anamaria Nizharadze</t>
  </si>
  <si>
    <t>0358734489</t>
  </si>
  <si>
    <t>Tekla Barjadze</t>
  </si>
  <si>
    <t>0465336979</t>
  </si>
  <si>
    <t>Marika Kighuradze</t>
  </si>
  <si>
    <t>0786457991</t>
  </si>
  <si>
    <t>Lasha Makharadze</t>
  </si>
  <si>
    <t>0287538249</t>
  </si>
  <si>
    <t>Anamaria Katsiashvili</t>
  </si>
  <si>
    <t>0444142673</t>
  </si>
  <si>
    <t>Sophiko Khuchua</t>
  </si>
  <si>
    <t>0074299992</t>
  </si>
  <si>
    <t>Kakha Mchedlishvili</t>
  </si>
  <si>
    <t>0796101419</t>
  </si>
  <si>
    <t>Temo Saakashvili</t>
  </si>
  <si>
    <t>0658687507</t>
  </si>
  <si>
    <t>Nikoloz Khuchua</t>
  </si>
  <si>
    <t>0799319230</t>
  </si>
  <si>
    <t>Misho Gviniashvili</t>
  </si>
  <si>
    <t>0308690423</t>
  </si>
  <si>
    <t>Maia Berbichashvili</t>
  </si>
  <si>
    <t>0098055695</t>
  </si>
  <si>
    <t>Aleko Berbichashvili</t>
  </si>
  <si>
    <t>0764364254</t>
  </si>
  <si>
    <t>Irma Robakidze</t>
  </si>
  <si>
    <t>0000456294</t>
  </si>
  <si>
    <t>Sophiko Gabodze</t>
  </si>
  <si>
    <t>0273536379</t>
  </si>
  <si>
    <t>Makuna Kighuradze</t>
  </si>
  <si>
    <t>0073874915</t>
  </si>
  <si>
    <t>Marika Lomidze</t>
  </si>
  <si>
    <t>0834652998</t>
  </si>
  <si>
    <t>Nini Maisuradze</t>
  </si>
  <si>
    <t>0815692331</t>
  </si>
  <si>
    <t>0313537214</t>
  </si>
  <si>
    <t>0709742172</t>
  </si>
  <si>
    <t>Sandro Axmeteli</t>
  </si>
  <si>
    <t>0746830804</t>
  </si>
  <si>
    <t>Sopho Gvetadze</t>
  </si>
  <si>
    <t>0513047962</t>
  </si>
  <si>
    <t>Nodar Leperashvili</t>
  </si>
  <si>
    <t>0129420703</t>
  </si>
  <si>
    <t>Eka Kveselava</t>
  </si>
  <si>
    <t>0228863981</t>
  </si>
  <si>
    <t>Karlo Khuchua</t>
  </si>
  <si>
    <t>0219735270</t>
  </si>
  <si>
    <t>Tamaz Kurashvili</t>
  </si>
  <si>
    <t>0103325033</t>
  </si>
  <si>
    <t>Nia Bidzinashvili</t>
  </si>
  <si>
    <t>0985452377</t>
  </si>
  <si>
    <t>Ia Kervalishvili</t>
  </si>
  <si>
    <t>0919278124</t>
  </si>
  <si>
    <t>Eka Gugava</t>
  </si>
  <si>
    <t>0330643969</t>
  </si>
  <si>
    <t>Irma Guliashvili</t>
  </si>
  <si>
    <t>0287818532</t>
  </si>
  <si>
    <t>Makuna Murghulia</t>
  </si>
  <si>
    <t>0986896684</t>
  </si>
  <si>
    <t>Inga Leperashvili</t>
  </si>
  <si>
    <t>0453648381</t>
  </si>
  <si>
    <t>Nikoloz Gugulashvili</t>
  </si>
  <si>
    <t>0685099425</t>
  </si>
  <si>
    <t>Mariam Katsiashvili</t>
  </si>
  <si>
    <t>0311433201</t>
  </si>
  <si>
    <t>Lali Gabunia</t>
  </si>
  <si>
    <t>0897803960</t>
  </si>
  <si>
    <t>Gia Lazarashvili</t>
  </si>
  <si>
    <t>0436737867</t>
  </si>
  <si>
    <t>Anamaria Deisadze</t>
  </si>
  <si>
    <t>0294027714</t>
  </si>
  <si>
    <t>Gia Gogua</t>
  </si>
  <si>
    <t>0652405762</t>
  </si>
  <si>
    <t>Ia Giorgadze</t>
  </si>
  <si>
    <t>0307668607</t>
  </si>
  <si>
    <t>Maiko Murtskhvladze</t>
  </si>
  <si>
    <t>0263473435</t>
  </si>
  <si>
    <t>Misha Leperadze</t>
  </si>
  <si>
    <t>0096438907</t>
  </si>
  <si>
    <t>Lili Mchedlishvili</t>
  </si>
  <si>
    <t>0671769590</t>
  </si>
  <si>
    <t>Aleko Guliashvili</t>
  </si>
  <si>
    <t>0415462547</t>
  </si>
  <si>
    <t>Miranda Gongadze</t>
  </si>
  <si>
    <t>0052729918</t>
  </si>
  <si>
    <t>Miranda Kervalishvili</t>
  </si>
  <si>
    <t>0491720536</t>
  </si>
  <si>
    <t>Miranda Leperadze</t>
  </si>
  <si>
    <t>0020173202</t>
  </si>
  <si>
    <t>Alex Kartvelishvili</t>
  </si>
  <si>
    <t>0852651854</t>
  </si>
  <si>
    <t>Ia Robakidze</t>
  </si>
  <si>
    <t>0707297419</t>
  </si>
  <si>
    <t>Nika Petriashvili</t>
  </si>
  <si>
    <t>0535362820</t>
  </si>
  <si>
    <t>Sandro Robakidze</t>
  </si>
  <si>
    <t>0006214677</t>
  </si>
  <si>
    <t>0852400278</t>
  </si>
  <si>
    <t>Tornike Beradze</t>
  </si>
  <si>
    <t>0280442963</t>
  </si>
  <si>
    <t>Nodar Gugulashvili</t>
  </si>
  <si>
    <t>0470400136</t>
  </si>
  <si>
    <t>Temo Kighuradze</t>
  </si>
  <si>
    <t>0998325345</t>
  </si>
  <si>
    <t>Tamaz Paresashvili</t>
  </si>
  <si>
    <t>0680883146</t>
  </si>
  <si>
    <t>0123672457</t>
  </si>
  <si>
    <t>Eka Gegechkori</t>
  </si>
  <si>
    <t>0579329817</t>
  </si>
  <si>
    <t>Eka Kitiashvili</t>
  </si>
  <si>
    <t>0598737511</t>
  </si>
  <si>
    <t>Nani Lomidze</t>
  </si>
  <si>
    <t>0106291450</t>
  </si>
  <si>
    <t>Karlo Datukishvili</t>
  </si>
  <si>
    <t>0059208973</t>
  </si>
  <si>
    <t>Lili Kurashvili</t>
  </si>
  <si>
    <t>0884064216</t>
  </si>
  <si>
    <t>Tatuli Gvetadze</t>
  </si>
  <si>
    <t>0148295514</t>
  </si>
  <si>
    <t>Nati Nikolava</t>
  </si>
  <si>
    <t>0122682218</t>
  </si>
  <si>
    <t>Mamuka Chikovani</t>
  </si>
  <si>
    <t>0490771658</t>
  </si>
  <si>
    <t>Vika Purtseladze</t>
  </si>
  <si>
    <t>0293856749</t>
  </si>
  <si>
    <t>0267659891</t>
  </si>
  <si>
    <t>Irakli Murtskhvladze</t>
  </si>
  <si>
    <t>0809613228</t>
  </si>
  <si>
    <t>Giorgi Glurjidze</t>
  </si>
  <si>
    <t>0532832737</t>
  </si>
  <si>
    <t>Gia Sigua</t>
  </si>
  <si>
    <t>0041119500</t>
  </si>
  <si>
    <t>Sandro Dograshvili</t>
  </si>
  <si>
    <t>0160793829</t>
  </si>
  <si>
    <t>Sophiko Deisadze</t>
  </si>
  <si>
    <t>0137987214</t>
  </si>
  <si>
    <t>Nugzar Robakidze</t>
  </si>
  <si>
    <t>0699700883</t>
  </si>
  <si>
    <t>Iamze Gogua</t>
  </si>
  <si>
    <t>0994059628</t>
  </si>
  <si>
    <t>Misho Khachidze</t>
  </si>
  <si>
    <t>0376993000</t>
  </si>
  <si>
    <t>Irina Sigua</t>
  </si>
  <si>
    <t>0681908290</t>
  </si>
  <si>
    <t>Eka Ghoghoberidze</t>
  </si>
  <si>
    <t>0552413189</t>
  </si>
  <si>
    <t>Tina Berbichashvili</t>
  </si>
  <si>
    <t>0447333502</t>
  </si>
  <si>
    <t>Sandro Khutsurauli</t>
  </si>
  <si>
    <t>0010251491</t>
  </si>
  <si>
    <t>Misha Metreveli</t>
  </si>
  <si>
    <t>0148516408</t>
  </si>
  <si>
    <t>Tamta Elikashvili</t>
  </si>
  <si>
    <t>0563542466</t>
  </si>
  <si>
    <t>Gigi Axmeteli</t>
  </si>
  <si>
    <t>0760212792</t>
  </si>
  <si>
    <t>Irakli Chikovani</t>
  </si>
  <si>
    <t>0629345890</t>
  </si>
  <si>
    <t>Ata Murtskhvladze</t>
  </si>
  <si>
    <t>0841979369</t>
  </si>
  <si>
    <t>Ako Papidze</t>
  </si>
  <si>
    <t>0216851090</t>
  </si>
  <si>
    <t>Irina Sulaberidze</t>
  </si>
  <si>
    <t>0030118283</t>
  </si>
  <si>
    <t>Giorgi Bidzinashvili</t>
  </si>
  <si>
    <t>0115568652</t>
  </si>
  <si>
    <t>Mariam Khachidze</t>
  </si>
  <si>
    <t>0831508556</t>
  </si>
  <si>
    <t>Makuna Berbichashvili</t>
  </si>
  <si>
    <t>0959489383</t>
  </si>
  <si>
    <t>Lana Papidze</t>
  </si>
  <si>
    <t>0577663419</t>
  </si>
  <si>
    <t>Alex Lomidze</t>
  </si>
  <si>
    <t>0926550396</t>
  </si>
  <si>
    <t>Ia Berbichashvili</t>
  </si>
  <si>
    <t>0693340933</t>
  </si>
  <si>
    <t>Mikheil Elikashvili</t>
  </si>
  <si>
    <t>0362223921</t>
  </si>
  <si>
    <t>Sopho Mazniashvili</t>
  </si>
  <si>
    <t>0138980600</t>
  </si>
  <si>
    <t>Tamar Gabisonia</t>
  </si>
  <si>
    <t>0561830781</t>
  </si>
  <si>
    <t>Natalia Makharadze</t>
  </si>
  <si>
    <t>0224375032</t>
  </si>
  <si>
    <t>Irakli Guliashvili</t>
  </si>
  <si>
    <t>0770635936</t>
  </si>
  <si>
    <t>Alexandre Purtseladze</t>
  </si>
  <si>
    <t>0126709202</t>
  </si>
  <si>
    <t>Anano Natroshvili</t>
  </si>
  <si>
    <t>0890314661</t>
  </si>
  <si>
    <t>Lali Petriashvili</t>
  </si>
  <si>
    <t>0897507347</t>
  </si>
  <si>
    <t>Irina Kakitelashvili</t>
  </si>
  <si>
    <t>0540618546</t>
  </si>
  <si>
    <t>Nani Khorguashvili</t>
  </si>
  <si>
    <t>0016791815</t>
  </si>
  <si>
    <t>Lili Miqasavidze</t>
  </si>
  <si>
    <t>0093187908</t>
  </si>
  <si>
    <t>Nana Lomidze</t>
  </si>
  <si>
    <t>0979970156</t>
  </si>
  <si>
    <t>Nikoloz Nizharadze</t>
  </si>
  <si>
    <t>0172758461</t>
  </si>
  <si>
    <t>Ata Katsiashvili</t>
  </si>
  <si>
    <t>0305825985</t>
  </si>
  <si>
    <t>Tamunika Maisuradze</t>
  </si>
  <si>
    <t>0129487735</t>
  </si>
  <si>
    <t>Kakha Datukishvili</t>
  </si>
  <si>
    <t>0273878947</t>
  </si>
  <si>
    <t>Irakli Beridze</t>
  </si>
  <si>
    <t>0937822952</t>
  </si>
  <si>
    <t>Vaja Kighuradze</t>
  </si>
  <si>
    <t>0120092593</t>
  </si>
  <si>
    <t>Gia Papidze</t>
  </si>
  <si>
    <t>0155765520</t>
  </si>
  <si>
    <t>Vaja Deisadze</t>
  </si>
  <si>
    <t>0546127503</t>
  </si>
  <si>
    <t>Ako Kighuradze</t>
  </si>
  <si>
    <t>0066250359</t>
  </si>
  <si>
    <t>0890815190</t>
  </si>
  <si>
    <t>Tina Paresashvili</t>
  </si>
  <si>
    <t>0710546138</t>
  </si>
  <si>
    <t>Ninuca Papidze</t>
  </si>
  <si>
    <t>0530605129</t>
  </si>
  <si>
    <t>Aka Murtskhvladze</t>
  </si>
  <si>
    <t>0709624516</t>
  </si>
  <si>
    <t>Kakha Goderdzishvili</t>
  </si>
  <si>
    <t>0641013837</t>
  </si>
  <si>
    <t>Nini Natroshvili</t>
  </si>
  <si>
    <t>0180447741</t>
  </si>
  <si>
    <t>Irma Basilashvili</t>
  </si>
  <si>
    <t>0807052770</t>
  </si>
  <si>
    <t>Karlo Djibouti</t>
  </si>
  <si>
    <t>0022380197</t>
  </si>
  <si>
    <t>Aleko Deisadze</t>
  </si>
  <si>
    <t>0464923310</t>
  </si>
  <si>
    <t>Roman Murtskhvladze</t>
  </si>
  <si>
    <t>0706621821</t>
  </si>
  <si>
    <t>Misho Datikashvili</t>
  </si>
  <si>
    <t>0984600455</t>
  </si>
  <si>
    <t>Miranda Mchedlishvili</t>
  </si>
  <si>
    <t>0683430129</t>
  </si>
  <si>
    <t>Nutsa Khorguashvili</t>
  </si>
  <si>
    <t>0208035023</t>
  </si>
  <si>
    <t>Nino Sigua</t>
  </si>
  <si>
    <t>0019704806</t>
  </si>
  <si>
    <t>Irakli Paresashvili</t>
  </si>
  <si>
    <t>0933050399</t>
  </si>
  <si>
    <t>Anano Gugulashvili</t>
  </si>
  <si>
    <t>0567345479</t>
  </si>
  <si>
    <t>Alexandre Topuria</t>
  </si>
  <si>
    <t>0389491358</t>
  </si>
  <si>
    <t>Nika Paresashvili</t>
  </si>
  <si>
    <t>0414048634</t>
  </si>
  <si>
    <t>Anano Chikovani</t>
  </si>
  <si>
    <t>0726484235</t>
  </si>
  <si>
    <t>Tamaz Khachidze</t>
  </si>
  <si>
    <t>0616074137</t>
  </si>
  <si>
    <t>Irma Sulaberidze</t>
  </si>
  <si>
    <t>0377054472</t>
  </si>
  <si>
    <t>Irma Mchedlishvili</t>
  </si>
  <si>
    <t>0521004106</t>
  </si>
  <si>
    <t>Karlo Khachidze</t>
  </si>
  <si>
    <t>0260524951</t>
  </si>
  <si>
    <t>Lasha Cheishvili</t>
  </si>
  <si>
    <t>0859614344</t>
  </si>
  <si>
    <t>Gigi Kitiashvili</t>
  </si>
  <si>
    <t>0102757808</t>
  </si>
  <si>
    <t>Elene Petriashvili</t>
  </si>
  <si>
    <t>0002487803</t>
  </si>
  <si>
    <t>Anano Dzagnidze</t>
  </si>
  <si>
    <t>0582045967</t>
  </si>
  <si>
    <t>Giorgi Berbichashvili</t>
  </si>
  <si>
    <t>0163484507</t>
  </si>
  <si>
    <t>Iamze Robakidze</t>
  </si>
  <si>
    <t>0235179506</t>
  </si>
  <si>
    <t>Natia Papidze</t>
  </si>
  <si>
    <t>0644049837</t>
  </si>
  <si>
    <t>Maiko Mchedlishvili</t>
  </si>
  <si>
    <t>0379160825</t>
  </si>
  <si>
    <t>Gia Kvinikadze</t>
  </si>
  <si>
    <t>0951516960</t>
  </si>
  <si>
    <t>Irina Navrozashvili</t>
  </si>
  <si>
    <t>0422933678</t>
  </si>
  <si>
    <t>Miranda Kurashvili</t>
  </si>
  <si>
    <t>0839746671</t>
  </si>
  <si>
    <t>Rezi Kartvelishvili</t>
  </si>
  <si>
    <t>0041829953</t>
  </si>
  <si>
    <t>Nugzar Khutsurauli</t>
  </si>
  <si>
    <t>0602677982</t>
  </si>
  <si>
    <t>Kato Deisadze</t>
  </si>
  <si>
    <t>0219938504</t>
  </si>
  <si>
    <t>0992630867</t>
  </si>
  <si>
    <t>Vaja Natroshvili</t>
  </si>
  <si>
    <t>0180313408</t>
  </si>
  <si>
    <t>0125499013</t>
  </si>
  <si>
    <t>Kakha Topuria</t>
  </si>
  <si>
    <t>0756740163</t>
  </si>
  <si>
    <t>Mamuka Nikolava</t>
  </si>
  <si>
    <t>0884581770</t>
  </si>
  <si>
    <t>Ata Sanaia</t>
  </si>
  <si>
    <t>0184857099</t>
  </si>
  <si>
    <t>Vaja Bidzinashvili</t>
  </si>
  <si>
    <t>0494640915</t>
  </si>
  <si>
    <t>Nana Guliashvili</t>
  </si>
  <si>
    <t>0888508187</t>
  </si>
  <si>
    <t>Tornike Murtskhvladze</t>
  </si>
  <si>
    <t>0796635625</t>
  </si>
  <si>
    <t>Giorgi Kakulia</t>
  </si>
  <si>
    <t>0710874423</t>
  </si>
  <si>
    <t>Nika Kitiashvili</t>
  </si>
  <si>
    <t>0556779910</t>
  </si>
  <si>
    <t>Nodar Kajaia</t>
  </si>
  <si>
    <t>0017496687</t>
  </si>
  <si>
    <t>0160022907</t>
  </si>
  <si>
    <t>Kato Datukishvili</t>
  </si>
  <si>
    <t>0347964636</t>
  </si>
  <si>
    <t>Vaja Axmeteli</t>
  </si>
  <si>
    <t>0968738195</t>
  </si>
  <si>
    <t>Kato Zaalishvili</t>
  </si>
  <si>
    <t>0229727727</t>
  </si>
  <si>
    <t>Sophiko Navrozashvili</t>
  </si>
  <si>
    <t>0336635608</t>
  </si>
  <si>
    <t>Sandra Khachidze</t>
  </si>
  <si>
    <t>0497781871</t>
  </si>
  <si>
    <t>Karlo Gelitashvili</t>
  </si>
  <si>
    <t>0127842759</t>
  </si>
  <si>
    <t>Mikheil Leperashvili</t>
  </si>
  <si>
    <t>0198508132</t>
  </si>
  <si>
    <t>Ata Khachidze</t>
  </si>
  <si>
    <t>0951796234</t>
  </si>
  <si>
    <t>0002701887</t>
  </si>
  <si>
    <t>Nikoloz Sanaia</t>
  </si>
  <si>
    <t>0003245548</t>
  </si>
  <si>
    <t>Tamta Kobakhidze</t>
  </si>
  <si>
    <t>0690297221</t>
  </si>
  <si>
    <t>Nikoloz Gabunia</t>
  </si>
  <si>
    <t>0703196097</t>
  </si>
  <si>
    <t>Sophiko Nizharadze</t>
  </si>
  <si>
    <t>0818727108</t>
  </si>
  <si>
    <t>Aka Giorgadze</t>
  </si>
  <si>
    <t>0791408357</t>
  </si>
  <si>
    <t>Aka Sulaberidze</t>
  </si>
  <si>
    <t>0695246679</t>
  </si>
  <si>
    <t>Nini Elikashvili</t>
  </si>
  <si>
    <t>0683371008</t>
  </si>
  <si>
    <t>Tamunika Beridze</t>
  </si>
  <si>
    <t>0312261244</t>
  </si>
  <si>
    <t>Lana Mirianashvili</t>
  </si>
  <si>
    <t>0250284889</t>
  </si>
  <si>
    <t>Misho Ghoghoberidze</t>
  </si>
  <si>
    <t>0201128408</t>
  </si>
  <si>
    <t>Misho Kitiashvili</t>
  </si>
  <si>
    <t>0659040810</t>
  </si>
  <si>
    <t>Irakli Glurjidze</t>
  </si>
  <si>
    <t>0764813296</t>
  </si>
  <si>
    <t>Misha Khutsurauli</t>
  </si>
  <si>
    <t>0923667772</t>
  </si>
  <si>
    <t>Kato Kakitelashvili</t>
  </si>
  <si>
    <t>0426209550</t>
  </si>
  <si>
    <t>Tatuli Kobakhidze</t>
  </si>
  <si>
    <t>0606464331</t>
  </si>
  <si>
    <t>Maiko Deisadze</t>
  </si>
  <si>
    <t>0900671543</t>
  </si>
  <si>
    <t>Inga Grakalishvili</t>
  </si>
  <si>
    <t>0119147376</t>
  </si>
  <si>
    <t>Elene Sulaberidze</t>
  </si>
  <si>
    <t>0526935273</t>
  </si>
  <si>
    <t>Tamaz Beradze</t>
  </si>
  <si>
    <t>0119781251</t>
  </si>
  <si>
    <t>Kakha Kervalishvili</t>
  </si>
  <si>
    <t>0686409075</t>
  </si>
  <si>
    <t>Mamuka Paresashvili</t>
  </si>
  <si>
    <t>0033408031</t>
  </si>
  <si>
    <t>Mari Sigua</t>
  </si>
  <si>
    <t>0285432043</t>
  </si>
  <si>
    <t>Tina Robakidze</t>
  </si>
  <si>
    <t>0154356402</t>
  </si>
  <si>
    <t>Nia Makharadze</t>
  </si>
  <si>
    <t>0939586319</t>
  </si>
  <si>
    <t>Nata Khutsurauli</t>
  </si>
  <si>
    <t>0409529856</t>
  </si>
  <si>
    <t>0435309801</t>
  </si>
  <si>
    <t>Inga Gabisonia</t>
  </si>
  <si>
    <t>0310229403</t>
  </si>
  <si>
    <t>Irma Datukishvili</t>
  </si>
  <si>
    <t>0005827638</t>
  </si>
  <si>
    <t>Nutsa Cheishvili</t>
  </si>
  <si>
    <t>0757305961</t>
  </si>
  <si>
    <t>Nana Maisuradze</t>
  </si>
  <si>
    <t>0841445803</t>
  </si>
  <si>
    <t>Mamuka Mchedlishvili</t>
  </si>
  <si>
    <t>0767758781</t>
  </si>
  <si>
    <t>Ia Maisuradze</t>
  </si>
  <si>
    <t>0882648325</t>
  </si>
  <si>
    <t>Lali Lomidze</t>
  </si>
  <si>
    <t>0816822830</t>
  </si>
  <si>
    <t>Vaja Glurjidze</t>
  </si>
  <si>
    <t>0733198053</t>
  </si>
  <si>
    <t>Tina Giorgobiani</t>
  </si>
  <si>
    <t>0829182442</t>
  </si>
  <si>
    <t>0732976480</t>
  </si>
  <si>
    <t>Tekla Gabodze</t>
  </si>
  <si>
    <t>0984695967</t>
  </si>
  <si>
    <t>Lia Gabunia</t>
  </si>
  <si>
    <t>0221263203</t>
  </si>
  <si>
    <t>Tina Gabunia</t>
  </si>
  <si>
    <t>0296253709</t>
  </si>
  <si>
    <t>Natia Petviashvili</t>
  </si>
  <si>
    <t>0986194559</t>
  </si>
  <si>
    <t>Anamaria Cheishvili</t>
  </si>
  <si>
    <t>0077160648</t>
  </si>
  <si>
    <t>Gia Gamsakhurdia</t>
  </si>
  <si>
    <t>0784440259</t>
  </si>
  <si>
    <t>Ninia Kakulia</t>
  </si>
  <si>
    <t>0772202864</t>
  </si>
  <si>
    <t>Giorgi Lomidze</t>
  </si>
  <si>
    <t>0232014995</t>
  </si>
  <si>
    <t>0476480679</t>
  </si>
  <si>
    <t>Tamta Purtseladze</t>
  </si>
  <si>
    <t>0859937469</t>
  </si>
  <si>
    <t>Mariam Gongadze</t>
  </si>
  <si>
    <t>0401540269</t>
  </si>
  <si>
    <t>Nini Gegechkori</t>
  </si>
  <si>
    <t>0126359846</t>
  </si>
  <si>
    <t>Maia Kervalishvili</t>
  </si>
  <si>
    <t>0102364045</t>
  </si>
  <si>
    <t>Irakli Gelitashvili</t>
  </si>
  <si>
    <t>0589165763</t>
  </si>
  <si>
    <t>Tamaz Deisadze</t>
  </si>
  <si>
    <t>0740038391</t>
  </si>
  <si>
    <t>Nikoloz Purtseladze</t>
  </si>
  <si>
    <t>0544376286</t>
  </si>
  <si>
    <t>Rezi Kakulia</t>
  </si>
  <si>
    <t>0382908887</t>
  </si>
  <si>
    <t>Nata Basilashvili</t>
  </si>
  <si>
    <t>0540670329</t>
  </si>
  <si>
    <t>Lana Leperashvili</t>
  </si>
  <si>
    <t>0082305907</t>
  </si>
  <si>
    <t>Anamaria Beridze</t>
  </si>
  <si>
    <t>0536618019</t>
  </si>
  <si>
    <t>Tornike Lipartia</t>
  </si>
  <si>
    <t>0691735596</t>
  </si>
  <si>
    <t>Kakha Berbichashvili</t>
  </si>
  <si>
    <t>0359374139</t>
  </si>
  <si>
    <t>Mariam Mazniashvili</t>
  </si>
  <si>
    <t>0207881059</t>
  </si>
  <si>
    <t>Nikoloz Metreveli</t>
  </si>
  <si>
    <t>0390401818</t>
  </si>
  <si>
    <t>Natia Axmeteli</t>
  </si>
  <si>
    <t>0705392331</t>
  </si>
  <si>
    <t>Ninia Guliashvili</t>
  </si>
  <si>
    <t>0267934053</t>
  </si>
  <si>
    <t>Lali Dograshvili</t>
  </si>
  <si>
    <t>0263864981</t>
  </si>
  <si>
    <t>Lana Nikolava</t>
  </si>
  <si>
    <t>0958568475</t>
  </si>
  <si>
    <t>Anano Kvinikadze</t>
  </si>
  <si>
    <t>0355126895</t>
  </si>
  <si>
    <t>Makuna Kakitelashvili</t>
  </si>
  <si>
    <t>0126087129</t>
  </si>
  <si>
    <t>Lasha Kvinikadze</t>
  </si>
  <si>
    <t>0043954582</t>
  </si>
  <si>
    <t>Nati Nizharadze</t>
  </si>
  <si>
    <t>0854309796</t>
  </si>
  <si>
    <t>Sandra Gviniashvili</t>
  </si>
  <si>
    <t>0012667293</t>
  </si>
  <si>
    <t>Karlo Natroshvili</t>
  </si>
  <si>
    <t>0345825880</t>
  </si>
  <si>
    <t>Ninia Dograshvili</t>
  </si>
  <si>
    <t>0623536017</t>
  </si>
  <si>
    <t>Lasha Lomidze</t>
  </si>
  <si>
    <t>0540512502</t>
  </si>
  <si>
    <t>Nini Murtskhvladze</t>
  </si>
  <si>
    <t>0831972622</t>
  </si>
  <si>
    <t>Tornike Kobakhidze</t>
  </si>
  <si>
    <t>0694099834</t>
  </si>
  <si>
    <t>Lali Kervalishvili</t>
  </si>
  <si>
    <t>0062256684</t>
  </si>
  <si>
    <t>Tina Khorguashvili</t>
  </si>
  <si>
    <t>0627463011</t>
  </si>
  <si>
    <t>Irma Deisadze</t>
  </si>
  <si>
    <t>0650219939</t>
  </si>
  <si>
    <t>Ata Papidze</t>
  </si>
  <si>
    <t>0978790521</t>
  </si>
  <si>
    <t>Mari Gongadze</t>
  </si>
  <si>
    <t>0841843337</t>
  </si>
  <si>
    <t>Nino Guliashvili</t>
  </si>
  <si>
    <t>0431640507</t>
  </si>
  <si>
    <t>Nina Gabisonia</t>
  </si>
  <si>
    <t>0928622565</t>
  </si>
  <si>
    <t>Tamta Papidze</t>
  </si>
  <si>
    <t>0686810844</t>
  </si>
  <si>
    <t>Gia Navrozashvili</t>
  </si>
  <si>
    <t>0463385652</t>
  </si>
  <si>
    <t>Marta Mazniashvili</t>
  </si>
  <si>
    <t>0032709754</t>
  </si>
  <si>
    <t>Aka Gugulashvili</t>
  </si>
  <si>
    <t>0377024674</t>
  </si>
  <si>
    <t>0810936964</t>
  </si>
  <si>
    <t>Marta Datukishvili</t>
  </si>
  <si>
    <t>0421520991</t>
  </si>
  <si>
    <t>Tamaz Sulaberidze</t>
  </si>
  <si>
    <t>0225659544</t>
  </si>
  <si>
    <t>Sandra Gugulashvili</t>
  </si>
  <si>
    <t>0879244238</t>
  </si>
  <si>
    <t>Lia Gongadze</t>
  </si>
  <si>
    <t>0390018978</t>
  </si>
  <si>
    <t>Tamta Petriashvili</t>
  </si>
  <si>
    <t>0718689094</t>
  </si>
  <si>
    <t>Lasha Gamsakhurdia</t>
  </si>
  <si>
    <t>0269370446</t>
  </si>
  <si>
    <t>Nikoloz Giorgobiani</t>
  </si>
  <si>
    <t>0703118022</t>
  </si>
  <si>
    <t>Mariam Kitiashvili</t>
  </si>
  <si>
    <t>0672510143</t>
  </si>
  <si>
    <t>Nugzar Beradze</t>
  </si>
  <si>
    <t>0907777018</t>
  </si>
  <si>
    <t>Tamta Khachidze</t>
  </si>
  <si>
    <t>0339421935</t>
  </si>
  <si>
    <t>Nugzar Basilashvili</t>
  </si>
  <si>
    <t>0197813548</t>
  </si>
  <si>
    <t>Rezi Gogua</t>
  </si>
  <si>
    <t>0884816602</t>
  </si>
  <si>
    <t>Rezi Lomidze</t>
  </si>
  <si>
    <t>0044809825</t>
  </si>
  <si>
    <t>Natalia Maisuradze</t>
  </si>
  <si>
    <t>0640517182</t>
  </si>
  <si>
    <t>Mari Saakashvili</t>
  </si>
  <si>
    <t>0198766564</t>
  </si>
  <si>
    <t>Vika Giorgadze</t>
  </si>
  <si>
    <t>0033884770</t>
  </si>
  <si>
    <t>Maiko Cheishvili</t>
  </si>
  <si>
    <t>0107818905</t>
  </si>
  <si>
    <t>Lili Metreveli</t>
  </si>
  <si>
    <t>0119706098</t>
  </si>
  <si>
    <t>Nugzar Gabodze</t>
  </si>
  <si>
    <t>0345782921</t>
  </si>
  <si>
    <t>Nodar Gvetadze</t>
  </si>
  <si>
    <t>0219064898</t>
  </si>
  <si>
    <t>Sophiko Gogua</t>
  </si>
  <si>
    <t>0420970302</t>
  </si>
  <si>
    <t>Irakli Giorgobiani</t>
  </si>
  <si>
    <t>0923842371</t>
  </si>
  <si>
    <t>Nino Beradze</t>
  </si>
  <si>
    <t>0015109807</t>
  </si>
  <si>
    <t>Nati Makharadze</t>
  </si>
  <si>
    <t>0617477907</t>
  </si>
  <si>
    <t>Makuna Djibouti</t>
  </si>
  <si>
    <t>0121310562</t>
  </si>
  <si>
    <t>Nodar Guliashvili</t>
  </si>
  <si>
    <t>0586853682</t>
  </si>
  <si>
    <t>Eka Mchedlishvili</t>
  </si>
  <si>
    <t>0521271169</t>
  </si>
  <si>
    <t>Nati Khachidze</t>
  </si>
  <si>
    <t>0217444033</t>
  </si>
  <si>
    <t>Roman Kurashvili</t>
  </si>
  <si>
    <t>0814665154</t>
  </si>
  <si>
    <t>Lela Saakashvili</t>
  </si>
  <si>
    <t>0710661314</t>
  </si>
  <si>
    <t>Karlo Khutsurauli</t>
  </si>
  <si>
    <t>0130631515</t>
  </si>
  <si>
    <t>Marika Beradze</t>
  </si>
  <si>
    <t>0350669147</t>
  </si>
  <si>
    <t>Irakli Makharadze</t>
  </si>
  <si>
    <t>0219202933</t>
  </si>
  <si>
    <t>Rezi Beradze</t>
  </si>
  <si>
    <t>0779194869</t>
  </si>
  <si>
    <t>Eka Goderdzishvili</t>
  </si>
  <si>
    <t>0149639951</t>
  </si>
  <si>
    <t>Irina Miqasavidze</t>
  </si>
  <si>
    <t>0337227605</t>
  </si>
  <si>
    <t>Natia Khutsurauli</t>
  </si>
  <si>
    <t>0509506951</t>
  </si>
  <si>
    <t>Misha Robakidze</t>
  </si>
  <si>
    <t>0817480453</t>
  </si>
  <si>
    <t>Mamuka Datukishvili</t>
  </si>
  <si>
    <t>0797823523</t>
  </si>
  <si>
    <t>Sandro Kvinikadze</t>
  </si>
  <si>
    <t>0977677371</t>
  </si>
  <si>
    <t>Miranda Kveselava</t>
  </si>
  <si>
    <t>0500849269</t>
  </si>
  <si>
    <t>Eka Khutsurauli</t>
  </si>
  <si>
    <t>0989865789</t>
  </si>
  <si>
    <t>Giorgi Gugava</t>
  </si>
  <si>
    <t>0065778718</t>
  </si>
  <si>
    <t>Aka Goderdzishvili</t>
  </si>
  <si>
    <t>0111239385</t>
  </si>
  <si>
    <t>Nani Giorgadze</t>
  </si>
  <si>
    <t>0707133011</t>
  </si>
  <si>
    <t>Nini Petriashvili</t>
  </si>
  <si>
    <t>0303654660</t>
  </si>
  <si>
    <t>0710320976</t>
  </si>
  <si>
    <t>Anano Elikashvili</t>
  </si>
  <si>
    <t>0579545366</t>
  </si>
  <si>
    <t>Ako Petviashvili</t>
  </si>
  <si>
    <t>0673100613</t>
  </si>
  <si>
    <t>Maiko Kveselava</t>
  </si>
  <si>
    <t>0503073922</t>
  </si>
  <si>
    <t>Tamta Kavteladze</t>
  </si>
  <si>
    <t>0288385903</t>
  </si>
  <si>
    <t>Natia Khachidze</t>
  </si>
  <si>
    <t>0820636211</t>
  </si>
  <si>
    <t>Irma Ghoghoberidze</t>
  </si>
  <si>
    <t>0598589971</t>
  </si>
  <si>
    <t>Eka Miqasavidze</t>
  </si>
  <si>
    <t>0086926114</t>
  </si>
  <si>
    <t>Mariam Kakitelashvili</t>
  </si>
  <si>
    <t>0490238167</t>
  </si>
  <si>
    <t>Tekla Natroshvili</t>
  </si>
  <si>
    <t>0298022964</t>
  </si>
  <si>
    <t>Nani Gelitashvili</t>
  </si>
  <si>
    <t>0773396020</t>
  </si>
  <si>
    <t>Ata Guliashvili</t>
  </si>
  <si>
    <t>0815675397</t>
  </si>
  <si>
    <t>0397686599</t>
  </si>
  <si>
    <t>Nani Kvinikadze</t>
  </si>
  <si>
    <t>0564393741</t>
  </si>
  <si>
    <t>Nata Kighuradze</t>
  </si>
  <si>
    <t>0495734758</t>
  </si>
  <si>
    <t>Kakha Nizharadze</t>
  </si>
  <si>
    <t>0720669914</t>
  </si>
  <si>
    <t>Tamaz Miqasavidze</t>
  </si>
  <si>
    <t>0280596747</t>
  </si>
  <si>
    <t>DK</t>
  </si>
  <si>
    <t>0957398013</t>
  </si>
  <si>
    <t>Marta Maisuradze</t>
  </si>
  <si>
    <t>0530696772</t>
  </si>
  <si>
    <t>ZT</t>
  </si>
  <si>
    <t>0265252433</t>
  </si>
  <si>
    <t>Anamaria Leperadze</t>
  </si>
  <si>
    <t>0339378685</t>
  </si>
  <si>
    <t>Nia Djibouti</t>
  </si>
  <si>
    <t>0079595620</t>
  </si>
  <si>
    <t>Mamuka Gvetadze</t>
  </si>
  <si>
    <t>0168744760</t>
  </si>
  <si>
    <t>Marta Navrozashvili</t>
  </si>
  <si>
    <t>0110577554</t>
  </si>
  <si>
    <t>Mari Lazarashvili</t>
  </si>
  <si>
    <t>0058240104</t>
  </si>
  <si>
    <t>Nata Datikashvili</t>
  </si>
  <si>
    <t>0203434742</t>
  </si>
  <si>
    <t>Nino Bidzinashvili</t>
  </si>
  <si>
    <t>0191549230</t>
  </si>
  <si>
    <t>Nina Sigua</t>
  </si>
  <si>
    <t>0401956766</t>
  </si>
  <si>
    <t>Natalia Chikovani</t>
  </si>
  <si>
    <t>0042165313</t>
  </si>
  <si>
    <t>Tamaz Papidze</t>
  </si>
  <si>
    <t>0928466819</t>
  </si>
  <si>
    <t>Anano Khorguashvili</t>
  </si>
  <si>
    <t>0914848432</t>
  </si>
  <si>
    <t>Gigi Gviniashvili</t>
  </si>
  <si>
    <t>0810187209</t>
  </si>
  <si>
    <t>Tamunika Gabodze</t>
  </si>
  <si>
    <t>0944201546</t>
  </si>
  <si>
    <t>Roman Ghoghoberidze</t>
  </si>
  <si>
    <t>0117438580</t>
  </si>
  <si>
    <t>Maiko Kitiashvili</t>
  </si>
  <si>
    <t>Discount</t>
  </si>
  <si>
    <t>ID</t>
  </si>
  <si>
    <t>Age</t>
  </si>
  <si>
    <t>Buyer</t>
  </si>
  <si>
    <t>Purchase Date</t>
  </si>
  <si>
    <t>Total Amount</t>
  </si>
  <si>
    <t>Quantity</t>
  </si>
  <si>
    <t>Product ID</t>
  </si>
  <si>
    <t>Sales Person ID</t>
  </si>
  <si>
    <t>ხელშეკრულების შეწყვეტის დრო</t>
  </si>
  <si>
    <t>ხელშეკრულების გაფორმების დრო</t>
  </si>
  <si>
    <t>საპენსიო ფონდი</t>
  </si>
  <si>
    <t>დაზღვევის თანხა</t>
  </si>
  <si>
    <t>სადაზღვევო კომპანია</t>
  </si>
  <si>
    <t>ყოველთვიური ანაზღაურება</t>
  </si>
  <si>
    <t>განათლება</t>
  </si>
  <si>
    <t>თანამდებობა</t>
  </si>
  <si>
    <t>სამუშაო ადგილი (ორგანიზაცია)</t>
  </si>
  <si>
    <t>ასაკი</t>
  </si>
  <si>
    <t>გვარი</t>
  </si>
  <si>
    <t>სახელი</t>
  </si>
  <si>
    <t>ცაცაცინცაძე</t>
  </si>
  <si>
    <t>0107076623</t>
  </si>
  <si>
    <t>ნანა ჭიჭიაშვილი</t>
  </si>
  <si>
    <t>0109679256</t>
  </si>
  <si>
    <t>ლალი ბაქრაძე</t>
  </si>
  <si>
    <t>0202304257</t>
  </si>
  <si>
    <t>მაია მიქაშავიძე</t>
  </si>
  <si>
    <t>0303301647</t>
  </si>
  <si>
    <t>ინგა გასვიანი</t>
  </si>
  <si>
    <t>0108118364</t>
  </si>
  <si>
    <t>კლარა ზვანბაია</t>
  </si>
  <si>
    <t>0104643266</t>
  </si>
  <si>
    <t>ციური თევზაძე</t>
  </si>
  <si>
    <t>0102270815</t>
  </si>
  <si>
    <t>მარინე მამიაშვილი</t>
  </si>
  <si>
    <t>0203603842</t>
  </si>
  <si>
    <t>ნატალიახომასურიძე</t>
  </si>
  <si>
    <t>0100876932</t>
  </si>
  <si>
    <t>სალომე საბანაძე</t>
  </si>
  <si>
    <t>0200318416</t>
  </si>
  <si>
    <t>ნინოსარაჯიშვილი</t>
  </si>
  <si>
    <t>0103777415</t>
  </si>
  <si>
    <t>მაკა არჩუაძე</t>
  </si>
  <si>
    <t>0101867013</t>
  </si>
  <si>
    <t>მანანასებისკვერაძე</t>
  </si>
  <si>
    <t>0103807892</t>
  </si>
  <si>
    <t>ლეილა ციცქიშვილი</t>
  </si>
  <si>
    <t>0109506019</t>
  </si>
  <si>
    <t>ნადია ხორგუაშვილი</t>
  </si>
  <si>
    <t>0301961462</t>
  </si>
  <si>
    <t>ლიანა კასრაძე</t>
  </si>
  <si>
    <t>0101600974</t>
  </si>
  <si>
    <t>რიტა გოგოხია</t>
  </si>
  <si>
    <t>0106361352</t>
  </si>
  <si>
    <t>ლალი გელაშვილი</t>
  </si>
  <si>
    <t>0103734804</t>
  </si>
  <si>
    <t>გვანცა პავლიაშვილი</t>
  </si>
  <si>
    <t>0102890111</t>
  </si>
  <si>
    <t>ნინო დოგრაშვილი</t>
  </si>
  <si>
    <t>0206956403</t>
  </si>
  <si>
    <t>დოდო ქუქიშვილი</t>
  </si>
  <si>
    <t>0409718323</t>
  </si>
  <si>
    <t>თეონა სამუშია</t>
  </si>
  <si>
    <t>0103345503</t>
  </si>
  <si>
    <t>რუსუდან ლაზარაშვილი</t>
  </si>
  <si>
    <t>0401151938</t>
  </si>
  <si>
    <t>ნანული მჭედლიძე</t>
  </si>
  <si>
    <t>0109357632</t>
  </si>
  <si>
    <t>შორენა ზანგალაძე</t>
  </si>
  <si>
    <t>0107020249</t>
  </si>
  <si>
    <t>თეა მიქელოვი</t>
  </si>
  <si>
    <t>0200133793</t>
  </si>
  <si>
    <t>ნატო ჭილაია</t>
  </si>
  <si>
    <t>0107612248</t>
  </si>
  <si>
    <t>სვეტლანა ჯოხარიძე</t>
  </si>
  <si>
    <t>0405286797</t>
  </si>
  <si>
    <t>მანანა შამუგია</t>
  </si>
  <si>
    <t>0100338802</t>
  </si>
  <si>
    <t>თამარ ჩიქოვანი</t>
  </si>
  <si>
    <t>0300778255</t>
  </si>
  <si>
    <t>ნატო მელაძე</t>
  </si>
  <si>
    <t>0203269778</t>
  </si>
  <si>
    <t>ფიქრიაკოვზაძე</t>
  </si>
  <si>
    <t>0102527647</t>
  </si>
  <si>
    <t>ნანული თუშიშვილი</t>
  </si>
  <si>
    <t>0100737372</t>
  </si>
  <si>
    <t>დარეჯანი ქავთარაძე</t>
  </si>
  <si>
    <t>0103219062</t>
  </si>
  <si>
    <t>ციალა ქურცაძე</t>
  </si>
  <si>
    <t>0108283097</t>
  </si>
  <si>
    <t>ქეთევანი კიკნაძე</t>
  </si>
  <si>
    <t>0100153253</t>
  </si>
  <si>
    <t>შორენა მალანია</t>
  </si>
  <si>
    <t>0301639099</t>
  </si>
  <si>
    <t>სოფიკო ჯიბუტი</t>
  </si>
  <si>
    <t>0205142988</t>
  </si>
  <si>
    <t>ნატალია გაჩეჩილაძე</t>
  </si>
  <si>
    <t>0107365605</t>
  </si>
  <si>
    <t>ლიანა სამხარაძე</t>
  </si>
  <si>
    <t>0102719452</t>
  </si>
  <si>
    <t>ანა ცოხნიაშვილი</t>
  </si>
  <si>
    <t>0200705499</t>
  </si>
  <si>
    <t>ანა ბეჟანიშვილი</t>
  </si>
  <si>
    <t>0106236271</t>
  </si>
  <si>
    <t>ეკატერინე ფანგანი</t>
  </si>
  <si>
    <t>0105305897</t>
  </si>
  <si>
    <t>ნინო კასრაძე</t>
  </si>
  <si>
    <t>0407172914</t>
  </si>
  <si>
    <t>ნარგიზ აბაშიძე</t>
  </si>
  <si>
    <t>0404524582</t>
  </si>
  <si>
    <t>ნინო აბრამიშვილი</t>
  </si>
  <si>
    <t>0105184924</t>
  </si>
  <si>
    <t>ნანა ხუციშვილი</t>
  </si>
  <si>
    <t>0106559590</t>
  </si>
  <si>
    <t>ქეთევანი კევლიშვილი</t>
  </si>
  <si>
    <t>0202814856</t>
  </si>
  <si>
    <t>ზარინააბაზოვა</t>
  </si>
  <si>
    <t>0108808286</t>
  </si>
  <si>
    <t>ლალი ბოჭორიშვილი</t>
  </si>
  <si>
    <t>0204081561</t>
  </si>
  <si>
    <t>ნანი ანთია</t>
  </si>
  <si>
    <t>ია ოღიაშვილი</t>
  </si>
  <si>
    <t>0100211594</t>
  </si>
  <si>
    <t>ივეტა ჭიღლაძე</t>
  </si>
  <si>
    <t>0104623885</t>
  </si>
  <si>
    <t>ეკა თელაურიძე</t>
  </si>
  <si>
    <t>0309226034</t>
  </si>
  <si>
    <t>მაია ხორავა</t>
  </si>
  <si>
    <t>0101414199</t>
  </si>
  <si>
    <t>თამუნა თოიძე</t>
  </si>
  <si>
    <t>0301858307</t>
  </si>
  <si>
    <t>ანჟელამიკირტიჩიანი</t>
  </si>
  <si>
    <t>0100380731</t>
  </si>
  <si>
    <t>მარინა მაქაცარია</t>
  </si>
  <si>
    <t>0107294121</t>
  </si>
  <si>
    <t>მადონა რამიშვილი</t>
  </si>
  <si>
    <t>0108476387</t>
  </si>
  <si>
    <t>მარიამი ბორაშვილი</t>
  </si>
  <si>
    <t>0107429273</t>
  </si>
  <si>
    <t>შორენა ხურცილავა</t>
  </si>
  <si>
    <t>0105762457</t>
  </si>
  <si>
    <t>ირმა ბაბლომაშვილი</t>
  </si>
  <si>
    <t>0409918250</t>
  </si>
  <si>
    <t>ქეთევან ხუბიაშვილი</t>
  </si>
  <si>
    <t>0103449472</t>
  </si>
  <si>
    <t>რეზო სუჯაშვილი</t>
  </si>
  <si>
    <t>0105370299</t>
  </si>
  <si>
    <t>ჯონი ბოჭოიძე</t>
  </si>
  <si>
    <t>0103125473</t>
  </si>
  <si>
    <t>ბადრი გერლიანი</t>
  </si>
  <si>
    <t>0306850417</t>
  </si>
  <si>
    <t>დავით წიკლაური</t>
  </si>
  <si>
    <t>0106075560</t>
  </si>
  <si>
    <t>მალხაზგუგუსიანი</t>
  </si>
  <si>
    <t>0407191140</t>
  </si>
  <si>
    <t>ავთანდილ ჯღანჯღავა</t>
  </si>
  <si>
    <t>0104946862</t>
  </si>
  <si>
    <t>თამაზ ჭაღალიძე</t>
  </si>
  <si>
    <t>0307817050</t>
  </si>
  <si>
    <t>ჯუმბერ ჩემინავა</t>
  </si>
  <si>
    <t>0403271476</t>
  </si>
  <si>
    <t>როსტომ გვიჩიანი</t>
  </si>
  <si>
    <t>0109462344</t>
  </si>
  <si>
    <t>ოთარ ნინიძე</t>
  </si>
  <si>
    <t>0300866863</t>
  </si>
  <si>
    <t>ბესიკი ცანავა</t>
  </si>
  <si>
    <t>0402514344</t>
  </si>
  <si>
    <t>ტარიელ ბოქოლიშვილი</t>
  </si>
  <si>
    <t>0100252755</t>
  </si>
  <si>
    <t>გიორგი კახნიაშვილი</t>
  </si>
  <si>
    <t>0106558957</t>
  </si>
  <si>
    <t>ვაჟა ახალაური</t>
  </si>
  <si>
    <t>0105576897</t>
  </si>
  <si>
    <t>ჯამბულ კვარაცხელია</t>
  </si>
  <si>
    <t>0105015420</t>
  </si>
  <si>
    <t>თამაზ ცინარიძე</t>
  </si>
  <si>
    <t>0105087533</t>
  </si>
  <si>
    <t>მალხაზ გოლავა</t>
  </si>
  <si>
    <t>0307492951</t>
  </si>
  <si>
    <t>ზაურ ქარაია</t>
  </si>
  <si>
    <t>0200326539</t>
  </si>
  <si>
    <t>გიასოფრომაძე</t>
  </si>
  <si>
    <t>0109648281</t>
  </si>
  <si>
    <t>ხვიჩა კაკაჩია</t>
  </si>
  <si>
    <t>მამუკა ბაკაშვილი</t>
  </si>
  <si>
    <t>0200217010</t>
  </si>
  <si>
    <t>ავთანდილი მაჭარაშვილი</t>
  </si>
  <si>
    <t>0104219092</t>
  </si>
  <si>
    <t>გიორგი ფოფხაძე</t>
  </si>
  <si>
    <t>0409183196</t>
  </si>
  <si>
    <t>ბიძინა სილაგაძე</t>
  </si>
  <si>
    <t>0305975935</t>
  </si>
  <si>
    <t>რობერტიელოშვილი</t>
  </si>
  <si>
    <t>0201732069</t>
  </si>
  <si>
    <t>თეიმურაზ რუსიშვილი</t>
  </si>
  <si>
    <t>0108144687</t>
  </si>
  <si>
    <t>თათო ქეთელაური</t>
  </si>
  <si>
    <t>0305170451</t>
  </si>
  <si>
    <t>გივი ქავთარაძე</t>
  </si>
  <si>
    <t>0106917777</t>
  </si>
  <si>
    <t>რამაზ ტეფნაძე</t>
  </si>
  <si>
    <t>0104652785</t>
  </si>
  <si>
    <t>მიხეილისიხარულიძე</t>
  </si>
  <si>
    <t>0207658279</t>
  </si>
  <si>
    <t>ლევან პატარაია</t>
  </si>
  <si>
    <t>0102248293</t>
  </si>
  <si>
    <t>თეიმურაზი ლურსმანაშვილი</t>
  </si>
  <si>
    <t>0406015215</t>
  </si>
  <si>
    <t>ზურაბ ჯალაღონია</t>
  </si>
  <si>
    <t>0101533136</t>
  </si>
  <si>
    <t>დავით გონგლაძე</t>
  </si>
  <si>
    <t>0105070916</t>
  </si>
  <si>
    <t>ჯემალ ღვინჯილია</t>
  </si>
  <si>
    <t>0103487064</t>
  </si>
  <si>
    <t>ნიკოლოზ დურგლიშვილი</t>
  </si>
  <si>
    <t>0108825618</t>
  </si>
  <si>
    <t>ილია ვარდოსანიძე</t>
  </si>
  <si>
    <t>0204577695</t>
  </si>
  <si>
    <t>ალექსანდრე ღვაბერიძე</t>
  </si>
  <si>
    <t>0107744827</t>
  </si>
  <si>
    <t>გრიგოლ ჟურავლიოვ</t>
  </si>
  <si>
    <t>0104949060</t>
  </si>
  <si>
    <t>გიორგი გიგაური</t>
  </si>
  <si>
    <t>0105615377</t>
  </si>
  <si>
    <t>როლანდი დამენია</t>
  </si>
  <si>
    <t>0109363454</t>
  </si>
  <si>
    <t>თეიმურაზ შარაშიძე</t>
  </si>
  <si>
    <t>რომანლომიძე</t>
  </si>
  <si>
    <t>0102217109</t>
  </si>
  <si>
    <t>როლანდ მოსაშვილი</t>
  </si>
  <si>
    <t>0107397514</t>
  </si>
  <si>
    <t>მურადი აგუმავა</t>
  </si>
  <si>
    <t>0109729496</t>
  </si>
  <si>
    <t>ვასილიპაპიაშვილი</t>
  </si>
  <si>
    <t>0105063075</t>
  </si>
  <si>
    <t>გრიგოლი ყაზარიანი</t>
  </si>
  <si>
    <t>01080071411</t>
  </si>
  <si>
    <t>მერაბ ზუხბაია</t>
  </si>
  <si>
    <t>0109241707</t>
  </si>
  <si>
    <t>ვახტანგ გოგია</t>
  </si>
  <si>
    <t>0100879608</t>
  </si>
  <si>
    <t>გოჩა დანელია</t>
  </si>
  <si>
    <t>0100059524</t>
  </si>
  <si>
    <t>სერგო მაგილენკო</t>
  </si>
  <si>
    <t>0100032171</t>
  </si>
  <si>
    <t>მურთაზ გეგეჭკორი</t>
  </si>
  <si>
    <t>0109393221</t>
  </si>
  <si>
    <t>თამაზცხადაძე</t>
  </si>
  <si>
    <t>შალვაკვარაცხელია</t>
  </si>
  <si>
    <t>რამინ შონია</t>
  </si>
  <si>
    <t>0104719791</t>
  </si>
  <si>
    <t>გურამ ნაცვლიშვილი</t>
  </si>
  <si>
    <t>03015829033</t>
  </si>
  <si>
    <t>გარი შაგინიანი</t>
  </si>
  <si>
    <t>0206571988</t>
  </si>
  <si>
    <t>პაატა ელუაშვილი</t>
  </si>
  <si>
    <t>0203610427</t>
  </si>
  <si>
    <t>გელამიქაია</t>
  </si>
  <si>
    <t>0109673430</t>
  </si>
  <si>
    <t>გოჩა კუხალაშვილი</t>
  </si>
  <si>
    <t>0100813463</t>
  </si>
  <si>
    <t>მალხაზ კოჭლამაზაშვილი</t>
  </si>
  <si>
    <t>თეიმურაზ ცუცქირიძე</t>
  </si>
  <si>
    <t>0308974761</t>
  </si>
  <si>
    <t>ბესიკ კალანდაძე</t>
  </si>
  <si>
    <t>0101671320</t>
  </si>
  <si>
    <t>დავით ჯუღაშვილი</t>
  </si>
  <si>
    <t>0106971082</t>
  </si>
  <si>
    <t>ზურაბ ჯიმუხაძე</t>
  </si>
  <si>
    <t>0105826364</t>
  </si>
  <si>
    <t>ოთარ ჭინჭარაული</t>
  </si>
  <si>
    <t>ბადრინარსია</t>
  </si>
  <si>
    <t>0300510000</t>
  </si>
  <si>
    <t>თეიმურაზი ფატარიძე</t>
  </si>
  <si>
    <t>01073912235</t>
  </si>
  <si>
    <t>მამული წერეთელი</t>
  </si>
  <si>
    <t>0104202351</t>
  </si>
  <si>
    <t>ნუგზარ ნაჭყებია</t>
  </si>
  <si>
    <t>0106214307</t>
  </si>
  <si>
    <t>ზურაბდავაძე</t>
  </si>
  <si>
    <t>0407288684</t>
  </si>
  <si>
    <t>გიორგი ნათიშვილი</t>
  </si>
  <si>
    <t>0103467358</t>
  </si>
  <si>
    <t>მამუკა კვახაძე</t>
  </si>
  <si>
    <t>0105304449</t>
  </si>
  <si>
    <t>თამაზ აფციაური</t>
  </si>
  <si>
    <t>0103533540</t>
  </si>
  <si>
    <t>რუდენიფაცაცია</t>
  </si>
  <si>
    <t>0302648541</t>
  </si>
  <si>
    <t>თორნიკე ფიფია</t>
  </si>
  <si>
    <t>01047241332</t>
  </si>
  <si>
    <t>გრიგოლ ხურცილავა</t>
  </si>
  <si>
    <t>01080221285</t>
  </si>
  <si>
    <t>ტარიელსებისკვერაძე</t>
  </si>
  <si>
    <t>0106663206</t>
  </si>
  <si>
    <t>იოსებ ხიზანიშვილი</t>
  </si>
  <si>
    <t>ედემ ბეჭვაია</t>
  </si>
  <si>
    <t>0102353994</t>
  </si>
  <si>
    <t>თემურეთერია</t>
  </si>
  <si>
    <t>0104969415</t>
  </si>
  <si>
    <t>ვიტალი ყავლაშვილი</t>
  </si>
  <si>
    <t>01057241538</t>
  </si>
  <si>
    <t>მალხაზ კაპანაძე</t>
  </si>
  <si>
    <t>0106927536</t>
  </si>
  <si>
    <t>გრიშა ტერუნაშვილი</t>
  </si>
  <si>
    <t>რომანრაზმაძე</t>
  </si>
  <si>
    <t>0104054610</t>
  </si>
  <si>
    <t>ამირან ხომასურიძე</t>
  </si>
  <si>
    <t>01093310379</t>
  </si>
  <si>
    <t>სთ</t>
  </si>
  <si>
    <t>მალხაზი ცუხიშვილი</t>
  </si>
  <si>
    <t>0107033984</t>
  </si>
  <si>
    <t>თამაზ ქობლიანიძე</t>
  </si>
  <si>
    <t>0103599536</t>
  </si>
  <si>
    <t>ოთარ ჩხარტიშვილი</t>
  </si>
  <si>
    <t>0103995672</t>
  </si>
  <si>
    <t>დიმიტრილეთოდიანი</t>
  </si>
  <si>
    <t>02046671983</t>
  </si>
  <si>
    <t>გიორგი ძინძიბაძე</t>
  </si>
  <si>
    <t>01047436325</t>
  </si>
  <si>
    <t>ზურაბ ბედია</t>
  </si>
  <si>
    <t>0101304977</t>
  </si>
  <si>
    <t>ნუგზარი ნაჭყებია</t>
  </si>
  <si>
    <t>0404030320</t>
  </si>
  <si>
    <t>ლევან კასრაძე</t>
  </si>
  <si>
    <t>01016021271</t>
  </si>
  <si>
    <t>რობერტ მაღლაკელიძე</t>
  </si>
  <si>
    <t>0205679514</t>
  </si>
  <si>
    <t>დავით ცინცაძე</t>
  </si>
  <si>
    <t>0400183882</t>
  </si>
  <si>
    <t>ჩასარიცხი თანხა</t>
  </si>
  <si>
    <t>პროექტის დაწყების თარიღი</t>
  </si>
  <si>
    <t>მომხმარებელი</t>
  </si>
  <si>
    <t>N</t>
  </si>
  <si>
    <t>პროექტზე მუშაობას ყველა მომხმარებელი ასრულებს 2023 წლის 10 იანვარს. გამოთვალეთ პროექტზე ჩასარიცხი თანხა, პროექტის დაწყების თარიღის, პროექტის დასრულების თარიღისა და დასვენების დღეების გათვალისწინებით. 
პროექტში ჩართული მომხმარებლები ისვენებენ ყოველ სამშაბათს და ოთხშაბათს, ასევე 2022 წლის 7 იანვარს, 19 იანვარს და 28 აგვისტოს. დღის განმავლობაში მუშაობენ 5 საათს, ხოლო საათობრივი ანაზღაურება შეადგენს 20 დოლარს.</t>
  </si>
  <si>
    <t>caca cincadze</t>
  </si>
  <si>
    <t>nana chichiashvili</t>
  </si>
  <si>
    <t>lali baqradze</t>
  </si>
  <si>
    <t>maia miqashavidze</t>
  </si>
  <si>
    <t>inga gasviani</t>
  </si>
  <si>
    <t>klara zvanbaia</t>
  </si>
  <si>
    <t>ciuri tevzadze</t>
  </si>
  <si>
    <t>marine mamiashvili</t>
  </si>
  <si>
    <t>natalia khomasuridze</t>
  </si>
  <si>
    <t>salome sabanadze</t>
  </si>
  <si>
    <t>nino sarajishvili</t>
  </si>
  <si>
    <t>maka arCuadze</t>
  </si>
  <si>
    <t>manana sebiskveradze</t>
  </si>
  <si>
    <t>leila cicqishvili</t>
  </si>
  <si>
    <t>nadia khorguashvili</t>
  </si>
  <si>
    <t>liana kasradze</t>
  </si>
  <si>
    <t>rita gogokhia</t>
  </si>
  <si>
    <t>lali gelashvili</t>
  </si>
  <si>
    <t>gvanca pavliashvili</t>
  </si>
  <si>
    <t>nino dograshvili</t>
  </si>
  <si>
    <t>dodo quqishvili</t>
  </si>
  <si>
    <t>teona samushia</t>
  </si>
  <si>
    <t>rusudan lazarashvili</t>
  </si>
  <si>
    <t>nanuli mchedlidze</t>
  </si>
  <si>
    <t>shorena zangaladze</t>
  </si>
  <si>
    <t>tea miqelovi</t>
  </si>
  <si>
    <t>nato chilaia</t>
  </si>
  <si>
    <t>svetlana jokharidze</t>
  </si>
  <si>
    <t>manana shamugia</t>
  </si>
  <si>
    <t>tamar Ciqovani</t>
  </si>
  <si>
    <t>nato meladze</t>
  </si>
  <si>
    <t>fiqria kovzadze</t>
  </si>
  <si>
    <t>nanuli tushishvili</t>
  </si>
  <si>
    <t>darejani qavtaradze</t>
  </si>
  <si>
    <t>ciala qurcadze</t>
  </si>
  <si>
    <t>qetevani kiknadze</t>
  </si>
  <si>
    <t>shorena malania</t>
  </si>
  <si>
    <t>sofiko jibuti</t>
  </si>
  <si>
    <t>natalia gaCeCiladze</t>
  </si>
  <si>
    <t>liana samkharadze</t>
  </si>
  <si>
    <t>ana cokhniashvili</t>
  </si>
  <si>
    <t>ana beJanishvili</t>
  </si>
  <si>
    <t>ekaterine fangani</t>
  </si>
  <si>
    <t>nino kasradze</t>
  </si>
  <si>
    <t>nargiz abashidze</t>
  </si>
  <si>
    <t>nino abramishvili</t>
  </si>
  <si>
    <t>nana khucishvili</t>
  </si>
  <si>
    <t>qetevani kevlishvili</t>
  </si>
  <si>
    <t>zarina abazova</t>
  </si>
  <si>
    <t>lali bochorishvili</t>
  </si>
  <si>
    <t>nani antia</t>
  </si>
  <si>
    <t>0302392776</t>
  </si>
  <si>
    <t>ia oghiashvili</t>
  </si>
  <si>
    <t>iveta chighladze</t>
  </si>
  <si>
    <t>eka telauridze</t>
  </si>
  <si>
    <t>maia khorava</t>
  </si>
  <si>
    <t>tamuna toidze</t>
  </si>
  <si>
    <t>anJela mikirtiCiani</t>
  </si>
  <si>
    <t>marina maqacaria</t>
  </si>
  <si>
    <t>madona ramishvili</t>
  </si>
  <si>
    <t>mariami borashvili</t>
  </si>
  <si>
    <t>shorena khurcilava</t>
  </si>
  <si>
    <t>irma bablomashvili</t>
  </si>
  <si>
    <t>qetevan khubiashvili</t>
  </si>
  <si>
    <t>rezo sujashvili</t>
  </si>
  <si>
    <t>joni bochoidze</t>
  </si>
  <si>
    <t>badri gerliani</t>
  </si>
  <si>
    <t>davit wiklauri</t>
  </si>
  <si>
    <t>malkhaz gugusiani</t>
  </si>
  <si>
    <t>avtandil jghanjghava</t>
  </si>
  <si>
    <t>tamaz chaghalidze</t>
  </si>
  <si>
    <t>jumber Ceminava</t>
  </si>
  <si>
    <t>rostom gviCiani</t>
  </si>
  <si>
    <t>otar ninidze</t>
  </si>
  <si>
    <t>besiki canava</t>
  </si>
  <si>
    <t>tariel boqolishvili</t>
  </si>
  <si>
    <t>giorgi kakhniashvili</t>
  </si>
  <si>
    <t>vaJa akhalauri</t>
  </si>
  <si>
    <t>jambul kvarackhelia</t>
  </si>
  <si>
    <t>tamaz cinaridze</t>
  </si>
  <si>
    <t>malkhaz golava</t>
  </si>
  <si>
    <t>zaur qaraia</t>
  </si>
  <si>
    <t>gia sofromadze</t>
  </si>
  <si>
    <t>khviCa kakaCia</t>
  </si>
  <si>
    <t>0303530330</t>
  </si>
  <si>
    <t>mamuka bakashvili</t>
  </si>
  <si>
    <t>avtandili macharashvili</t>
  </si>
  <si>
    <t>giorgi fofkhadze</t>
  </si>
  <si>
    <t>bidzina silagadze</t>
  </si>
  <si>
    <t>roberti eloshvili</t>
  </si>
  <si>
    <t>teimuraz rusishvili</t>
  </si>
  <si>
    <t>tato qetelauri</t>
  </si>
  <si>
    <t>givi qavtaradze</t>
  </si>
  <si>
    <t>ramaz tefnadze</t>
  </si>
  <si>
    <t>mikheili sikharulidze</t>
  </si>
  <si>
    <t>levan pataraia</t>
  </si>
  <si>
    <t>teimurazi lursmanashvili</t>
  </si>
  <si>
    <t>zurab jalaghonia</t>
  </si>
  <si>
    <t>davit gongladze</t>
  </si>
  <si>
    <t>jemal ghvinjilia</t>
  </si>
  <si>
    <t>nikoloz durglishvili</t>
  </si>
  <si>
    <t>ilia vardosanidze</t>
  </si>
  <si>
    <t>aleqsandre ghvaberidze</t>
  </si>
  <si>
    <t>grigol Juravliov</t>
  </si>
  <si>
    <t>giorgi gigauri</t>
  </si>
  <si>
    <t>rolandi damenia</t>
  </si>
  <si>
    <t>teimuraz sharashidze</t>
  </si>
  <si>
    <t>0104787334</t>
  </si>
  <si>
    <t>roman lomidze</t>
  </si>
  <si>
    <t>roland mosashvili</t>
  </si>
  <si>
    <t>muradi agumava</t>
  </si>
  <si>
    <t>vasili papiashvili</t>
  </si>
  <si>
    <t>grigoli yazariani</t>
  </si>
  <si>
    <t>0108007141</t>
  </si>
  <si>
    <t>merab zukhbaia</t>
  </si>
  <si>
    <t>vakhtang gogia</t>
  </si>
  <si>
    <t>goCa danelia</t>
  </si>
  <si>
    <t>sergo magilenko</t>
  </si>
  <si>
    <t>murtaz gegechkori</t>
  </si>
  <si>
    <t>tamaz ckhadadze</t>
  </si>
  <si>
    <t>0405149208</t>
  </si>
  <si>
    <t>shalva kvarackhelia</t>
  </si>
  <si>
    <t>0301834026</t>
  </si>
  <si>
    <t>ramin shonia</t>
  </si>
  <si>
    <t>guram nacvlishvili</t>
  </si>
  <si>
    <t>0301582903</t>
  </si>
  <si>
    <t>gari shaginiani</t>
  </si>
  <si>
    <t>paata eluashvili</t>
  </si>
  <si>
    <t>gela miqaia</t>
  </si>
  <si>
    <t>goCa kukhalashvili</t>
  </si>
  <si>
    <t>malkhaz kochlamazashvili</t>
  </si>
  <si>
    <t>0107372156</t>
  </si>
  <si>
    <t>teimuraz cucqiridze</t>
  </si>
  <si>
    <t>besik kalandadze</t>
  </si>
  <si>
    <t>davit jughashvili</t>
  </si>
  <si>
    <t>zurab jimukhadze</t>
  </si>
  <si>
    <t>otar chincharauli</t>
  </si>
  <si>
    <t>0102546428</t>
  </si>
  <si>
    <t>badri narsia</t>
  </si>
  <si>
    <t>teimurazi fataridze</t>
  </si>
  <si>
    <t>0107391223</t>
  </si>
  <si>
    <t>mamuli wereteli</t>
  </si>
  <si>
    <t>nugzar nachyebia</t>
  </si>
  <si>
    <t>zurab davadze</t>
  </si>
  <si>
    <t>giorgi natishvili</t>
  </si>
  <si>
    <t>mamuka kvakhadze</t>
  </si>
  <si>
    <t>tamaz afciauri</t>
  </si>
  <si>
    <t>rudeni facacia</t>
  </si>
  <si>
    <t>tornike fifia</t>
  </si>
  <si>
    <t>0104724133</t>
  </si>
  <si>
    <t>grigol khurcilava</t>
  </si>
  <si>
    <t>0108022128</t>
  </si>
  <si>
    <t>tariel sebiskveradze</t>
  </si>
  <si>
    <t>ioseb khizanishvili</t>
  </si>
  <si>
    <t>0400811857</t>
  </si>
  <si>
    <t>edem bechvaia</t>
  </si>
  <si>
    <t>temur eteria</t>
  </si>
  <si>
    <t>vitali yavlashvili</t>
  </si>
  <si>
    <t>0105724153</t>
  </si>
  <si>
    <t>malkhaz kapanadze</t>
  </si>
  <si>
    <t>grisha terunashvili</t>
  </si>
  <si>
    <t>0308190159</t>
  </si>
  <si>
    <t>roman razmadze</t>
  </si>
  <si>
    <t>amiran khomasuridze</t>
  </si>
  <si>
    <t>0109331037</t>
  </si>
  <si>
    <t>malkhazi cukhishvili</t>
  </si>
  <si>
    <t>tamaz qoblianidze</t>
  </si>
  <si>
    <t>otar Ckhartishvili</t>
  </si>
  <si>
    <t>dimitri letodiani</t>
  </si>
  <si>
    <t>0204667198</t>
  </si>
  <si>
    <t>giorgi dzindzibadze</t>
  </si>
  <si>
    <t>0104743632</t>
  </si>
  <si>
    <t>zurab bedia</t>
  </si>
  <si>
    <t>nugzari nachyebia</t>
  </si>
  <si>
    <t>levan kasradze</t>
  </si>
  <si>
    <t>0101602127</t>
  </si>
  <si>
    <t>robert maghlakelidze</t>
  </si>
  <si>
    <t>zoommer</t>
  </si>
  <si>
    <t>davit cincadze</t>
  </si>
  <si>
    <t>გარანტიის გასვლის თარიღი</t>
  </si>
  <si>
    <t>ელ-ფოსტა</t>
  </si>
  <si>
    <t>ვაუჩერზე დაგროვილი ქულები</t>
  </si>
  <si>
    <t>მწარმოებელი ფირმა</t>
  </si>
  <si>
    <t>ერთეულის ფასი</t>
  </si>
  <si>
    <t>გაყიდვის თარიღი</t>
  </si>
  <si>
    <t>პროდუქციის გამოშვების თარიღი</t>
  </si>
  <si>
    <t>შეძენის ადგილი</t>
  </si>
  <si>
    <t xml:space="preserve">გამოთვალეთ გარანტიის გასვლის თარიღი, გაითვალისწინეთ, ყველა პროდუქტს გარანტიის ვადა გასდის გაყიდვიდან 36 თვეში და საბოლოო თარიღი მიიღეთ თვის ბოლო დღით </t>
  </si>
  <si>
    <t>COM.GE</t>
  </si>
  <si>
    <t>შედეგი</t>
  </si>
  <si>
    <t>ქულა</t>
  </si>
  <si>
    <t>Record of Sales Transactions</t>
  </si>
  <si>
    <t>Transaction No</t>
  </si>
  <si>
    <t>Product Name</t>
  </si>
  <si>
    <t>NAME</t>
  </si>
  <si>
    <t>Pliers</t>
  </si>
  <si>
    <t>Bolts</t>
  </si>
  <si>
    <t>Nuts</t>
  </si>
  <si>
    <t>Screwdriver</t>
  </si>
  <si>
    <t>Widgets</t>
  </si>
  <si>
    <t>Nugas Kvachantiradze</t>
  </si>
  <si>
    <t>Tengiz Sigua</t>
  </si>
  <si>
    <t>David Gviniashvili</t>
  </si>
  <si>
    <t>Alexande Khachidze</t>
  </si>
  <si>
    <t>Sophie Kerskhishvili</t>
  </si>
  <si>
    <t>Giorgi Kajaia</t>
  </si>
  <si>
    <t>Tornike Giorgobiani</t>
  </si>
  <si>
    <t>Temur Kakitelashvili</t>
  </si>
  <si>
    <t>Amirani Chikovani</t>
  </si>
  <si>
    <t>David Chikovani</t>
  </si>
  <si>
    <t>Mariam Abuladze</t>
  </si>
  <si>
    <t>Gia Saakashvili</t>
  </si>
  <si>
    <t>Tengiz Makharadze</t>
  </si>
  <si>
    <t>Tengiz Papidze</t>
  </si>
  <si>
    <t>Badri Gelitashvili</t>
  </si>
  <si>
    <t>Nana Kurashvili</t>
  </si>
  <si>
    <t>Ketevan Makharadze</t>
  </si>
  <si>
    <t>Anna Tassberidze</t>
  </si>
  <si>
    <t>Badri Chikovani</t>
  </si>
  <si>
    <t>Sandro Makharadze</t>
  </si>
  <si>
    <t>Tato Gugulashvili</t>
  </si>
  <si>
    <t>Manana Gongadze</t>
  </si>
  <si>
    <t>David Papidze</t>
  </si>
  <si>
    <t>Malkhazi Lomidze</t>
  </si>
  <si>
    <t>Alexande Gogua</t>
  </si>
  <si>
    <t>Vazha Arabuli</t>
  </si>
  <si>
    <t>December</t>
  </si>
  <si>
    <t>November</t>
  </si>
  <si>
    <t>October</t>
  </si>
  <si>
    <t>September</t>
  </si>
  <si>
    <t>August</t>
  </si>
  <si>
    <t>July</t>
  </si>
  <si>
    <t>June</t>
  </si>
  <si>
    <t>May</t>
  </si>
  <si>
    <t>April</t>
  </si>
  <si>
    <t>March</t>
  </si>
  <si>
    <t>February</t>
  </si>
  <si>
    <t>January</t>
  </si>
  <si>
    <t>სახელი და გვარი</t>
  </si>
  <si>
    <t>რიგის ნომერი</t>
  </si>
  <si>
    <t>Exam</t>
  </si>
  <si>
    <t>Status 0</t>
  </si>
  <si>
    <t>Status -1</t>
  </si>
  <si>
    <t>Status 1</t>
  </si>
  <si>
    <t>Status 2</t>
  </si>
  <si>
    <t>Range</t>
  </si>
  <si>
    <t>Status</t>
  </si>
  <si>
    <t>ჩაიჭრა</t>
  </si>
  <si>
    <t>გადალახა</t>
  </si>
  <si>
    <t>საშუალო</t>
  </si>
  <si>
    <t>მაღალი</t>
  </si>
  <si>
    <t>მოცემულია სამი ცხრილი, სადაც წარმოდგენილია პროდუქტის ფასები წლების მიხედვით.  გამოთვალეთ პროდუქტში გადახდილი თანხა შესაბამისი რაოდენობისა და წლის მიხედვით</t>
  </si>
  <si>
    <t>გაყიდული რაოდენობა</t>
  </si>
  <si>
    <t>წელი</t>
  </si>
  <si>
    <t>პროდუქტი</t>
  </si>
  <si>
    <t>გადახდილი თანხა</t>
  </si>
  <si>
    <t>შაქარი</t>
  </si>
  <si>
    <t>ცხრილი 1</t>
  </si>
  <si>
    <t>ცხრილი 2</t>
  </si>
  <si>
    <t>ცხრილი 3</t>
  </si>
  <si>
    <t>ყავა</t>
  </si>
  <si>
    <t>ჩაი</t>
  </si>
  <si>
    <t>AA</t>
  </si>
  <si>
    <t>BB</t>
  </si>
  <si>
    <t>CC</t>
  </si>
  <si>
    <t>თარიღები</t>
  </si>
  <si>
    <t>ფორმულები_Count</t>
  </si>
  <si>
    <t>conditional 1</t>
  </si>
  <si>
    <t>conditional 2</t>
  </si>
  <si>
    <t>network days</t>
  </si>
  <si>
    <t>Vlookup1</t>
  </si>
  <si>
    <t>INDEX</t>
  </si>
  <si>
    <t>INDEX მასივი</t>
  </si>
  <si>
    <t>MATCH</t>
  </si>
  <si>
    <t>XLOOKUP</t>
  </si>
  <si>
    <t>lookup ამოცანები</t>
  </si>
  <si>
    <t>B7:B21 დიაპაზონს დაადეთ ისეთი შეზღუდვა რომ შესაძლებელი იყოს მხოლოდ A სვეტში მოცემული ქალაქების ჩამოსაშლელი სიით არჩევა.</t>
  </si>
  <si>
    <t>abasha</t>
  </si>
  <si>
    <t>akhmeta</t>
  </si>
  <si>
    <t>akhaltsikhe</t>
  </si>
  <si>
    <t>batumi</t>
  </si>
  <si>
    <t>oni</t>
  </si>
  <si>
    <t>foti</t>
  </si>
  <si>
    <t>gori</t>
  </si>
  <si>
    <t>kaspi</t>
  </si>
  <si>
    <t>kutaisi</t>
  </si>
  <si>
    <t>mtskheta</t>
  </si>
  <si>
    <t>ozurgeti</t>
  </si>
  <si>
    <t>sighnaghi</t>
  </si>
  <si>
    <t>tbilisi</t>
  </si>
  <si>
    <t>telavi</t>
  </si>
  <si>
    <t>zugdidi</t>
  </si>
  <si>
    <t>დროფდაუნის შეზღუდვა</t>
  </si>
  <si>
    <t>C - Marital Status სვეტში შექმენით 1 გავრცელებადი ფორმულა, რომელიც შემთხვევითობის პრინციპით ამოარჩევს F სვეტში მოცემულ სტატუსებს.</t>
  </si>
  <si>
    <t>Customer</t>
  </si>
  <si>
    <t>Marital Status</t>
  </si>
  <si>
    <t>levan nucubidze</t>
  </si>
  <si>
    <t>Single</t>
  </si>
  <si>
    <t>leila xosroshvili</t>
  </si>
  <si>
    <t>Married</t>
  </si>
  <si>
    <t>mariam lelashvili</t>
  </si>
  <si>
    <t>Separated</t>
  </si>
  <si>
    <t>xatia chigogidze</t>
  </si>
  <si>
    <t>Teimuraz kapanadze</t>
  </si>
  <si>
    <t>madona ghibradze</t>
  </si>
  <si>
    <t>mixeil adamia</t>
  </si>
  <si>
    <t>naziko gabodze</t>
  </si>
  <si>
    <t>marine zhizhilashvili</t>
  </si>
  <si>
    <t>mariam avazashvili</t>
  </si>
  <si>
    <t>gizo lomTadze</t>
  </si>
  <si>
    <t>ekaterine xizanishvili</t>
  </si>
  <si>
    <t>kaxaber berishvili</t>
  </si>
  <si>
    <t>ekaterine iakobashvili</t>
  </si>
  <si>
    <t>Tina janelidze</t>
  </si>
  <si>
    <t>avTandil gegechkori</t>
  </si>
  <si>
    <t>avTandil balisevichi</t>
  </si>
  <si>
    <t>Tamara pogosiani</t>
  </si>
  <si>
    <t>Tamar chichinadze</t>
  </si>
  <si>
    <t>nani kereselidze</t>
  </si>
  <si>
    <t>givi kakauridze</t>
  </si>
  <si>
    <t>irma kereselidze</t>
  </si>
  <si>
    <t>inga chanadiri</t>
  </si>
  <si>
    <t>Tekle chitishvili</t>
  </si>
  <si>
    <t>nino oboladze</t>
  </si>
  <si>
    <t>qeTevan dzadzamia</t>
  </si>
  <si>
    <t>Tamar qobulashvili</t>
  </si>
  <si>
    <t>lela qvachaxia</t>
  </si>
  <si>
    <t>arkadi martirosovi</t>
  </si>
  <si>
    <t>gurami afxazi shengelia</t>
  </si>
  <si>
    <t>eTer ghviniashvili</t>
  </si>
  <si>
    <t>marine xudoevi</t>
  </si>
  <si>
    <t>irina modebadze</t>
  </si>
  <si>
    <t>zurabi karichashvili</t>
  </si>
  <si>
    <t>rostom gabunia</t>
  </si>
  <si>
    <t>giorgi mandaria</t>
  </si>
  <si>
    <t>avTandil mumladze</t>
  </si>
  <si>
    <t>giorgi kaxidze</t>
  </si>
  <si>
    <t>kaxaber kaxidze</t>
  </si>
  <si>
    <t>nino adamia</t>
  </si>
  <si>
    <t>nodari yaramanovi</t>
  </si>
  <si>
    <t>giorgi abuladze</t>
  </si>
  <si>
    <t>roza shelia</t>
  </si>
  <si>
    <t>Teimurazi gurgenidze</t>
  </si>
  <si>
    <t>Tea orzhonia</t>
  </si>
  <si>
    <t>Tea keidia</t>
  </si>
  <si>
    <t>marina goduadze</t>
  </si>
  <si>
    <t>lamzira msxiladze</t>
  </si>
  <si>
    <t>cicino miladze</t>
  </si>
  <si>
    <t>Tina kandelaki</t>
  </si>
  <si>
    <t>nunu vardidze</t>
  </si>
  <si>
    <t>naTia abuladze</t>
  </si>
  <si>
    <t>nato chxaidze</t>
  </si>
  <si>
    <t>brolisa mushkudiani</t>
  </si>
  <si>
    <t>maia mayashvili</t>
  </si>
  <si>
    <t>avTandil nucubidze</t>
  </si>
  <si>
    <t>maia adamia</t>
  </si>
  <si>
    <t>murad ungiadze</t>
  </si>
  <si>
    <t>tatiana cxovrebadze</t>
  </si>
  <si>
    <t>ana Talakvadze</t>
  </si>
  <si>
    <t>zhana oTxvani</t>
  </si>
  <si>
    <t>zaira gujejiani</t>
  </si>
  <si>
    <t>fati dvali</t>
  </si>
  <si>
    <t>larisa turava</t>
  </si>
  <si>
    <t>nino saxvadze</t>
  </si>
  <si>
    <t>nato shonia</t>
  </si>
  <si>
    <t>naTela shonia</t>
  </si>
  <si>
    <t>gvanca joxaridze</t>
  </si>
  <si>
    <t>giorgi xatiashvili</t>
  </si>
  <si>
    <t>Taliko svanidze</t>
  </si>
  <si>
    <t>iamze zurabiani</t>
  </si>
  <si>
    <t>aza buachidze</t>
  </si>
  <si>
    <t>liana labadze</t>
  </si>
  <si>
    <t>vaxtang abuladze</t>
  </si>
  <si>
    <t>jemal mircxulava</t>
  </si>
  <si>
    <t>Teimuraz miqaberidze</t>
  </si>
  <si>
    <t>daviT grdzelidze</t>
  </si>
  <si>
    <t>jimsheri mesxoradze</t>
  </si>
  <si>
    <t>klimenti janelidze</t>
  </si>
  <si>
    <t>dimitri gociridze</t>
  </si>
  <si>
    <t>maia mchedlidze</t>
  </si>
  <si>
    <t>Tamar shengelia</t>
  </si>
  <si>
    <t>sofio nikoladze</t>
  </si>
  <si>
    <t>ana kutaladze</t>
  </si>
  <si>
    <t>Tamar qviria</t>
  </si>
  <si>
    <t>marine raminashvili</t>
  </si>
  <si>
    <t>natalia vardanashvili</t>
  </si>
  <si>
    <t>diana marexishvili</t>
  </si>
  <si>
    <t>maka molashvili</t>
  </si>
  <si>
    <t>bezhani cercvadze</t>
  </si>
  <si>
    <t>rita shonia</t>
  </si>
  <si>
    <t>mzia xosroshvili</t>
  </si>
  <si>
    <t>nana nefaridze</t>
  </si>
  <si>
    <t>qeTevan guliashvili</t>
  </si>
  <si>
    <t>medea sidamonidze</t>
  </si>
  <si>
    <t>Tamar nadiradze</t>
  </si>
  <si>
    <t>Teimurazi shubiTidze</t>
  </si>
  <si>
    <t>shalva cholokava</t>
  </si>
  <si>
    <t>aleqsandre uznadze</t>
  </si>
  <si>
    <t>lela Tevzaia</t>
  </si>
  <si>
    <t>შემთხვევითი სტატუსი</t>
  </si>
  <si>
    <t>A6 უჯრაში მიიღეთ B სვეტში ბოლო ლელაშვილის ვინაობა, სრული სახელი და გვარი</t>
  </si>
  <si>
    <t>lelashvili</t>
  </si>
  <si>
    <t>Tina lelashvili</t>
  </si>
  <si>
    <t>dimitri lelashvili</t>
  </si>
  <si>
    <t>xlookup ბოლო ვინაობა</t>
  </si>
  <si>
    <t>Revenue</t>
  </si>
  <si>
    <t>Month</t>
  </si>
  <si>
    <t>Manufacturer 2</t>
  </si>
  <si>
    <t>Manufacturer</t>
  </si>
  <si>
    <t>Manufacturer 6</t>
  </si>
  <si>
    <t>Manufacturer 5</t>
  </si>
  <si>
    <t>Manufacturer 4</t>
  </si>
  <si>
    <t>Manufacturer 3</t>
  </si>
  <si>
    <t>Manufacturer 1</t>
  </si>
  <si>
    <t>Manufacturer/Month</t>
  </si>
  <si>
    <t>B18 უჯრაში, დაწერეთ ფორმულა, რომელიც გვაჩვენებს B16 და B17 უჯრებში არჩეული მწარმოებლისა და თვის მიხედვით მოგებას.</t>
  </si>
  <si>
    <t>xlookup ამოცანა</t>
  </si>
  <si>
    <t>საცხოვრებელი ადგილი</t>
  </si>
  <si>
    <t>აფთიაქი</t>
  </si>
  <si>
    <t>წამალი</t>
  </si>
  <si>
    <t>სტატუსი</t>
  </si>
  <si>
    <t>ბარათის გაცემის თარიღი</t>
  </si>
  <si>
    <t xml:space="preserve"> რაოდენობა</t>
  </si>
  <si>
    <t>ერთეულის ღირებულება</t>
  </si>
  <si>
    <t>გამოშვების ქვეყანა</t>
  </si>
  <si>
    <t>ომეპრაზოლი</t>
  </si>
  <si>
    <t>&gt;3</t>
  </si>
  <si>
    <t>&lt;7</t>
  </si>
  <si>
    <t>პარაცეტამოლი</t>
  </si>
  <si>
    <t>ITALY</t>
  </si>
  <si>
    <t>nucubidze levan</t>
  </si>
  <si>
    <t>PSP</t>
  </si>
  <si>
    <t>სტუდენტი</t>
  </si>
  <si>
    <t>xosroshvili leila</t>
  </si>
  <si>
    <t>AVERSI</t>
  </si>
  <si>
    <t>დეტრალექსი</t>
  </si>
  <si>
    <t>პენსიონერი</t>
  </si>
  <si>
    <t>GEORGIA</t>
  </si>
  <si>
    <t>lelashvili mariam</t>
  </si>
  <si>
    <t>mestia</t>
  </si>
  <si>
    <t>PHARMADEPO</t>
  </si>
  <si>
    <t>ქსანაქსი</t>
  </si>
  <si>
    <t>chigogidze xatia</t>
  </si>
  <si>
    <t>rustavi</t>
  </si>
  <si>
    <t>ნიმესილი</t>
  </si>
  <si>
    <t>უმუშევარი</t>
  </si>
  <si>
    <t>FRANCE</t>
  </si>
  <si>
    <t>kapanadze Teimuraz</t>
  </si>
  <si>
    <t>ნოშპა</t>
  </si>
  <si>
    <t>RUSSIA</t>
  </si>
  <si>
    <t>ghibradze madona</t>
  </si>
  <si>
    <t>ატარაქსი</t>
  </si>
  <si>
    <t>adamia mixeie</t>
  </si>
  <si>
    <t>gabodze naziko</t>
  </si>
  <si>
    <t>GPC</t>
  </si>
  <si>
    <t>CHINA</t>
  </si>
  <si>
    <t>zhizhilashvili marine</t>
  </si>
  <si>
    <t>ENGLISH</t>
  </si>
  <si>
    <t>avazashvili mariam</t>
  </si>
  <si>
    <t>lomTadze gizo</t>
  </si>
  <si>
    <t>xizanishvili ekaterine</t>
  </si>
  <si>
    <t>USA</t>
  </si>
  <si>
    <t>aerishvili kaxabe</t>
  </si>
  <si>
    <t>დასაქმებული</t>
  </si>
  <si>
    <t>SPAIN</t>
  </si>
  <si>
    <t>gegechkori avTandil</t>
  </si>
  <si>
    <t>iakobashvili ekaterine</t>
  </si>
  <si>
    <t>სუპრასტინი</t>
  </si>
  <si>
    <t>balisevichi avTandil</t>
  </si>
  <si>
    <t>janelidze Tina</t>
  </si>
  <si>
    <t>pogosiani Tamara</t>
  </si>
  <si>
    <t>kereselidze nani</t>
  </si>
  <si>
    <t>kakauridze givi</t>
  </si>
  <si>
    <t>kereselidze irma</t>
  </si>
  <si>
    <t>ანალგინი</t>
  </si>
  <si>
    <t>chichinadze Tamar</t>
  </si>
  <si>
    <t>chitishvili Tekle</t>
  </si>
  <si>
    <t>oboladze nino</t>
  </si>
  <si>
    <t>dzadzamia qeTevan</t>
  </si>
  <si>
    <t>ghviniashvili eTer</t>
  </si>
  <si>
    <t>chanadiri inga</t>
  </si>
  <si>
    <t>xudoevi marine</t>
  </si>
  <si>
    <t>modebadze irina</t>
  </si>
  <si>
    <t>karichashvili zurabi</t>
  </si>
  <si>
    <t>mandaria giorgi</t>
  </si>
  <si>
    <t>კარდიომაგნილი</t>
  </si>
  <si>
    <t>qobulashvili Tamar</t>
  </si>
  <si>
    <t>mumladze avTandil</t>
  </si>
  <si>
    <t>JAPAN</t>
  </si>
  <si>
    <t>qvachaxia lela</t>
  </si>
  <si>
    <t>kaxidze giorgi</t>
  </si>
  <si>
    <t>martirosovi arkadi</t>
  </si>
  <si>
    <t>chomaxidze jilda</t>
  </si>
  <si>
    <t>afxazi gurami</t>
  </si>
  <si>
    <t>yaramanovi nodari</t>
  </si>
  <si>
    <t>gurgenidze Teimurazi</t>
  </si>
  <si>
    <t>miladze cicino</t>
  </si>
  <si>
    <t>kandelaki Tina</t>
  </si>
  <si>
    <t>abuladze naTia</t>
  </si>
  <si>
    <t>TURKEY</t>
  </si>
  <si>
    <t>gabunia rostom</t>
  </si>
  <si>
    <t>mayashvili maia</t>
  </si>
  <si>
    <t>ungiadze murad</t>
  </si>
  <si>
    <t>oTxvani zhana</t>
  </si>
  <si>
    <t>gujejiani zaira</t>
  </si>
  <si>
    <t>kaxidze kaxaber</t>
  </si>
  <si>
    <t>dvali fati</t>
  </si>
  <si>
    <t>xatiashvili giorgi</t>
  </si>
  <si>
    <t>svanidze Taliko</t>
  </si>
  <si>
    <t>abuladze giorgi</t>
  </si>
  <si>
    <t>zurabiani iamze</t>
  </si>
  <si>
    <t>shelia roza</t>
  </si>
  <si>
    <t>labadze liana</t>
  </si>
  <si>
    <t>abuladze vaxtang</t>
  </si>
  <si>
    <t>orzhonia Tea</t>
  </si>
  <si>
    <t>mircxulava jemal</t>
  </si>
  <si>
    <t>keidia Tea</t>
  </si>
  <si>
    <t>grdzelidze daviT</t>
  </si>
  <si>
    <t>goduadze marina</t>
  </si>
  <si>
    <t>janelidze klimenti</t>
  </si>
  <si>
    <t>msxiladze lamzira</t>
  </si>
  <si>
    <t>gociridze dimitri</t>
  </si>
  <si>
    <t>shengelia Tamar</t>
  </si>
  <si>
    <t>nikoladze sofio</t>
  </si>
  <si>
    <t>vardidze nunu</t>
  </si>
  <si>
    <t>qviria Tamar</t>
  </si>
  <si>
    <t>vardanashvili natalia</t>
  </si>
  <si>
    <t>chxaidze nato</t>
  </si>
  <si>
    <t>marexishvili diana</t>
  </si>
  <si>
    <t>mushkudiani brolisa</t>
  </si>
  <si>
    <t>molashvili maka</t>
  </si>
  <si>
    <t>nefaridze nana</t>
  </si>
  <si>
    <t>nucubidze avTandil</t>
  </si>
  <si>
    <t>nadiradze Tamar</t>
  </si>
  <si>
    <t>baramidze mose</t>
  </si>
  <si>
    <t>shubiTidze Teimurazi</t>
  </si>
  <si>
    <t>cholokava shalva</t>
  </si>
  <si>
    <t>cxovrebadze tatiana</t>
  </si>
  <si>
    <t>uznadze aleqsandre</t>
  </si>
  <si>
    <t>Talakvadze ana</t>
  </si>
  <si>
    <t>Tevzaia lela</t>
  </si>
  <si>
    <t>qamxadze jimsher</t>
  </si>
  <si>
    <t>baqanidze nana</t>
  </si>
  <si>
    <t>qoridze gulnara</t>
  </si>
  <si>
    <t>turava larisa</t>
  </si>
  <si>
    <t>pertaia nino</t>
  </si>
  <si>
    <t>saxvadze nino</t>
  </si>
  <si>
    <t>mesxi borisi</t>
  </si>
  <si>
    <t>shonia nato</t>
  </si>
  <si>
    <t>simonishvili nani</t>
  </si>
  <si>
    <t>shonia naTela</t>
  </si>
  <si>
    <t>abaiadze Tamar</t>
  </si>
  <si>
    <t>joxaridze gvanca</t>
  </si>
  <si>
    <t>abaiadze qeTevan</t>
  </si>
  <si>
    <t>mamagulashvili naTela</t>
  </si>
  <si>
    <t>Tavadze mariam</t>
  </si>
  <si>
    <t>kordzaxia merab</t>
  </si>
  <si>
    <t>buachidze aza</t>
  </si>
  <si>
    <t>chelidze liana</t>
  </si>
  <si>
    <t>chanadiri nazi</t>
  </si>
  <si>
    <t>gelashvili nino</t>
  </si>
  <si>
    <t>golovacki ivane</t>
  </si>
  <si>
    <t>miqaberidze Teimuraz</t>
  </si>
  <si>
    <t>shengelia nino</t>
  </si>
  <si>
    <t>iashvili fatima</t>
  </si>
  <si>
    <t>mesxoradze jimsheri</t>
  </si>
  <si>
    <t>gelashvili TinaTin</t>
  </si>
  <si>
    <t>mghebrishvili zigfrida</t>
  </si>
  <si>
    <t>nemsiwveridze lali</t>
  </si>
  <si>
    <t>mchedlidze maia</t>
  </si>
  <si>
    <t>miqelashvili zurab</t>
  </si>
  <si>
    <t>xaburzania malxaz</t>
  </si>
  <si>
    <t>xurodze nana</t>
  </si>
  <si>
    <t>kutaladze ana</t>
  </si>
  <si>
    <t>xuchua lia</t>
  </si>
  <si>
    <t>mshvidobadze maia</t>
  </si>
  <si>
    <t>raminashvili marine</t>
  </si>
  <si>
    <t>miqaberidze Teona</t>
  </si>
  <si>
    <t>sturua mzia</t>
  </si>
  <si>
    <t>iosebidze lela</t>
  </si>
  <si>
    <t>miqadze marine</t>
  </si>
  <si>
    <t>cercvadze bezhani</t>
  </si>
  <si>
    <t>navrozashvili lela</t>
  </si>
  <si>
    <t>shonia rita</t>
  </si>
  <si>
    <t>ochigava giorgi</t>
  </si>
  <si>
    <t>xosroshvili mzia</t>
  </si>
  <si>
    <t>xisfexishvili xaTuna</t>
  </si>
  <si>
    <t>xisfexishvili lamara</t>
  </si>
  <si>
    <t>guliashvili qeTevan</t>
  </si>
  <si>
    <t>mishvelia shoTa</t>
  </si>
  <si>
    <t>sidamonidze medea</t>
  </si>
  <si>
    <t>sixarulidze dali</t>
  </si>
  <si>
    <t>chaduneli dali</t>
  </si>
  <si>
    <t>chitadze gocha</t>
  </si>
  <si>
    <t>buquri TaTia</t>
  </si>
  <si>
    <t>bokuchava maka</t>
  </si>
  <si>
    <t>bzikadze marina</t>
  </si>
  <si>
    <t>amirejibi elene</t>
  </si>
  <si>
    <t>songulia jambul</t>
  </si>
  <si>
    <t>arevadze amiran</t>
  </si>
  <si>
    <t>dixaminjia ekaterine</t>
  </si>
  <si>
    <t>mishvelia vaxtang</t>
  </si>
  <si>
    <t>gabrava ekaterine</t>
  </si>
  <si>
    <t>xosroshvili muradi</t>
  </si>
  <si>
    <t>yifiani TinaTini</t>
  </si>
  <si>
    <t>avloxashvili ioseb</t>
  </si>
  <si>
    <t>gochitashvili dali</t>
  </si>
  <si>
    <t>mowonelidze shalva</t>
  </si>
  <si>
    <t>shevcova ekaterine</t>
  </si>
  <si>
    <t>dolidze xaTuna</t>
  </si>
  <si>
    <t>shayulashvili Tamar</t>
  </si>
  <si>
    <t>kakabadze ekaterine</t>
  </si>
  <si>
    <t>kvinikadze manana</t>
  </si>
  <si>
    <t>gabunia TinaTin</t>
  </si>
  <si>
    <t>kurtanidze maria</t>
  </si>
  <si>
    <t>doborjginidze suzana</t>
  </si>
  <si>
    <t>nadiradze irine</t>
  </si>
  <si>
    <t>tabatadze nodari</t>
  </si>
  <si>
    <t>tabatadze ekaterine</t>
  </si>
  <si>
    <t>Advance Filter</t>
  </si>
  <si>
    <t>FILTER, UNIQUE, SORT, SORTBY, SEQUENCE,FREQUENCY;</t>
  </si>
  <si>
    <t xml:space="preserve">    =FILTER(A8:L170,(D8:D170="batumi")*(E8:E170="psp"))</t>
  </si>
  <si>
    <t>adamia mixeil</t>
  </si>
  <si>
    <t>berishvili kaxaber</t>
  </si>
  <si>
    <t>filter ფუნქცია</t>
  </si>
  <si>
    <t>YES</t>
  </si>
  <si>
    <t>wallet</t>
  </si>
  <si>
    <t>Adidas</t>
  </si>
  <si>
    <t>Programmer</t>
  </si>
  <si>
    <t>NO</t>
  </si>
  <si>
    <t>bag</t>
  </si>
  <si>
    <t>Armani Exchange</t>
  </si>
  <si>
    <t>Doctor</t>
  </si>
  <si>
    <t>belt</t>
  </si>
  <si>
    <t>Louis Vuitton</t>
  </si>
  <si>
    <t>Accountant</t>
  </si>
  <si>
    <t>glove</t>
  </si>
  <si>
    <t>Nike</t>
  </si>
  <si>
    <t>Kappa</t>
  </si>
  <si>
    <t>Operator</t>
  </si>
  <si>
    <t>sunglasses</t>
  </si>
  <si>
    <t>Puma</t>
  </si>
  <si>
    <t>Karl Lagerfeld</t>
  </si>
  <si>
    <t>Musician</t>
  </si>
  <si>
    <t>hat</t>
  </si>
  <si>
    <t>Baker</t>
  </si>
  <si>
    <t>Marc jacobs</t>
  </si>
  <si>
    <t>skirt</t>
  </si>
  <si>
    <t>Electrician</t>
  </si>
  <si>
    <t>dress</t>
  </si>
  <si>
    <t>Manager</t>
  </si>
  <si>
    <t>trouser</t>
  </si>
  <si>
    <t>Analyst</t>
  </si>
  <si>
    <t>Journalist</t>
  </si>
  <si>
    <t>Michael Kors</t>
  </si>
  <si>
    <t>Diesel</t>
  </si>
  <si>
    <t>Tailor</t>
  </si>
  <si>
    <t>Lawyer</t>
  </si>
  <si>
    <t>Designer</t>
  </si>
  <si>
    <t>jacket</t>
  </si>
  <si>
    <t>Painter</t>
  </si>
  <si>
    <t>mose baramidze</t>
  </si>
  <si>
    <t>Mechanic</t>
  </si>
  <si>
    <t>jilda chomaxidze</t>
  </si>
  <si>
    <t>Date of purchase</t>
  </si>
  <si>
    <t>Unit Cost</t>
  </si>
  <si>
    <t>Product</t>
  </si>
  <si>
    <t>Date of Birth</t>
  </si>
  <si>
    <t>Occupation</t>
  </si>
  <si>
    <t>City</t>
  </si>
  <si>
    <t>&lt;&gt;u*</t>
  </si>
  <si>
    <t>&lt;&gt;o*</t>
  </si>
  <si>
    <t>&lt;&gt;i*</t>
  </si>
  <si>
    <t>&lt;&gt;e*</t>
  </si>
  <si>
    <t>иш</t>
  </si>
  <si>
    <t>Advance Filter-ის დახმარებით, M8-უჯრაში მიიღეთ ახალი ცხრილი, სადაც Customer-ების სახელი იწყება თანხმოვანზე.</t>
  </si>
  <si>
    <t>filter იწყება თანხმოვანზე</t>
  </si>
  <si>
    <t>Unit Cost Freq.</t>
  </si>
  <si>
    <t>Sorted Unique Product</t>
  </si>
  <si>
    <t>შეადგინეთ შემდეგი FILTER, UNIQUE, SORT, SORTBY, SEQUENCE,FREQUENCY ფუნქციით ან ფუნქციებით ამოცანა და ამოხსენით
(მონაცემთა ბაზა შეგიძ₾იათ დააკოპიროთ წინა შითებიდან) მაქსიმალური შეფასებით შეფასდება თქვენს მიერ მოფიქრებული რთული ამოცანა</t>
  </si>
  <si>
    <t>FILTER, UNIQUE, SORT, SORTBY, SEQUENCE,FREQUENCY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</si>
</sst>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quot;$&quot;* #,##0_);_(&quot;$&quot;* \(#,##0\);_(&quot;$&quot;* &quot;-&quot;??_);_(@_)"/>
    <numFmt numFmtId="166" formatCode="0.000"/>
    <numFmt numFmtId="167" formatCode="#.0&quot; ქულა&quot;"/>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Calibri"/>
      <family val="2"/>
    </font>
    <font>
      <sz val="9"/>
      <color theme="1"/>
      <name val="Calibri"/>
      <family val="2"/>
      <scheme val="minor"/>
    </font>
    <font>
      <b/>
      <sz val="10"/>
      <color theme="1"/>
      <name val="Calibri"/>
      <family val="2"/>
      <scheme val="minor"/>
    </font>
    <font>
      <sz val="12"/>
      <color theme="1"/>
      <name val="Calibri"/>
      <family val="2"/>
      <scheme val="minor"/>
    </font>
    <font>
      <sz val="10"/>
      <color theme="1"/>
      <name val="Calibri"/>
      <family val="2"/>
      <scheme val="minor"/>
    </font>
    <font>
      <sz val="12"/>
      <color theme="1"/>
      <name val="Sylfaen"/>
      <family val="1"/>
    </font>
    <font>
      <sz val="10"/>
      <name val="Arial"/>
      <family val="2"/>
      <charset val="204"/>
    </font>
    <font>
      <b/>
      <sz val="10"/>
      <name val="Arial"/>
      <family val="2"/>
      <charset val="162"/>
    </font>
    <font>
      <sz val="10"/>
      <name val="Arial"/>
      <family val="2"/>
    </font>
    <font>
      <u/>
      <sz val="11"/>
      <color theme="10"/>
      <name val="Calibri"/>
      <family val="2"/>
      <scheme val="minor"/>
    </font>
    <font>
      <sz val="11"/>
      <color theme="1"/>
      <name val="Calibri"/>
      <family val="2"/>
      <charset val="1"/>
      <scheme val="minor"/>
    </font>
    <font>
      <b/>
      <sz val="9"/>
      <color indexed="81"/>
      <name val="Tahoma"/>
      <family val="2"/>
    </font>
    <font>
      <sz val="9"/>
      <color indexed="81"/>
      <name val="Tahoma"/>
      <family val="2"/>
    </font>
  </fonts>
  <fills count="7">
    <fill>
      <patternFill patternType="none"/>
    </fill>
    <fill>
      <patternFill patternType="gray125"/>
    </fill>
    <fill>
      <patternFill patternType="solid">
        <fgColor theme="8" tint="0.79998168889431442"/>
        <bgColor indexed="64"/>
      </patternFill>
    </fill>
    <fill>
      <patternFill patternType="solid">
        <fgColor theme="6"/>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s>
  <cellStyleXfs count="6">
    <xf numFmtId="0" fontId="0" fillId="0" borderId="0"/>
    <xf numFmtId="164" fontId="1" fillId="0" borderId="0" applyFont="0" applyFill="0" applyBorder="0" applyAlignment="0" applyProtection="0"/>
    <xf numFmtId="0" fontId="9" fillId="0" borderId="0"/>
    <xf numFmtId="0" fontId="11" fillId="0" borderId="0"/>
    <xf numFmtId="0" fontId="12" fillId="0" borderId="0" applyNumberFormat="0" applyFill="0" applyBorder="0" applyAlignment="0" applyProtection="0"/>
    <xf numFmtId="0" fontId="13" fillId="0" borderId="0"/>
  </cellStyleXfs>
  <cellXfs count="92">
    <xf numFmtId="0" fontId="0" fillId="0" borderId="0" xfId="0"/>
    <xf numFmtId="14" fontId="0" fillId="0" borderId="0" xfId="0" applyNumberFormat="1"/>
    <xf numFmtId="0" fontId="0" fillId="2" borderId="0" xfId="0" applyFill="1" applyAlignment="1">
      <alignment wrapText="1"/>
    </xf>
    <xf numFmtId="0" fontId="0" fillId="2" borderId="1" xfId="0" applyFill="1" applyBorder="1" applyAlignment="1">
      <alignment wrapText="1"/>
    </xf>
    <xf numFmtId="0" fontId="0" fillId="2" borderId="1" xfId="0" applyFill="1" applyBorder="1"/>
    <xf numFmtId="0" fontId="0" fillId="0" borderId="1" xfId="0" applyBorder="1"/>
    <xf numFmtId="14" fontId="0" fillId="0" borderId="1" xfId="0" applyNumberFormat="1" applyBorder="1"/>
    <xf numFmtId="0" fontId="0" fillId="3" borderId="1" xfId="0" applyFill="1" applyBorder="1"/>
    <xf numFmtId="0" fontId="0" fillId="0" borderId="0" xfId="0" applyAlignment="1">
      <alignment wrapText="1"/>
    </xf>
    <xf numFmtId="0" fontId="0" fillId="3" borderId="0" xfId="0" applyFill="1"/>
    <xf numFmtId="18" fontId="0" fillId="0" borderId="0" xfId="0" applyNumberFormat="1"/>
    <xf numFmtId="14" fontId="0" fillId="0" borderId="0" xfId="0" applyNumberFormat="1" applyAlignment="1">
      <alignment wrapText="1"/>
    </xf>
    <xf numFmtId="22" fontId="0" fillId="0" borderId="0" xfId="0" applyNumberFormat="1"/>
    <xf numFmtId="2" fontId="0" fillId="0" borderId="0" xfId="0" applyNumberFormat="1"/>
    <xf numFmtId="0" fontId="2" fillId="0" borderId="0" xfId="0" applyFont="1" applyAlignment="1">
      <alignment horizontal="center" vertical="center"/>
    </xf>
    <xf numFmtId="0" fontId="2" fillId="0" borderId="0" xfId="0" applyFont="1" applyAlignment="1">
      <alignment horizontal="center" vertical="center"/>
    </xf>
    <xf numFmtId="0" fontId="0" fillId="4" borderId="0" xfId="0" applyFill="1"/>
    <xf numFmtId="0" fontId="0" fillId="4" borderId="1" xfId="0" applyFill="1" applyBorder="1" applyAlignment="1">
      <alignment horizontal="center" vertical="center"/>
    </xf>
    <xf numFmtId="9" fontId="0" fillId="0" borderId="1" xfId="0" applyNumberFormat="1" applyBorder="1"/>
    <xf numFmtId="0" fontId="0" fillId="0" borderId="1" xfId="0" applyBorder="1" applyAlignment="1">
      <alignment horizontal="center"/>
    </xf>
    <xf numFmtId="0" fontId="0" fillId="4" borderId="1" xfId="0" applyFill="1" applyBorder="1" applyAlignment="1">
      <alignment horizontal="center" vertical="center" wrapText="1"/>
    </xf>
    <xf numFmtId="165" fontId="0" fillId="0" borderId="1" xfId="1" applyNumberFormat="1" applyFont="1" applyBorder="1"/>
    <xf numFmtId="0" fontId="4" fillId="0" borderId="1" xfId="0" applyFont="1" applyBorder="1"/>
    <xf numFmtId="49" fontId="0" fillId="0" borderId="1" xfId="0" applyNumberFormat="1" applyBorder="1" applyAlignment="1">
      <alignment horizontal="left"/>
    </xf>
    <xf numFmtId="0" fontId="0" fillId="0" borderId="1" xfId="0" applyBorder="1" applyAlignment="1">
      <alignment horizontal="left"/>
    </xf>
    <xf numFmtId="165" fontId="0" fillId="0" borderId="0" xfId="1" applyNumberFormat="1" applyFont="1"/>
    <xf numFmtId="0" fontId="5" fillId="5" borderId="1" xfId="0" applyFont="1" applyFill="1" applyBorder="1" applyAlignment="1">
      <alignment horizontal="center" vertical="center"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0" xfId="0" applyFont="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7" fillId="0" borderId="1" xfId="0" applyFont="1" applyBorder="1" applyAlignment="1">
      <alignment horizontal="left"/>
    </xf>
    <xf numFmtId="166" fontId="7" fillId="0" borderId="1" xfId="0" applyNumberFormat="1" applyFont="1" applyBorder="1" applyAlignment="1">
      <alignment horizontal="left"/>
    </xf>
    <xf numFmtId="14" fontId="7" fillId="0" borderId="1" xfId="0" applyNumberFormat="1" applyFont="1" applyBorder="1" applyAlignment="1">
      <alignment horizontal="left"/>
    </xf>
    <xf numFmtId="0" fontId="8" fillId="0" borderId="0" xfId="0" applyFont="1" applyAlignment="1">
      <alignment horizontal="center" vertical="center" wrapText="1"/>
    </xf>
    <xf numFmtId="0" fontId="2" fillId="0" borderId="1" xfId="0" applyFont="1" applyBorder="1" applyAlignment="1">
      <alignment horizontal="center" vertical="center"/>
    </xf>
    <xf numFmtId="0" fontId="10" fillId="0" borderId="0" xfId="2" applyFont="1"/>
    <xf numFmtId="0" fontId="9" fillId="0" borderId="0" xfId="2"/>
    <xf numFmtId="0" fontId="11" fillId="0" borderId="0" xfId="3"/>
    <xf numFmtId="0" fontId="9" fillId="0" borderId="10" xfId="2" applyBorder="1"/>
    <xf numFmtId="0" fontId="9" fillId="0" borderId="11" xfId="2" applyBorder="1"/>
    <xf numFmtId="0" fontId="9" fillId="0" borderId="6" xfId="2" applyBorder="1"/>
    <xf numFmtId="0" fontId="9" fillId="0" borderId="5" xfId="2" applyBorder="1"/>
    <xf numFmtId="0" fontId="9" fillId="0" borderId="4" xfId="2" applyBorder="1"/>
    <xf numFmtId="0" fontId="9" fillId="0" borderId="2" xfId="2" applyBorder="1"/>
    <xf numFmtId="0" fontId="0" fillId="0" borderId="1" xfId="0" applyBorder="1" applyAlignment="1">
      <alignment horizontal="center" vertical="center"/>
    </xf>
    <xf numFmtId="0" fontId="0" fillId="6" borderId="1" xfId="0" applyFill="1" applyBorder="1" applyAlignment="1">
      <alignment horizontal="center" vertical="center"/>
    </xf>
    <xf numFmtId="0" fontId="0" fillId="0" borderId="0" xfId="0" applyAlignment="1">
      <alignment horizontal="center" vertical="center"/>
    </xf>
    <xf numFmtId="0" fontId="11" fillId="4" borderId="1" xfId="3" applyFill="1" applyBorder="1" applyAlignment="1">
      <alignment horizontal="left" vertical="center" wrapText="1"/>
    </xf>
    <xf numFmtId="167" fontId="0" fillId="0" borderId="1" xfId="0" applyNumberFormat="1" applyBorder="1" applyAlignment="1">
      <alignment horizontal="center" vertical="center"/>
    </xf>
    <xf numFmtId="0" fontId="0" fillId="0" borderId="1" xfId="0" applyBorder="1" applyAlignment="1">
      <alignment horizontal="center" vertical="center" wrapText="1"/>
    </xf>
    <xf numFmtId="0" fontId="12" fillId="0" borderId="0" xfId="4"/>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8" xfId="0" applyBorder="1"/>
    <xf numFmtId="0" fontId="0" fillId="0" borderId="14" xfId="0" applyBorder="1"/>
    <xf numFmtId="0" fontId="0" fillId="0" borderId="15" xfId="0" applyBorder="1"/>
    <xf numFmtId="0" fontId="0" fillId="0" borderId="16" xfId="0" applyBorder="1" applyAlignment="1">
      <alignment horizontal="center" vertical="center" wrapText="1"/>
    </xf>
    <xf numFmtId="0" fontId="0" fillId="0" borderId="1" xfId="0" applyBorder="1" applyAlignment="1">
      <alignment horizontal="center" vertical="center" wrapText="1"/>
    </xf>
    <xf numFmtId="0" fontId="0" fillId="0" borderId="17" xfId="0" applyBorder="1"/>
    <xf numFmtId="0" fontId="0" fillId="0" borderId="18" xfId="0" applyBorder="1"/>
    <xf numFmtId="0" fontId="0" fillId="0" borderId="5" xfId="0" applyBorder="1"/>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3" xfId="0" applyBorder="1"/>
    <xf numFmtId="0" fontId="0" fillId="0" borderId="2" xfId="0" applyBorder="1"/>
    <xf numFmtId="0" fontId="0" fillId="5" borderId="1" xfId="0" applyFill="1" applyBorder="1"/>
    <xf numFmtId="0" fontId="5" fillId="5" borderId="1" xfId="5" applyFont="1" applyFill="1" applyBorder="1" applyAlignment="1">
      <alignment horizontal="center" vertical="center" wrapText="1"/>
    </xf>
    <xf numFmtId="0" fontId="5" fillId="0" borderId="0" xfId="5" applyFont="1" applyAlignment="1">
      <alignment horizontal="center" vertical="center" wrapText="1"/>
    </xf>
    <xf numFmtId="0" fontId="7" fillId="0" borderId="1" xfId="5" applyFont="1" applyBorder="1" applyAlignment="1">
      <alignment horizontal="left"/>
    </xf>
    <xf numFmtId="0" fontId="7" fillId="0" borderId="0" xfId="5" applyFont="1" applyAlignment="1">
      <alignment horizontal="left"/>
    </xf>
    <xf numFmtId="164" fontId="0" fillId="6" borderId="1" xfId="1" applyFont="1" applyFill="1" applyBorder="1"/>
    <xf numFmtId="0" fontId="2" fillId="0" borderId="1" xfId="0" applyFont="1" applyBorder="1"/>
    <xf numFmtId="164" fontId="0" fillId="0" borderId="0" xfId="1" applyFont="1"/>
    <xf numFmtId="0" fontId="2" fillId="0" borderId="0" xfId="0" applyFont="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1" xfId="0" applyBorder="1" applyAlignment="1">
      <alignment horizontal="center" vertical="center" wrapText="1"/>
    </xf>
    <xf numFmtId="14" fontId="0" fillId="0" borderId="1" xfId="0" applyNumberFormat="1" applyBorder="1" applyAlignment="1">
      <alignment horizontal="left"/>
    </xf>
    <xf numFmtId="0" fontId="0" fillId="4" borderId="1" xfId="0" applyFill="1" applyBorder="1"/>
  </cellXfs>
  <cellStyles count="6">
    <cellStyle name="Currency 2" xfId="1" xr:uid="{F7A43256-E750-4335-B392-FF4C1B9E5D61}"/>
    <cellStyle name="Hyperlink" xfId="4" builtinId="8"/>
    <cellStyle name="Normal" xfId="0" builtinId="0"/>
    <cellStyle name="Normal 2" xfId="3" xr:uid="{B2F6BBF4-49FE-450F-93DB-D42AE4EED088}"/>
    <cellStyle name="Normal 4" xfId="5" xr:uid="{162A1F09-9B46-429C-BFED-494CDAF6816A}"/>
    <cellStyle name="Normal_IF_VLOOK carieli" xfId="2" xr:uid="{97FA093C-ECF1-4D66-B2EA-64932F761388}"/>
  </cellStyles>
  <dxfs count="3">
    <dxf>
      <fill>
        <patternFill>
          <bgColor rgb="FF00B0F0"/>
        </patternFill>
      </fill>
    </dxf>
    <dxf>
      <fill>
        <patternFill>
          <bgColor theme="7"/>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9</xdr:col>
      <xdr:colOff>184150</xdr:colOff>
      <xdr:row>0</xdr:row>
      <xdr:rowOff>0</xdr:rowOff>
    </xdr:from>
    <xdr:ext cx="4084674" cy="1863247"/>
    <xdr:pic>
      <xdr:nvPicPr>
        <xdr:cNvPr id="2" name="Picture 1">
          <a:extLst>
            <a:ext uri="{FF2B5EF4-FFF2-40B4-BE49-F238E27FC236}">
              <a16:creationId xmlns:a16="http://schemas.microsoft.com/office/drawing/2014/main" id="{A117C2CA-CE08-40DD-8737-AB4A5972E542}"/>
            </a:ext>
          </a:extLst>
        </xdr:cNvPr>
        <xdr:cNvPicPr>
          <a:picLocks noChangeAspect="1"/>
        </xdr:cNvPicPr>
      </xdr:nvPicPr>
      <xdr:blipFill>
        <a:blip xmlns:r="http://schemas.openxmlformats.org/officeDocument/2006/relationships" r:embed="rId1"/>
        <a:stretch>
          <a:fillRect/>
        </a:stretch>
      </xdr:blipFill>
      <xdr:spPr>
        <a:xfrm>
          <a:off x="5670550" y="0"/>
          <a:ext cx="4084674" cy="1863247"/>
        </a:xfrm>
        <a:prstGeom prst="rect">
          <a:avLst/>
        </a:prstGeom>
      </xdr:spPr>
    </xdr:pic>
    <xdr:clientData/>
  </xdr:oneCellAnchor>
  <xdr:oneCellAnchor>
    <xdr:from>
      <xdr:col>6</xdr:col>
      <xdr:colOff>196850</xdr:colOff>
      <xdr:row>20</xdr:row>
      <xdr:rowOff>157566</xdr:rowOff>
    </xdr:from>
    <xdr:ext cx="3832856" cy="3741333"/>
    <xdr:pic>
      <xdr:nvPicPr>
        <xdr:cNvPr id="3" name="Picture 2">
          <a:extLst>
            <a:ext uri="{FF2B5EF4-FFF2-40B4-BE49-F238E27FC236}">
              <a16:creationId xmlns:a16="http://schemas.microsoft.com/office/drawing/2014/main" id="{B878509C-5B9A-4442-ABA8-9EC3DEC82689}"/>
            </a:ext>
          </a:extLst>
        </xdr:cNvPr>
        <xdr:cNvPicPr>
          <a:picLocks noChangeAspect="1"/>
        </xdr:cNvPicPr>
      </xdr:nvPicPr>
      <xdr:blipFill>
        <a:blip xmlns:r="http://schemas.openxmlformats.org/officeDocument/2006/relationships" r:embed="rId2"/>
        <a:stretch>
          <a:fillRect/>
        </a:stretch>
      </xdr:blipFill>
      <xdr:spPr>
        <a:xfrm>
          <a:off x="3854450" y="3967566"/>
          <a:ext cx="3832856" cy="3741333"/>
        </a:xfrm>
        <a:prstGeom prst="rect">
          <a:avLst/>
        </a:prstGeom>
      </xdr:spPr>
    </xdr:pic>
    <xdr:clientData/>
  </xdr:oneCellAnchor>
  <xdr:oneCellAnchor>
    <xdr:from>
      <xdr:col>3</xdr:col>
      <xdr:colOff>2355850</xdr:colOff>
      <xdr:row>36</xdr:row>
      <xdr:rowOff>25400</xdr:rowOff>
    </xdr:from>
    <xdr:ext cx="4548277" cy="1666380"/>
    <xdr:pic>
      <xdr:nvPicPr>
        <xdr:cNvPr id="4" name="Picture 3">
          <a:extLst>
            <a:ext uri="{FF2B5EF4-FFF2-40B4-BE49-F238E27FC236}">
              <a16:creationId xmlns:a16="http://schemas.microsoft.com/office/drawing/2014/main" id="{4E510FA5-063D-4FD8-9D7B-68AD1D8CB593}"/>
            </a:ext>
          </a:extLst>
        </xdr:cNvPr>
        <xdr:cNvPicPr>
          <a:picLocks noChangeAspect="1"/>
        </xdr:cNvPicPr>
      </xdr:nvPicPr>
      <xdr:blipFill>
        <a:blip xmlns:r="http://schemas.openxmlformats.org/officeDocument/2006/relationships" r:embed="rId3"/>
        <a:stretch>
          <a:fillRect/>
        </a:stretch>
      </xdr:blipFill>
      <xdr:spPr>
        <a:xfrm>
          <a:off x="2441575" y="6883400"/>
          <a:ext cx="4548277" cy="1666380"/>
        </a:xfrm>
        <a:prstGeom prst="rect">
          <a:avLst/>
        </a:prstGeom>
      </xdr:spPr>
    </xdr:pic>
    <xdr:clientData/>
  </xdr:oneCellAnchor>
  <xdr:oneCellAnchor>
    <xdr:from>
      <xdr:col>0</xdr:col>
      <xdr:colOff>603251</xdr:colOff>
      <xdr:row>39</xdr:row>
      <xdr:rowOff>165100</xdr:rowOff>
    </xdr:from>
    <xdr:ext cx="4683293" cy="3849902"/>
    <xdr:pic>
      <xdr:nvPicPr>
        <xdr:cNvPr id="5" name="Picture 4">
          <a:extLst>
            <a:ext uri="{FF2B5EF4-FFF2-40B4-BE49-F238E27FC236}">
              <a16:creationId xmlns:a16="http://schemas.microsoft.com/office/drawing/2014/main" id="{4DEF6F1E-ECE0-45FA-957F-3FDC1D9EA4CC}"/>
            </a:ext>
          </a:extLst>
        </xdr:cNvPr>
        <xdr:cNvPicPr>
          <a:picLocks noChangeAspect="1"/>
        </xdr:cNvPicPr>
      </xdr:nvPicPr>
      <xdr:blipFill>
        <a:blip xmlns:r="http://schemas.openxmlformats.org/officeDocument/2006/relationships" r:embed="rId4"/>
        <a:stretch>
          <a:fillRect/>
        </a:stretch>
      </xdr:blipFill>
      <xdr:spPr>
        <a:xfrm>
          <a:off x="603251" y="7594600"/>
          <a:ext cx="4683293" cy="3849902"/>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9</xdr:col>
      <xdr:colOff>472440</xdr:colOff>
      <xdr:row>1</xdr:row>
      <xdr:rowOff>15240</xdr:rowOff>
    </xdr:from>
    <xdr:to>
      <xdr:col>15</xdr:col>
      <xdr:colOff>320040</xdr:colOff>
      <xdr:row>15</xdr:row>
      <xdr:rowOff>68580</xdr:rowOff>
    </xdr:to>
    <xdr:sp macro="" textlink="">
      <xdr:nvSpPr>
        <xdr:cNvPr id="2" name="TextBox 1">
          <a:extLst>
            <a:ext uri="{FF2B5EF4-FFF2-40B4-BE49-F238E27FC236}">
              <a16:creationId xmlns:a16="http://schemas.microsoft.com/office/drawing/2014/main" id="{3009680A-BDB3-4C5E-98DD-6A5F345243AF}"/>
            </a:ext>
          </a:extLst>
        </xdr:cNvPr>
        <xdr:cNvSpPr txBox="1"/>
      </xdr:nvSpPr>
      <xdr:spPr>
        <a:xfrm>
          <a:off x="5958840" y="205740"/>
          <a:ext cx="3505200" cy="2720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100" b="0" i="0">
              <a:solidFill>
                <a:schemeClr val="dk1"/>
              </a:solidFill>
              <a:effectLst/>
              <a:latin typeface="+mn-lt"/>
              <a:ea typeface="+mn-ea"/>
              <a:cs typeface="+mn-cs"/>
            </a:rPr>
            <a:t>1) ცისფერი</a:t>
          </a:r>
          <a:r>
            <a:rPr lang="ka-GE" sz="1100" b="0" i="0" baseline="0">
              <a:solidFill>
                <a:schemeClr val="dk1"/>
              </a:solidFill>
              <a:effectLst/>
              <a:latin typeface="+mn-lt"/>
              <a:ea typeface="+mn-ea"/>
              <a:cs typeface="+mn-cs"/>
            </a:rPr>
            <a:t> ფერი ჩაასხით </a:t>
          </a:r>
          <a:r>
            <a:rPr lang="ka-GE" sz="1100" b="0" i="0">
              <a:solidFill>
                <a:schemeClr val="dk1"/>
              </a:solidFill>
              <a:effectLst/>
              <a:latin typeface="+mn-lt"/>
              <a:ea typeface="+mn-ea"/>
              <a:cs typeface="+mn-cs"/>
            </a:rPr>
            <a:t> ყველა </a:t>
          </a:r>
          <a:r>
            <a:rPr lang="en-US" sz="1100" b="0" i="0">
              <a:solidFill>
                <a:schemeClr val="dk1"/>
              </a:solidFill>
              <a:effectLst/>
              <a:latin typeface="+mn-lt"/>
              <a:ea typeface="+mn-ea"/>
              <a:cs typeface="+mn-cs"/>
            </a:rPr>
            <a:t>Product ID </a:t>
          </a:r>
          <a:r>
            <a:rPr lang="ka-GE" sz="1100" b="0" i="0">
              <a:solidFill>
                <a:schemeClr val="dk1"/>
              </a:solidFill>
              <a:effectLst/>
              <a:latin typeface="+mn-lt"/>
              <a:ea typeface="+mn-ea"/>
              <a:cs typeface="+mn-cs"/>
            </a:rPr>
            <a:t>ველში, რომლის </a:t>
          </a:r>
          <a:r>
            <a:rPr lang="en-US" sz="1100" b="0" i="0">
              <a:solidFill>
                <a:schemeClr val="dk1"/>
              </a:solidFill>
              <a:effectLst/>
              <a:latin typeface="+mn-lt"/>
              <a:ea typeface="+mn-ea"/>
              <a:cs typeface="+mn-cs"/>
            </a:rPr>
            <a:t>Total Amount </a:t>
          </a:r>
          <a:r>
            <a:rPr lang="ka-GE" sz="1100" b="0" i="0">
              <a:solidFill>
                <a:schemeClr val="dk1"/>
              </a:solidFill>
              <a:effectLst/>
              <a:latin typeface="+mn-lt"/>
              <a:ea typeface="+mn-ea"/>
              <a:cs typeface="+mn-cs"/>
            </a:rPr>
            <a:t>არ</a:t>
          </a:r>
          <a:r>
            <a:rPr lang="ka-GE" sz="1100" b="0" i="0" baseline="0">
              <a:solidFill>
                <a:schemeClr val="dk1"/>
              </a:solidFill>
              <a:effectLst/>
              <a:latin typeface="+mn-lt"/>
              <a:ea typeface="+mn-ea"/>
              <a:cs typeface="+mn-cs"/>
            </a:rPr>
            <a:t>ის 30-დან 50-ის ჩათვლით</a:t>
          </a:r>
          <a:endParaRPr lang="ka-GE" sz="1100" b="0" i="0">
            <a:solidFill>
              <a:schemeClr val="dk1"/>
            </a:solidFill>
            <a:effectLst/>
            <a:latin typeface="+mn-lt"/>
            <a:ea typeface="+mn-ea"/>
            <a:cs typeface="+mn-cs"/>
          </a:endParaRPr>
        </a:p>
        <a:p>
          <a:endParaRPr lang="ka-GE" sz="1100" b="0" i="0">
            <a:solidFill>
              <a:schemeClr val="dk1"/>
            </a:solidFill>
            <a:effectLst/>
            <a:latin typeface="+mn-lt"/>
            <a:ea typeface="+mn-ea"/>
            <a:cs typeface="+mn-cs"/>
          </a:endParaRPr>
        </a:p>
        <a:p>
          <a:r>
            <a:rPr lang="ka-GE" sz="1100" b="0" i="0">
              <a:solidFill>
                <a:schemeClr val="dk1"/>
              </a:solidFill>
              <a:effectLst/>
              <a:latin typeface="+mn-lt"/>
              <a:ea typeface="+mn-ea"/>
              <a:cs typeface="+mn-cs"/>
            </a:rPr>
            <a:t>2) ყვითელი</a:t>
          </a:r>
          <a:r>
            <a:rPr lang="ka-GE" sz="1100" b="0" i="0" baseline="0">
              <a:solidFill>
                <a:schemeClr val="dk1"/>
              </a:solidFill>
              <a:effectLst/>
              <a:latin typeface="+mn-lt"/>
              <a:ea typeface="+mn-ea"/>
              <a:cs typeface="+mn-cs"/>
            </a:rPr>
            <a:t> ფერი ჩაასხით </a:t>
          </a:r>
          <a:r>
            <a:rPr lang="ka-GE" sz="1100" b="0" i="0">
              <a:solidFill>
                <a:schemeClr val="dk1"/>
              </a:solidFill>
              <a:effectLst/>
              <a:latin typeface="+mn-lt"/>
              <a:ea typeface="+mn-ea"/>
              <a:cs typeface="+mn-cs"/>
            </a:rPr>
            <a:t> ყველა </a:t>
          </a:r>
          <a:r>
            <a:rPr lang="en-US" sz="1100" b="0" i="0">
              <a:solidFill>
                <a:schemeClr val="dk1"/>
              </a:solidFill>
              <a:effectLst/>
              <a:latin typeface="+mn-lt"/>
              <a:ea typeface="+mn-ea"/>
              <a:cs typeface="+mn-cs"/>
            </a:rPr>
            <a:t>Buyer</a:t>
          </a:r>
          <a:r>
            <a:rPr lang="ka-GE" sz="1100" b="0" i="0">
              <a:solidFill>
                <a:schemeClr val="dk1"/>
              </a:solidFill>
              <a:effectLst/>
              <a:latin typeface="+mn-lt"/>
              <a:ea typeface="+mn-ea"/>
              <a:cs typeface="+mn-cs"/>
            </a:rPr>
            <a:t>-ში, რომლის  </a:t>
          </a:r>
          <a:r>
            <a:rPr lang="ka-GE" sz="1100" b="0" i="0" baseline="0">
              <a:solidFill>
                <a:schemeClr val="dk1"/>
              </a:solidFill>
              <a:effectLst/>
              <a:latin typeface="+mn-lt"/>
              <a:ea typeface="+mn-ea"/>
              <a:cs typeface="+mn-cs"/>
            </a:rPr>
            <a:t> </a:t>
          </a:r>
          <a:r>
            <a:rPr lang="en-US" sz="1100" b="0" i="0" baseline="0">
              <a:solidFill>
                <a:schemeClr val="dk1"/>
              </a:solidFill>
              <a:effectLst/>
              <a:latin typeface="+mn-lt"/>
              <a:ea typeface="+mn-ea"/>
              <a:cs typeface="+mn-cs"/>
            </a:rPr>
            <a:t>Product ID </a:t>
          </a:r>
          <a:r>
            <a:rPr lang="ka-GE" sz="1100" b="0" i="0" baseline="0">
              <a:solidFill>
                <a:schemeClr val="dk1"/>
              </a:solidFill>
              <a:effectLst/>
              <a:latin typeface="+mn-lt"/>
              <a:ea typeface="+mn-ea"/>
              <a:cs typeface="+mn-cs"/>
            </a:rPr>
            <a:t>-ის მეორე სიმბოლოა </a:t>
          </a:r>
          <a:r>
            <a:rPr lang="en-US" sz="1100" b="0" i="0" baseline="0">
              <a:solidFill>
                <a:schemeClr val="dk1"/>
              </a:solidFill>
              <a:effectLst/>
              <a:latin typeface="+mn-lt"/>
              <a:ea typeface="+mn-ea"/>
              <a:cs typeface="+mn-cs"/>
            </a:rPr>
            <a:t>i</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495300</xdr:colOff>
      <xdr:row>0</xdr:row>
      <xdr:rowOff>632460</xdr:rowOff>
    </xdr:from>
    <xdr:to>
      <xdr:col>21</xdr:col>
      <xdr:colOff>403860</xdr:colOff>
      <xdr:row>18</xdr:row>
      <xdr:rowOff>38100</xdr:rowOff>
    </xdr:to>
    <xdr:sp macro="" textlink="">
      <xdr:nvSpPr>
        <xdr:cNvPr id="2" name="TextBox 1">
          <a:extLst>
            <a:ext uri="{FF2B5EF4-FFF2-40B4-BE49-F238E27FC236}">
              <a16:creationId xmlns:a16="http://schemas.microsoft.com/office/drawing/2014/main" id="{82D1BBA4-3CAD-4E5B-871C-8F648F487E4F}"/>
            </a:ext>
          </a:extLst>
        </xdr:cNvPr>
        <xdr:cNvSpPr txBox="1"/>
      </xdr:nvSpPr>
      <xdr:spPr>
        <a:xfrm>
          <a:off x="8420100" y="194310"/>
          <a:ext cx="4785360" cy="32727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ka-GE" sz="1100">
              <a:solidFill>
                <a:schemeClr val="dk1"/>
              </a:solidFill>
              <a:effectLst/>
              <a:latin typeface="+mn-lt"/>
              <a:ea typeface="+mn-ea"/>
              <a:cs typeface="+mn-cs"/>
            </a:rPr>
            <a:t>პირობითი ფორმატირების</a:t>
          </a:r>
          <a:r>
            <a:rPr lang="en-US" sz="1100">
              <a:solidFill>
                <a:schemeClr val="dk1"/>
              </a:solidFill>
              <a:effectLst/>
              <a:latin typeface="+mn-lt"/>
              <a:ea typeface="+mn-ea"/>
              <a:cs typeface="+mn-cs"/>
            </a:rPr>
            <a:t> (Conditional Formatting) </a:t>
          </a:r>
          <a:r>
            <a:rPr lang="ka-GE" sz="1100">
              <a:solidFill>
                <a:schemeClr val="dk1"/>
              </a:solidFill>
              <a:effectLst/>
              <a:latin typeface="+mn-lt"/>
              <a:ea typeface="+mn-ea"/>
              <a:cs typeface="+mn-cs"/>
            </a:rPr>
            <a:t>საშუალებით დააფორმატეთ მონაცემები </a:t>
          </a:r>
        </a:p>
        <a:p>
          <a:pPr lvl="0"/>
          <a:endParaRPr lang="ka-GE" sz="1100">
            <a:solidFill>
              <a:schemeClr val="dk1"/>
            </a:solidFill>
            <a:effectLst/>
            <a:latin typeface="+mn-lt"/>
            <a:ea typeface="+mn-ea"/>
            <a:cs typeface="+mn-cs"/>
          </a:endParaRPr>
        </a:p>
        <a:p>
          <a:pPr lvl="0"/>
          <a:r>
            <a:rPr lang="ka-GE" sz="1100">
              <a:solidFill>
                <a:schemeClr val="dk1"/>
              </a:solidFill>
              <a:effectLst/>
              <a:latin typeface="+mn-lt"/>
              <a:ea typeface="+mn-ea"/>
              <a:cs typeface="+mn-cs"/>
            </a:rPr>
            <a:t>1) ყოველთვიური ანაზღაურება დააფორმატეთ ისრის მანიშნებლებით შემდეგნაირად:</a:t>
          </a:r>
        </a:p>
        <a:p>
          <a:pPr lvl="0"/>
          <a:r>
            <a:rPr lang="ka-GE" sz="1100">
              <a:solidFill>
                <a:schemeClr val="dk1"/>
              </a:solidFill>
              <a:effectLst/>
              <a:latin typeface="+mn-lt"/>
              <a:ea typeface="+mn-ea"/>
              <a:cs typeface="+mn-cs"/>
            </a:rPr>
            <a:t>ანაზღაურება არ აღემატება 1500 - მწვანე ისარი</a:t>
          </a:r>
        </a:p>
        <a:p>
          <a:pPr lvl="0"/>
          <a:r>
            <a:rPr lang="ka-GE" sz="1100">
              <a:solidFill>
                <a:schemeClr val="dk1"/>
              </a:solidFill>
              <a:effectLst/>
              <a:latin typeface="+mn-lt"/>
              <a:ea typeface="+mn-ea"/>
              <a:cs typeface="+mn-cs"/>
            </a:rPr>
            <a:t>1500-დან</a:t>
          </a:r>
          <a:r>
            <a:rPr lang="ka-GE" sz="1100" baseline="0">
              <a:solidFill>
                <a:schemeClr val="dk1"/>
              </a:solidFill>
              <a:effectLst/>
              <a:latin typeface="+mn-lt"/>
              <a:ea typeface="+mn-ea"/>
              <a:cs typeface="+mn-cs"/>
            </a:rPr>
            <a:t> 3000-ის ჩათვლით - წითელი ისარი</a:t>
          </a:r>
        </a:p>
        <a:p>
          <a:pPr lvl="0"/>
          <a:r>
            <a:rPr lang="ka-GE" sz="1100" baseline="0">
              <a:solidFill>
                <a:schemeClr val="dk1"/>
              </a:solidFill>
              <a:effectLst/>
              <a:latin typeface="+mn-lt"/>
              <a:ea typeface="+mn-ea"/>
              <a:cs typeface="+mn-cs"/>
            </a:rPr>
            <a:t>3000-ზე მეტი - ყვითელი ისარი</a:t>
          </a:r>
        </a:p>
        <a:p>
          <a:pPr lvl="0"/>
          <a:endParaRPr lang="ka-GE" sz="1100" baseline="0">
            <a:solidFill>
              <a:schemeClr val="dk1"/>
            </a:solidFill>
            <a:effectLst/>
            <a:latin typeface="+mn-lt"/>
            <a:ea typeface="+mn-ea"/>
            <a:cs typeface="+mn-cs"/>
          </a:endParaRPr>
        </a:p>
        <a:p>
          <a:pPr lvl="0"/>
          <a:r>
            <a:rPr lang="ka-GE" sz="1100" baseline="0">
              <a:solidFill>
                <a:schemeClr val="dk1"/>
              </a:solidFill>
              <a:effectLst/>
              <a:latin typeface="+mn-lt"/>
              <a:ea typeface="+mn-ea"/>
              <a:cs typeface="+mn-cs"/>
            </a:rPr>
            <a:t>2) ცხრილის მთლიან სტრიქონში ჩაასხით ლურჯი ფერი ვინც დაზღვეულია არდის სადაზღვეო კომპანიაში.</a:t>
          </a:r>
          <a:endParaRPr lang="en-US" sz="1100">
            <a:solidFill>
              <a:schemeClr val="dk1"/>
            </a:solidFill>
            <a:effectLst/>
            <a:latin typeface="+mn-lt"/>
            <a:ea typeface="+mn-ea"/>
            <a:cs typeface="+mn-cs"/>
          </a:endParaRPr>
        </a:p>
        <a:p>
          <a:endParaRPr lang="en-US" sz="1100"/>
        </a:p>
      </xdr:txBody>
    </xdr:sp>
    <xdr:clientData/>
  </xdr:twoCellAnchor>
  <xdr:oneCellAnchor>
    <xdr:from>
      <xdr:col>15</xdr:col>
      <xdr:colOff>495300</xdr:colOff>
      <xdr:row>19</xdr:row>
      <xdr:rowOff>66675</xdr:rowOff>
    </xdr:from>
    <xdr:ext cx="6580952" cy="4504762"/>
    <xdr:pic>
      <xdr:nvPicPr>
        <xdr:cNvPr id="3" name="Picture 2">
          <a:extLst>
            <a:ext uri="{FF2B5EF4-FFF2-40B4-BE49-F238E27FC236}">
              <a16:creationId xmlns:a16="http://schemas.microsoft.com/office/drawing/2014/main" id="{B2963A4D-2552-4693-94EB-4BEA4C89770A}"/>
            </a:ext>
          </a:extLst>
        </xdr:cNvPr>
        <xdr:cNvPicPr>
          <a:picLocks noChangeAspect="1"/>
        </xdr:cNvPicPr>
      </xdr:nvPicPr>
      <xdr:blipFill>
        <a:blip xmlns:r="http://schemas.openxmlformats.org/officeDocument/2006/relationships" r:embed="rId1"/>
        <a:stretch>
          <a:fillRect/>
        </a:stretch>
      </xdr:blipFill>
      <xdr:spPr>
        <a:xfrm>
          <a:off x="9639300" y="3686175"/>
          <a:ext cx="6580952" cy="4504762"/>
        </a:xfrm>
        <a:prstGeom prst="rect">
          <a:avLst/>
        </a:prstGeom>
      </xdr:spPr>
    </xdr:pic>
    <xdr:clientData/>
  </xdr:oneCellAnchor>
  <xdr:oneCellAnchor>
    <xdr:from>
      <xdr:col>15</xdr:col>
      <xdr:colOff>219075</xdr:colOff>
      <xdr:row>49</xdr:row>
      <xdr:rowOff>57150</xdr:rowOff>
    </xdr:from>
    <xdr:ext cx="13990476" cy="4114286"/>
    <xdr:pic>
      <xdr:nvPicPr>
        <xdr:cNvPr id="4" name="Picture 3">
          <a:extLst>
            <a:ext uri="{FF2B5EF4-FFF2-40B4-BE49-F238E27FC236}">
              <a16:creationId xmlns:a16="http://schemas.microsoft.com/office/drawing/2014/main" id="{36EB282B-D68C-4EA9-8988-7041466AB3AC}"/>
            </a:ext>
          </a:extLst>
        </xdr:cNvPr>
        <xdr:cNvPicPr>
          <a:picLocks noChangeAspect="1"/>
        </xdr:cNvPicPr>
      </xdr:nvPicPr>
      <xdr:blipFill>
        <a:blip xmlns:r="http://schemas.openxmlformats.org/officeDocument/2006/relationships" r:embed="rId2"/>
        <a:stretch>
          <a:fillRect/>
        </a:stretch>
      </xdr:blipFill>
      <xdr:spPr>
        <a:xfrm>
          <a:off x="9363075" y="9391650"/>
          <a:ext cx="13990476" cy="411428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272142</xdr:colOff>
      <xdr:row>0</xdr:row>
      <xdr:rowOff>0</xdr:rowOff>
    </xdr:from>
    <xdr:to>
      <xdr:col>9</xdr:col>
      <xdr:colOff>174171</xdr:colOff>
      <xdr:row>4</xdr:row>
      <xdr:rowOff>174172</xdr:rowOff>
    </xdr:to>
    <xdr:sp macro="" textlink="">
      <xdr:nvSpPr>
        <xdr:cNvPr id="2" name="TextBox 1">
          <a:extLst>
            <a:ext uri="{FF2B5EF4-FFF2-40B4-BE49-F238E27FC236}">
              <a16:creationId xmlns:a16="http://schemas.microsoft.com/office/drawing/2014/main" id="{D34D627D-A528-4BD2-BA5E-45E018BA3147}"/>
            </a:ext>
          </a:extLst>
        </xdr:cNvPr>
        <xdr:cNvSpPr txBox="1"/>
      </xdr:nvSpPr>
      <xdr:spPr>
        <a:xfrm>
          <a:off x="262617" y="0"/>
          <a:ext cx="6845754" cy="15076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100">
              <a:solidFill>
                <a:srgbClr val="FF0000"/>
              </a:solidFill>
            </a:rPr>
            <a:t>აღნიშნული ფო;ტრაციის</a:t>
          </a:r>
          <a:r>
            <a:rPr lang="ka-GE" sz="1100" baseline="0">
              <a:solidFill>
                <a:srgbClr val="FF0000"/>
              </a:solidFill>
            </a:rPr>
            <a:t> </a:t>
          </a:r>
          <a:r>
            <a:rPr lang="ka-GE" sz="1100">
              <a:solidFill>
                <a:srgbClr val="FF0000"/>
              </a:solidFill>
            </a:rPr>
            <a:t> შედეგების მიხედვით დაწერეთ ამოცანის პირობა:</a:t>
          </a:r>
        </a:p>
        <a:p>
          <a:endParaRPr lang="ka-GE" sz="1100">
            <a:solidFill>
              <a:srgbClr val="FF0000"/>
            </a:solidFill>
          </a:endParaRPr>
        </a:p>
        <a:p>
          <a:r>
            <a:rPr lang="ka-GE" sz="1100">
              <a:solidFill>
                <a:srgbClr val="FF0000"/>
              </a:solidFill>
            </a:rPr>
            <a:t>"___________"</a:t>
          </a:r>
          <a:endParaRPr lang="en-US" sz="1100">
            <a:solidFill>
              <a:srgbClr val="FF0000"/>
            </a:solidFill>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nine\Downloads\Conditional%20Formatting.xlsx" TargetMode="External"/><Relationship Id="rId1" Type="http://schemas.openxmlformats.org/officeDocument/2006/relationships/externalLinkPath" Target="file:///C:\Users\anine\Downloads\Conditional%20Formatting.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anine\Downloads\9%20&#4313;&#4309;&#4312;&#4320;&#4304;%20&#4304;&#4315;&#4317;&#4334;&#4321;&#4316;&#4312;&#4314;&#4312;.xlsx" TargetMode="External"/><Relationship Id="rId1" Type="http://schemas.openxmlformats.org/officeDocument/2006/relationships/externalLinkPath" Target="file:///C:\Users\anine\Downloads\9%20&#4313;&#4309;&#4312;&#4320;&#4304;%20&#4304;&#4315;&#4317;&#4334;&#4321;&#4316;&#4312;&#4314;&#431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Onedrive\nino\2019\excel%202019-2020\Midterms%202019-2020\CST%201140\Template%20For%20CST%201140%20-%20V1%20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1"/>
      <sheetName val="3"/>
      <sheetName val="4"/>
      <sheetName val="5"/>
    </sheetNames>
    <sheetDataSet>
      <sheetData sheetId="0" refreshError="1"/>
      <sheetData sheetId="1" refreshError="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ამოხსნა 1 (2)"/>
      <sheetName val="Vlookup1"/>
      <sheetName val="Vlookup2"/>
      <sheetName val="Vlookup3"/>
      <sheetName val="Vlookup 4"/>
      <sheetName val="Vlookup 5"/>
      <sheetName val="Hlookup5"/>
      <sheetName val="INDEX FUNCTIONS"/>
      <sheetName val="INDEX მასივი"/>
      <sheetName val="MATCH"/>
      <sheetName val="INDEX_MATCH"/>
      <sheetName val="XLOOKUP 1"/>
      <sheetName val="ამოხსნა 1"/>
      <sheetName val="XLOOKUP 2"/>
      <sheetName val="ამოხსნა 2"/>
      <sheetName val="Date"/>
      <sheetName val="Sheet7"/>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U"/>
      <sheetName val="ამოცანა1"/>
      <sheetName val="CST"/>
      <sheetName val="ამოცანა2"/>
      <sheetName val="ამოცანა 3"/>
      <sheetName val="ამოცანა 4"/>
      <sheetName val="ამოცანა 5"/>
      <sheetName val="ამოცანა 6"/>
      <sheetName val="ამოცანა 7"/>
    </sheetNames>
    <sheetDataSet>
      <sheetData sheetId="0">
        <row r="2">
          <cell r="H2">
            <v>288</v>
          </cell>
        </row>
        <row r="3">
          <cell r="H3">
            <v>214</v>
          </cell>
        </row>
        <row r="4">
          <cell r="H4">
            <v>313</v>
          </cell>
        </row>
        <row r="5">
          <cell r="H5">
            <v>389</v>
          </cell>
        </row>
        <row r="6">
          <cell r="H6">
            <v>287</v>
          </cell>
        </row>
        <row r="7">
          <cell r="H7">
            <v>284</v>
          </cell>
        </row>
        <row r="8">
          <cell r="H8">
            <v>371</v>
          </cell>
        </row>
        <row r="9">
          <cell r="H9">
            <v>124</v>
          </cell>
        </row>
        <row r="10">
          <cell r="H10">
            <v>198</v>
          </cell>
        </row>
        <row r="11">
          <cell r="H11">
            <v>151</v>
          </cell>
        </row>
        <row r="12">
          <cell r="H12">
            <v>387</v>
          </cell>
        </row>
        <row r="13">
          <cell r="H13">
            <v>353</v>
          </cell>
        </row>
        <row r="14">
          <cell r="H14">
            <v>130</v>
          </cell>
        </row>
        <row r="15">
          <cell r="H15">
            <v>96</v>
          </cell>
        </row>
        <row r="16">
          <cell r="H16">
            <v>90</v>
          </cell>
        </row>
        <row r="17">
          <cell r="H17">
            <v>288</v>
          </cell>
        </row>
        <row r="18">
          <cell r="H18">
            <v>183</v>
          </cell>
        </row>
        <row r="19">
          <cell r="H19">
            <v>82</v>
          </cell>
        </row>
        <row r="20">
          <cell r="H20">
            <v>63</v>
          </cell>
        </row>
        <row r="21">
          <cell r="H21">
            <v>499</v>
          </cell>
        </row>
        <row r="22">
          <cell r="H22">
            <v>136</v>
          </cell>
        </row>
        <row r="23">
          <cell r="H23">
            <v>222</v>
          </cell>
        </row>
        <row r="24">
          <cell r="H24">
            <v>288</v>
          </cell>
        </row>
        <row r="25">
          <cell r="H25">
            <v>374</v>
          </cell>
        </row>
        <row r="26">
          <cell r="H26">
            <v>174</v>
          </cell>
        </row>
        <row r="27">
          <cell r="H27">
            <v>208</v>
          </cell>
        </row>
        <row r="28">
          <cell r="H28">
            <v>180</v>
          </cell>
        </row>
        <row r="29">
          <cell r="H29">
            <v>402</v>
          </cell>
        </row>
        <row r="30">
          <cell r="H30">
            <v>76</v>
          </cell>
        </row>
        <row r="31">
          <cell r="H31">
            <v>499</v>
          </cell>
        </row>
        <row r="32">
          <cell r="H32">
            <v>272</v>
          </cell>
        </row>
        <row r="33">
          <cell r="H33">
            <v>338</v>
          </cell>
        </row>
        <row r="34">
          <cell r="H34">
            <v>261</v>
          </cell>
        </row>
        <row r="35">
          <cell r="H35">
            <v>153</v>
          </cell>
        </row>
        <row r="36">
          <cell r="H36">
            <v>241</v>
          </cell>
        </row>
        <row r="37">
          <cell r="H37">
            <v>190</v>
          </cell>
        </row>
        <row r="38">
          <cell r="H38">
            <v>240</v>
          </cell>
        </row>
        <row r="39">
          <cell r="H39">
            <v>357</v>
          </cell>
        </row>
        <row r="40">
          <cell r="H40">
            <v>433</v>
          </cell>
        </row>
        <row r="41">
          <cell r="H41">
            <v>75</v>
          </cell>
        </row>
        <row r="42">
          <cell r="H42">
            <v>481</v>
          </cell>
        </row>
        <row r="43">
          <cell r="H43">
            <v>319</v>
          </cell>
        </row>
        <row r="44">
          <cell r="H44">
            <v>164</v>
          </cell>
        </row>
        <row r="45">
          <cell r="H45">
            <v>242</v>
          </cell>
        </row>
        <row r="46">
          <cell r="H46">
            <v>329</v>
          </cell>
        </row>
        <row r="47">
          <cell r="H47">
            <v>115</v>
          </cell>
        </row>
        <row r="48">
          <cell r="H48">
            <v>121</v>
          </cell>
        </row>
        <row r="49">
          <cell r="H49">
            <v>259</v>
          </cell>
        </row>
        <row r="50">
          <cell r="H50">
            <v>210</v>
          </cell>
        </row>
        <row r="51">
          <cell r="H51">
            <v>326</v>
          </cell>
        </row>
        <row r="52">
          <cell r="H52">
            <v>263</v>
          </cell>
        </row>
        <row r="53">
          <cell r="H53">
            <v>254</v>
          </cell>
        </row>
        <row r="54">
          <cell r="H54">
            <v>189</v>
          </cell>
        </row>
        <row r="55">
          <cell r="H55">
            <v>375</v>
          </cell>
        </row>
        <row r="56">
          <cell r="H56">
            <v>146</v>
          </cell>
        </row>
        <row r="57">
          <cell r="H57">
            <v>458</v>
          </cell>
        </row>
        <row r="58">
          <cell r="H58">
            <v>497</v>
          </cell>
        </row>
        <row r="59">
          <cell r="H59">
            <v>497</v>
          </cell>
        </row>
        <row r="60">
          <cell r="H60">
            <v>493</v>
          </cell>
        </row>
        <row r="61">
          <cell r="H61">
            <v>387</v>
          </cell>
        </row>
        <row r="62">
          <cell r="H62">
            <v>238</v>
          </cell>
        </row>
        <row r="63">
          <cell r="H63">
            <v>428</v>
          </cell>
        </row>
        <row r="64">
          <cell r="H64">
            <v>174</v>
          </cell>
        </row>
        <row r="65">
          <cell r="H65">
            <v>207</v>
          </cell>
        </row>
        <row r="66">
          <cell r="H66">
            <v>79</v>
          </cell>
        </row>
        <row r="67">
          <cell r="H67">
            <v>217</v>
          </cell>
        </row>
        <row r="68">
          <cell r="H68">
            <v>231</v>
          </cell>
        </row>
        <row r="69">
          <cell r="H69">
            <v>361</v>
          </cell>
        </row>
        <row r="70">
          <cell r="H70">
            <v>399</v>
          </cell>
        </row>
        <row r="71">
          <cell r="H71">
            <v>431</v>
          </cell>
        </row>
        <row r="72">
          <cell r="H72">
            <v>86</v>
          </cell>
        </row>
        <row r="73">
          <cell r="H73">
            <v>205</v>
          </cell>
        </row>
        <row r="74">
          <cell r="H74">
            <v>441</v>
          </cell>
        </row>
        <row r="75">
          <cell r="H75">
            <v>255</v>
          </cell>
        </row>
        <row r="76">
          <cell r="H76">
            <v>173</v>
          </cell>
        </row>
        <row r="77">
          <cell r="H77">
            <v>112</v>
          </cell>
        </row>
        <row r="78">
          <cell r="H78">
            <v>138</v>
          </cell>
        </row>
        <row r="79">
          <cell r="H79">
            <v>167</v>
          </cell>
        </row>
        <row r="80">
          <cell r="H80">
            <v>124</v>
          </cell>
        </row>
        <row r="81">
          <cell r="H81">
            <v>169</v>
          </cell>
        </row>
        <row r="82">
          <cell r="H82">
            <v>383</v>
          </cell>
        </row>
        <row r="83">
          <cell r="H83">
            <v>104</v>
          </cell>
        </row>
        <row r="84">
          <cell r="H84">
            <v>119</v>
          </cell>
        </row>
        <row r="85">
          <cell r="H85">
            <v>186</v>
          </cell>
        </row>
        <row r="86">
          <cell r="H86">
            <v>171</v>
          </cell>
        </row>
        <row r="87">
          <cell r="H87">
            <v>292</v>
          </cell>
        </row>
        <row r="88">
          <cell r="H88">
            <v>390</v>
          </cell>
        </row>
        <row r="89">
          <cell r="H89">
            <v>405</v>
          </cell>
        </row>
        <row r="90">
          <cell r="H90">
            <v>90</v>
          </cell>
        </row>
        <row r="91">
          <cell r="H91">
            <v>324</v>
          </cell>
        </row>
        <row r="92">
          <cell r="H92">
            <v>337</v>
          </cell>
        </row>
        <row r="93">
          <cell r="H93">
            <v>362</v>
          </cell>
        </row>
        <row r="94">
          <cell r="H94">
            <v>251</v>
          </cell>
        </row>
        <row r="95">
          <cell r="H95">
            <v>484</v>
          </cell>
        </row>
        <row r="96">
          <cell r="H96">
            <v>478</v>
          </cell>
        </row>
        <row r="97">
          <cell r="H97">
            <v>267</v>
          </cell>
        </row>
        <row r="98">
          <cell r="H98">
            <v>173</v>
          </cell>
        </row>
        <row r="99">
          <cell r="H99">
            <v>385</v>
          </cell>
        </row>
        <row r="100">
          <cell r="H100">
            <v>184</v>
          </cell>
        </row>
        <row r="101">
          <cell r="H101">
            <v>151</v>
          </cell>
        </row>
        <row r="102">
          <cell r="H102">
            <v>458</v>
          </cell>
        </row>
        <row r="103">
          <cell r="H103">
            <v>216</v>
          </cell>
        </row>
        <row r="104">
          <cell r="H104">
            <v>262</v>
          </cell>
        </row>
        <row r="105">
          <cell r="H105">
            <v>428</v>
          </cell>
        </row>
        <row r="106">
          <cell r="H106">
            <v>196</v>
          </cell>
        </row>
        <row r="107">
          <cell r="H107">
            <v>283</v>
          </cell>
        </row>
        <row r="108">
          <cell r="H108">
            <v>432</v>
          </cell>
        </row>
        <row r="109">
          <cell r="H109">
            <v>175</v>
          </cell>
        </row>
        <row r="110">
          <cell r="H110">
            <v>278</v>
          </cell>
        </row>
        <row r="111">
          <cell r="H111">
            <v>328</v>
          </cell>
        </row>
        <row r="112">
          <cell r="H112">
            <v>147</v>
          </cell>
        </row>
        <row r="113">
          <cell r="H113">
            <v>83</v>
          </cell>
        </row>
        <row r="114">
          <cell r="H114">
            <v>243</v>
          </cell>
        </row>
        <row r="115">
          <cell r="H115">
            <v>450</v>
          </cell>
        </row>
        <row r="116">
          <cell r="H116">
            <v>209</v>
          </cell>
        </row>
        <row r="117">
          <cell r="H117">
            <v>301</v>
          </cell>
        </row>
        <row r="118">
          <cell r="H118">
            <v>176</v>
          </cell>
        </row>
        <row r="119">
          <cell r="H119">
            <v>384</v>
          </cell>
        </row>
        <row r="120">
          <cell r="H120">
            <v>184</v>
          </cell>
        </row>
        <row r="121">
          <cell r="H121">
            <v>311</v>
          </cell>
        </row>
        <row r="122">
          <cell r="H122">
            <v>141</v>
          </cell>
        </row>
        <row r="123">
          <cell r="H123">
            <v>85</v>
          </cell>
        </row>
        <row r="124">
          <cell r="H124">
            <v>397</v>
          </cell>
        </row>
        <row r="125">
          <cell r="H125">
            <v>228</v>
          </cell>
        </row>
        <row r="126">
          <cell r="H126">
            <v>271</v>
          </cell>
        </row>
        <row r="127">
          <cell r="H127">
            <v>385</v>
          </cell>
        </row>
        <row r="128">
          <cell r="H128">
            <v>481</v>
          </cell>
        </row>
        <row r="129">
          <cell r="H129">
            <v>383</v>
          </cell>
        </row>
        <row r="130">
          <cell r="H130">
            <v>422</v>
          </cell>
        </row>
        <row r="131">
          <cell r="H131">
            <v>312</v>
          </cell>
        </row>
        <row r="132">
          <cell r="H132">
            <v>461</v>
          </cell>
        </row>
        <row r="133">
          <cell r="H133">
            <v>352</v>
          </cell>
        </row>
        <row r="134">
          <cell r="H134">
            <v>495</v>
          </cell>
        </row>
        <row r="135">
          <cell r="H135">
            <v>148</v>
          </cell>
        </row>
        <row r="136">
          <cell r="H136">
            <v>341</v>
          </cell>
        </row>
        <row r="137">
          <cell r="H137">
            <v>78</v>
          </cell>
        </row>
        <row r="138">
          <cell r="H138">
            <v>406</v>
          </cell>
        </row>
        <row r="139">
          <cell r="H139">
            <v>198</v>
          </cell>
        </row>
        <row r="140">
          <cell r="H140">
            <v>188</v>
          </cell>
        </row>
        <row r="141">
          <cell r="H141">
            <v>445</v>
          </cell>
        </row>
        <row r="142">
          <cell r="H142">
            <v>288</v>
          </cell>
        </row>
        <row r="143">
          <cell r="H143">
            <v>481</v>
          </cell>
        </row>
        <row r="144">
          <cell r="H144">
            <v>375</v>
          </cell>
        </row>
        <row r="145">
          <cell r="H145">
            <v>134</v>
          </cell>
        </row>
        <row r="146">
          <cell r="H146">
            <v>185</v>
          </cell>
        </row>
        <row r="147">
          <cell r="H147">
            <v>203</v>
          </cell>
        </row>
        <row r="148">
          <cell r="H148">
            <v>324</v>
          </cell>
        </row>
        <row r="149">
          <cell r="H149">
            <v>201</v>
          </cell>
        </row>
        <row r="150">
          <cell r="H150">
            <v>133</v>
          </cell>
        </row>
        <row r="151">
          <cell r="H151">
            <v>442</v>
          </cell>
        </row>
        <row r="152">
          <cell r="H152">
            <v>168</v>
          </cell>
        </row>
        <row r="153">
          <cell r="H153">
            <v>360</v>
          </cell>
        </row>
        <row r="154">
          <cell r="H154">
            <v>331</v>
          </cell>
        </row>
        <row r="155">
          <cell r="H155">
            <v>227</v>
          </cell>
        </row>
        <row r="156">
          <cell r="H156">
            <v>237</v>
          </cell>
        </row>
        <row r="157">
          <cell r="H157">
            <v>145</v>
          </cell>
        </row>
        <row r="158">
          <cell r="H158">
            <v>289</v>
          </cell>
        </row>
        <row r="159">
          <cell r="H159">
            <v>361</v>
          </cell>
        </row>
        <row r="160">
          <cell r="H160">
            <v>353</v>
          </cell>
        </row>
        <row r="161">
          <cell r="H161">
            <v>178</v>
          </cell>
        </row>
        <row r="162">
          <cell r="H162">
            <v>227</v>
          </cell>
        </row>
        <row r="163">
          <cell r="H163">
            <v>368</v>
          </cell>
        </row>
      </sheetData>
      <sheetData sheetId="1"/>
      <sheetData sheetId="2"/>
      <sheetData sheetId="3"/>
      <sheetData sheetId="4"/>
      <sheetData sheetId="5"/>
      <sheetData sheetId="6"/>
      <sheetData sheetId="7"/>
      <sheetData sheetId="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0</v>
    <v>3</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25E26-52FC-40F3-8829-7B9FD74B3052}">
  <dimension ref="A1:A20"/>
  <sheetViews>
    <sheetView tabSelected="1" workbookViewId="0">
      <selection activeCell="V19" sqref="V19"/>
    </sheetView>
  </sheetViews>
  <sheetFormatPr defaultRowHeight="15" x14ac:dyDescent="0.25"/>
  <sheetData>
    <row r="1" spans="1:1" x14ac:dyDescent="0.25">
      <c r="A1" s="56" t="s">
        <v>1739</v>
      </c>
    </row>
    <row r="2" spans="1:1" x14ac:dyDescent="0.25">
      <c r="A2" s="56" t="s">
        <v>1740</v>
      </c>
    </row>
    <row r="3" spans="1:1" x14ac:dyDescent="0.25">
      <c r="A3" s="56" t="s">
        <v>1741</v>
      </c>
    </row>
    <row r="4" spans="1:1" x14ac:dyDescent="0.25">
      <c r="A4" s="56" t="s">
        <v>1742</v>
      </c>
    </row>
    <row r="5" spans="1:1" x14ac:dyDescent="0.25">
      <c r="A5" s="56" t="s">
        <v>1743</v>
      </c>
    </row>
    <row r="6" spans="1:1" x14ac:dyDescent="0.25">
      <c r="A6" s="56" t="s">
        <v>1</v>
      </c>
    </row>
    <row r="7" spans="1:1" x14ac:dyDescent="0.25">
      <c r="A7" s="56" t="s">
        <v>1744</v>
      </c>
    </row>
    <row r="8" spans="1:1" x14ac:dyDescent="0.25">
      <c r="A8" s="56" t="s">
        <v>1745</v>
      </c>
    </row>
    <row r="9" spans="1:1" x14ac:dyDescent="0.25">
      <c r="A9" s="56" t="s">
        <v>1746</v>
      </c>
    </row>
    <row r="10" spans="1:1" x14ac:dyDescent="0.25">
      <c r="A10" s="56" t="s">
        <v>1747</v>
      </c>
    </row>
    <row r="11" spans="1:1" x14ac:dyDescent="0.25">
      <c r="A11" s="56" t="s">
        <v>1748</v>
      </c>
    </row>
    <row r="12" spans="1:1" x14ac:dyDescent="0.25">
      <c r="A12" s="56" t="s">
        <v>1749</v>
      </c>
    </row>
    <row r="13" spans="1:1" x14ac:dyDescent="0.25">
      <c r="A13" s="56" t="s">
        <v>1766</v>
      </c>
    </row>
    <row r="14" spans="1:1" x14ac:dyDescent="0.25">
      <c r="A14" s="56" t="s">
        <v>1873</v>
      </c>
    </row>
    <row r="15" spans="1:1" x14ac:dyDescent="0.25">
      <c r="A15" s="56" t="s">
        <v>1878</v>
      </c>
    </row>
    <row r="16" spans="1:1" x14ac:dyDescent="0.25">
      <c r="A16" s="56" t="s">
        <v>1890</v>
      </c>
    </row>
    <row r="17" spans="1:1" x14ac:dyDescent="0.25">
      <c r="A17" s="56" t="s">
        <v>2093</v>
      </c>
    </row>
    <row r="18" spans="1:1" x14ac:dyDescent="0.25">
      <c r="A18" s="56" t="s">
        <v>2098</v>
      </c>
    </row>
    <row r="19" spans="1:1" x14ac:dyDescent="0.25">
      <c r="A19" s="56" t="s">
        <v>2150</v>
      </c>
    </row>
    <row r="20" spans="1:1" x14ac:dyDescent="0.25">
      <c r="A20" s="56" t="s">
        <v>2154</v>
      </c>
    </row>
  </sheetData>
  <hyperlinks>
    <hyperlink ref="A1" location="' თარიღები'!A1" display="თარიღები" xr:uid="{2B664F97-EEF9-4E1C-9351-01D61D502820}"/>
    <hyperlink ref="A2" location="ფორმულები_Count!A1" display="ფორმულები_Count" xr:uid="{1397CEB8-8A60-4523-955B-39A9457D5018}"/>
    <hyperlink ref="A3" location="'conditional 1'!A1" display="conditional 1" xr:uid="{CA6B9D3D-0C95-4658-9573-056A26FE303C}"/>
    <hyperlink ref="A4" location="'conditional 2'!A1" display="conditional 2" xr:uid="{77BE7722-D31D-429F-9D7B-393DEA5E036C}"/>
    <hyperlink ref="A5" location="'network days'!A1" display="network days" xr:uid="{D69F88B1-F312-4B1B-97A1-DD74447E9DBA}"/>
    <hyperlink ref="A6" location="eomonth!A1" display="eomonth" xr:uid="{79CB7B12-4C78-40C5-8E0D-FD87EFD7B37D}"/>
    <hyperlink ref="A7" location="Vlookup1!A1" display="Vlookup1" xr:uid="{0B7D8967-97A9-442C-A283-F0F1A74C18E3}"/>
    <hyperlink ref="A8" location="INDEX!A1" display="INDEX" xr:uid="{B2B2E53C-041B-4AB6-B4B8-73F6F4B6A356}"/>
    <hyperlink ref="A9" location="'INDEX მასივი'!A1" display="INDEX მასივი" xr:uid="{CDAE27C9-181F-400E-95ED-111E1602F649}"/>
    <hyperlink ref="A10" location="MATCH!A1" display="MATCH" xr:uid="{A81839D1-D894-4F3D-A71C-A92AA7341012}"/>
    <hyperlink ref="A11" location="XLOOKUP!A1" display="XLOOKUP" xr:uid="{46A9449A-E3CE-439C-AA69-C53076B57EAD}"/>
    <hyperlink ref="A12" location="'lookup ამოცანები'!A1" display="lookup ამოცანები" xr:uid="{2426D2B2-B228-4B28-8DD0-7BA25082B213}"/>
    <hyperlink ref="A13" location="'დროფდაუნის შეზღუდვა'!A1" display="დროფდაუნის შეზღუდვა" xr:uid="{500A54F3-ED7E-4F7C-806F-4321CEC78F1A}"/>
    <hyperlink ref="A14" location="'შემთხვევითი სტატუსი'!A1" display="შემთხვევითი სტატუსი" xr:uid="{6BF22B32-C9AB-46C3-84AB-988A94563789}"/>
    <hyperlink ref="A15" location="'xlookup ბოლო ვინაობა'!A1" display="xlookup ბოლო ვინაობა" xr:uid="{584FB6D1-20F0-4E77-BA25-56DEF0611E68}"/>
    <hyperlink ref="A16" location="'xlookup ამოცანა'!A1" display="xlookup ამოცანა" xr:uid="{7FE9650A-B452-4861-88FC-0A7E4142BFFD}"/>
    <hyperlink ref="A17" location="'Advance Filter'!A1" display="Advance Filter" xr:uid="{F03C4DB0-9ECB-48BD-BC91-D3A9B9095725}"/>
    <hyperlink ref="A18" location="'filter ფუნქცია'!A1" display="filter ფუნქცია" xr:uid="{BA82507F-0354-4D46-8E48-A69941411CC5}"/>
    <hyperlink ref="A19" location="'filter იწყება თანხმოვანზე'!A1" display="filter იწყება თანხმოვანზე" xr:uid="{4724C058-7650-4B42-8CFE-F9B0AB3867CF}"/>
    <hyperlink ref="A20" location="'FILTER, UNIQUE, SORT, SORTBY, S'!A1" display="FILTER, UNIQUE, SORT, SORTBY, SEQUENCE,FREQUENCY" xr:uid="{E597058D-68DE-45E4-B124-2167CC73CB3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6DA25-9055-4D5E-B020-EA4AF8707719}">
  <dimension ref="A1:P37"/>
  <sheetViews>
    <sheetView topLeftCell="A31" zoomScaleNormal="100" workbookViewId="0">
      <selection activeCell="I15" sqref="I15"/>
    </sheetView>
  </sheetViews>
  <sheetFormatPr defaultRowHeight="15" x14ac:dyDescent="0.25"/>
  <cols>
    <col min="1" max="1" width="19.28515625" customWidth="1"/>
    <col min="2" max="2" width="16.140625" customWidth="1"/>
    <col min="3" max="3" width="17" bestFit="1" customWidth="1"/>
    <col min="4" max="4" width="51.5703125" customWidth="1"/>
    <col min="5" max="5" width="3.5703125" customWidth="1"/>
    <col min="6" max="6" width="1.85546875" customWidth="1"/>
    <col min="7" max="7" width="13.42578125" bestFit="1" customWidth="1"/>
    <col min="9" max="9" width="10.7109375" bestFit="1" customWidth="1"/>
    <col min="16" max="16" width="9.7109375" bestFit="1" customWidth="1"/>
  </cols>
  <sheetData>
    <row r="1" spans="1:16" x14ac:dyDescent="0.25">
      <c r="A1" t="s">
        <v>68</v>
      </c>
      <c r="C1" t="s">
        <v>67</v>
      </c>
      <c r="G1" t="s">
        <v>66</v>
      </c>
    </row>
    <row r="2" spans="1:16" x14ac:dyDescent="0.25">
      <c r="A2" s="9" t="s">
        <v>65</v>
      </c>
      <c r="B2" s="1">
        <f ca="1">DATE(B19,B9,B4)</f>
        <v>45301</v>
      </c>
      <c r="C2" s="1">
        <f ca="1">DATE(C19,C9,C4)</f>
        <v>45301</v>
      </c>
      <c r="D2" s="8" t="s">
        <v>64</v>
      </c>
      <c r="G2" s="1">
        <v>40905</v>
      </c>
    </row>
    <row r="3" spans="1:16" ht="30" x14ac:dyDescent="0.25">
      <c r="A3" s="9" t="s">
        <v>63</v>
      </c>
      <c r="B3" s="1"/>
      <c r="C3" s="1" t="s">
        <v>62</v>
      </c>
      <c r="D3" s="8" t="s">
        <v>61</v>
      </c>
      <c r="G3" t="s">
        <v>60</v>
      </c>
    </row>
    <row r="4" spans="1:16" x14ac:dyDescent="0.25">
      <c r="A4" s="9" t="s">
        <v>59</v>
      </c>
      <c r="B4">
        <f ca="1">DAY(B13)</f>
        <v>10</v>
      </c>
      <c r="C4">
        <f ca="1">DAY(C13)</f>
        <v>10</v>
      </c>
      <c r="D4" s="8" t="s">
        <v>58</v>
      </c>
      <c r="G4" s="1">
        <v>44562</v>
      </c>
    </row>
    <row r="5" spans="1:16" ht="30" x14ac:dyDescent="0.25">
      <c r="A5" t="s">
        <v>57</v>
      </c>
      <c r="C5">
        <f ca="1">DAYS360(G2,C13)</f>
        <v>4332</v>
      </c>
      <c r="D5" s="8" t="s">
        <v>56</v>
      </c>
      <c r="G5" s="1">
        <v>44563</v>
      </c>
    </row>
    <row r="6" spans="1:16" x14ac:dyDescent="0.25">
      <c r="A6" s="9" t="s">
        <v>55</v>
      </c>
      <c r="B6">
        <f ca="1" xml:space="preserve"> _xlfn.DAYS(B13,G2)</f>
        <v>4396</v>
      </c>
      <c r="D6" s="8"/>
      <c r="G6" s="1"/>
    </row>
    <row r="7" spans="1:16" ht="30" x14ac:dyDescent="0.25">
      <c r="A7" s="9" t="s">
        <v>54</v>
      </c>
      <c r="B7" s="1">
        <f>EDATE(G2,10)</f>
        <v>41210</v>
      </c>
      <c r="C7" s="1">
        <f ca="1">EDATE(C13,-25)</f>
        <v>44540</v>
      </c>
      <c r="D7" s="8" t="s">
        <v>53</v>
      </c>
      <c r="G7" s="1">
        <v>44568</v>
      </c>
    </row>
    <row r="8" spans="1:16" ht="30" x14ac:dyDescent="0.25">
      <c r="A8" s="9" t="s">
        <v>52</v>
      </c>
      <c r="B8" s="1">
        <f>EOMONTH(G2,0)</f>
        <v>40908</v>
      </c>
      <c r="C8" s="1">
        <f ca="1">EOMONTH(C13,-2)</f>
        <v>45260</v>
      </c>
      <c r="D8" s="8" t="s">
        <v>51</v>
      </c>
      <c r="G8" s="1">
        <v>44690</v>
      </c>
    </row>
    <row r="9" spans="1:16" x14ac:dyDescent="0.25">
      <c r="A9" s="9" t="s">
        <v>50</v>
      </c>
      <c r="B9">
        <f ca="1">MONTH(B13)</f>
        <v>1</v>
      </c>
      <c r="C9">
        <f ca="1">MONTH(C13)</f>
        <v>1</v>
      </c>
      <c r="D9" s="8" t="s">
        <v>49</v>
      </c>
      <c r="G9" s="1">
        <v>44693</v>
      </c>
    </row>
    <row r="10" spans="1:16" ht="60" x14ac:dyDescent="0.25">
      <c r="A10" s="9" t="s">
        <v>48</v>
      </c>
      <c r="B10">
        <f ca="1">NETWORKDAYS(G2,B13,G4:G12)</f>
        <v>3136</v>
      </c>
      <c r="C10">
        <f ca="1">NETWORKDAYS(G2,C13,G4:G13)</f>
        <v>3136</v>
      </c>
      <c r="D10" s="8" t="s">
        <v>47</v>
      </c>
      <c r="G10" s="1">
        <v>44707</v>
      </c>
      <c r="I10" s="1">
        <v>31000</v>
      </c>
    </row>
    <row r="11" spans="1:16" ht="30" x14ac:dyDescent="0.25">
      <c r="A11" s="9" t="s">
        <v>46</v>
      </c>
      <c r="B11" s="12">
        <f ca="1">NOW()</f>
        <v>45301.069621759256</v>
      </c>
      <c r="C11" s="12">
        <f ca="1">NOW()</f>
        <v>45301.069621759256</v>
      </c>
      <c r="D11" s="8" t="s">
        <v>45</v>
      </c>
      <c r="G11" s="1">
        <v>44801</v>
      </c>
    </row>
    <row r="12" spans="1:16" ht="75" x14ac:dyDescent="0.25">
      <c r="A12" s="9" t="s">
        <v>44</v>
      </c>
      <c r="B12">
        <f ca="1">NETWORKDAYS.INTL(G2,B13,"0100100",G4:G12)</f>
        <v>3135</v>
      </c>
      <c r="C12">
        <f ca="1">NETWORKDAYS.INTL(G2,C13,11,G4:G12)</f>
        <v>3763</v>
      </c>
      <c r="D12" s="8" t="s">
        <v>43</v>
      </c>
      <c r="G12" s="1">
        <v>44796</v>
      </c>
    </row>
    <row r="13" spans="1:16" x14ac:dyDescent="0.25">
      <c r="A13" s="9" t="s">
        <v>42</v>
      </c>
      <c r="B13" s="1">
        <f ca="1">TODAY()</f>
        <v>45301</v>
      </c>
      <c r="C13" s="1">
        <f ca="1">TODAY()</f>
        <v>45301</v>
      </c>
      <c r="D13" s="8" t="s">
        <v>41</v>
      </c>
    </row>
    <row r="14" spans="1:16" ht="45" x14ac:dyDescent="0.25">
      <c r="A14" s="9" t="s">
        <v>40</v>
      </c>
      <c r="B14">
        <f ca="1">WEEKDAY(B13,2)</f>
        <v>3</v>
      </c>
      <c r="C14">
        <f ca="1">WEEKDAY(C13,2)</f>
        <v>3</v>
      </c>
      <c r="D14" s="8" t="s">
        <v>39</v>
      </c>
      <c r="M14" s="1">
        <v>1</v>
      </c>
      <c r="P14">
        <v>45202</v>
      </c>
    </row>
    <row r="15" spans="1:16" ht="75" x14ac:dyDescent="0.25">
      <c r="A15" s="9" t="s">
        <v>38</v>
      </c>
      <c r="B15">
        <f>WEEKNUM(G2)</f>
        <v>53</v>
      </c>
      <c r="C15">
        <f ca="1">WEEKNUM(C13,2)</f>
        <v>2</v>
      </c>
      <c r="D15" s="8" t="s">
        <v>37</v>
      </c>
    </row>
    <row r="16" spans="1:16" ht="60" x14ac:dyDescent="0.25">
      <c r="A16" s="9" t="s">
        <v>36</v>
      </c>
      <c r="B16">
        <f>_xlfn.ISOWEEKNUM(G2)</f>
        <v>52</v>
      </c>
      <c r="C16">
        <f ca="1">_xlfn.ISOWEEKNUM(C13)</f>
        <v>2</v>
      </c>
      <c r="D16" s="8" t="s">
        <v>35</v>
      </c>
    </row>
    <row r="17" spans="1:5" ht="45" x14ac:dyDescent="0.25">
      <c r="A17" s="9" t="s">
        <v>34</v>
      </c>
      <c r="B17" s="1">
        <f>WORKDAY(G2,150,G4:G12)</f>
        <v>41115</v>
      </c>
      <c r="C17" s="1">
        <f>WORKDAY(G2,400,G4:G12)</f>
        <v>41465</v>
      </c>
      <c r="D17" s="8" t="s">
        <v>33</v>
      </c>
    </row>
    <row r="18" spans="1:5" ht="75" x14ac:dyDescent="0.25">
      <c r="A18" s="9" t="s">
        <v>32</v>
      </c>
      <c r="B18" s="1">
        <f>WORKDAY.INTL(G2,150,"0100100",G4:G12)</f>
        <v>41115</v>
      </c>
      <c r="C18" s="1">
        <f>WORKDAY.INTL(G2,400,11,G4:G12)</f>
        <v>41372</v>
      </c>
      <c r="D18" s="8" t="s">
        <v>31</v>
      </c>
    </row>
    <row r="19" spans="1:5" x14ac:dyDescent="0.25">
      <c r="A19" s="9" t="s">
        <v>30</v>
      </c>
      <c r="B19">
        <f ca="1">YEAR(B13)</f>
        <v>2024</v>
      </c>
      <c r="C19">
        <f ca="1">YEAR(C13)</f>
        <v>2024</v>
      </c>
      <c r="D19" s="8" t="s">
        <v>29</v>
      </c>
    </row>
    <row r="20" spans="1:5" ht="30" x14ac:dyDescent="0.25">
      <c r="A20" s="9" t="s">
        <v>28</v>
      </c>
      <c r="B20">
        <f ca="1">YEARFRAC(G2,B13)</f>
        <v>12.033333333333333</v>
      </c>
      <c r="C20">
        <f ca="1">YEARFRAC(G2,C13)</f>
        <v>12.033333333333333</v>
      </c>
      <c r="D20" s="11" t="s">
        <v>27</v>
      </c>
    </row>
    <row r="21" spans="1:5" x14ac:dyDescent="0.25">
      <c r="A21" s="9" t="s">
        <v>26</v>
      </c>
      <c r="B21">
        <f ca="1">HOUR(B11)</f>
        <v>1</v>
      </c>
      <c r="C21">
        <f ca="1">HOUR(C11)</f>
        <v>1</v>
      </c>
      <c r="D21" s="8" t="s">
        <v>25</v>
      </c>
    </row>
    <row r="22" spans="1:5" x14ac:dyDescent="0.25">
      <c r="A22" s="9" t="s">
        <v>24</v>
      </c>
      <c r="B22">
        <f ca="1">MINUTE(B11)</f>
        <v>40</v>
      </c>
      <c r="C22">
        <f ca="1">MINUTE(C11)</f>
        <v>40</v>
      </c>
      <c r="D22" s="8" t="s">
        <v>23</v>
      </c>
    </row>
    <row r="23" spans="1:5" x14ac:dyDescent="0.25">
      <c r="A23" s="9" t="s">
        <v>22</v>
      </c>
      <c r="B23">
        <f ca="1">SECOND(B11)</f>
        <v>15</v>
      </c>
      <c r="C23">
        <f ca="1">SECOND(C11)</f>
        <v>15</v>
      </c>
      <c r="D23" s="8" t="s">
        <v>21</v>
      </c>
    </row>
    <row r="24" spans="1:5" x14ac:dyDescent="0.25">
      <c r="A24" s="9" t="s">
        <v>20</v>
      </c>
      <c r="B24" s="10">
        <f ca="1">TIME(B21+2,B22+7,B23)</f>
        <v>0.15781249999999999</v>
      </c>
      <c r="C24" s="10">
        <f ca="1">TIME(C21,C22,C23)</f>
        <v>6.9618055555555558E-2</v>
      </c>
      <c r="D24" s="8" t="s">
        <v>19</v>
      </c>
    </row>
    <row r="25" spans="1:5" ht="45" x14ac:dyDescent="0.25">
      <c r="A25" s="9" t="s">
        <v>18</v>
      </c>
      <c r="B25">
        <f>TIMEVALUE("60:00")</f>
        <v>0.5</v>
      </c>
      <c r="C25">
        <f>TIMEVALUE("13:34")</f>
        <v>0.56527777777777777</v>
      </c>
      <c r="D25" s="8" t="s">
        <v>17</v>
      </c>
    </row>
    <row r="26" spans="1:5" x14ac:dyDescent="0.25">
      <c r="A26" s="7" t="s">
        <v>16</v>
      </c>
      <c r="B26" s="4">
        <f ca="1">DATEDIF(A28,A27,"y")</f>
        <v>5</v>
      </c>
      <c r="C26" s="4">
        <f ca="1">DATEDIF($A$28,$A$27,E26)</f>
        <v>5</v>
      </c>
      <c r="D26" s="3" t="s">
        <v>15</v>
      </c>
      <c r="E26" s="3" t="s">
        <v>14</v>
      </c>
    </row>
    <row r="27" spans="1:5" x14ac:dyDescent="0.25">
      <c r="A27" s="6">
        <f ca="1">TODAY()</f>
        <v>45301</v>
      </c>
      <c r="B27">
        <f ca="1">DATEDIF(A28,A27, "m")</f>
        <v>70</v>
      </c>
      <c r="C27" s="4">
        <f ca="1">DATEDIF($A$28,$A$27,E27)</f>
        <v>70</v>
      </c>
      <c r="D27" s="3" t="s">
        <v>13</v>
      </c>
      <c r="E27" s="3" t="s">
        <v>12</v>
      </c>
    </row>
    <row r="28" spans="1:5" x14ac:dyDescent="0.25">
      <c r="A28" s="6">
        <v>43167</v>
      </c>
      <c r="B28" s="4">
        <f ca="1">DATEDIF(A28,A27,"d")</f>
        <v>2134</v>
      </c>
      <c r="C28" s="4">
        <f ca="1">DATEDIF($A$28,$A$27,E28)</f>
        <v>2134</v>
      </c>
      <c r="D28" s="3" t="s">
        <v>11</v>
      </c>
      <c r="E28" s="3" t="s">
        <v>10</v>
      </c>
    </row>
    <row r="29" spans="1:5" ht="30" x14ac:dyDescent="0.25">
      <c r="A29" s="5"/>
      <c r="B29" s="4">
        <f ca="1">DATEDIF(A28,A27, "md")</f>
        <v>2</v>
      </c>
      <c r="C29" s="4">
        <f ca="1">DATEDIF($A$28,$A$27,E29)</f>
        <v>2</v>
      </c>
      <c r="D29" s="3" t="s">
        <v>9</v>
      </c>
      <c r="E29" s="3" t="s">
        <v>8</v>
      </c>
    </row>
    <row r="30" spans="1:5" ht="30" x14ac:dyDescent="0.25">
      <c r="A30" s="5"/>
      <c r="B30" s="4">
        <f ca="1">DATEDIF(A28,A27, "ym")</f>
        <v>10</v>
      </c>
      <c r="C30" s="4">
        <f ca="1">DATEDIF($A$28,$A$27,E30)</f>
        <v>10</v>
      </c>
      <c r="D30" s="3" t="s">
        <v>7</v>
      </c>
      <c r="E30" s="3" t="s">
        <v>6</v>
      </c>
    </row>
    <row r="31" spans="1:5" ht="30" x14ac:dyDescent="0.25">
      <c r="A31" s="5"/>
      <c r="B31" s="4">
        <f ca="1">DATEDIF(A28,A27, "yd")</f>
        <v>308</v>
      </c>
      <c r="C31" s="4">
        <f ca="1">DATEDIF($A$28,$A$27,E31)</f>
        <v>308</v>
      </c>
      <c r="D31" s="3" t="s">
        <v>5</v>
      </c>
      <c r="E31" s="3" t="s">
        <v>4</v>
      </c>
    </row>
    <row r="33" spans="1:7" x14ac:dyDescent="0.25">
      <c r="A33" t="s">
        <v>3</v>
      </c>
      <c r="D33" s="2" t="s">
        <v>2</v>
      </c>
      <c r="G33" s="1">
        <v>44292</v>
      </c>
    </row>
    <row r="34" spans="1:7" x14ac:dyDescent="0.25">
      <c r="A34" t="s">
        <v>1</v>
      </c>
      <c r="C34" s="1">
        <f>EOMONTH(G33,2)</f>
        <v>44377</v>
      </c>
      <c r="D34" s="2" t="s">
        <v>0</v>
      </c>
    </row>
    <row r="36" spans="1:7" x14ac:dyDescent="0.25">
      <c r="A36" s="1">
        <v>44627</v>
      </c>
    </row>
    <row r="37" spans="1:7" x14ac:dyDescent="0.25">
      <c r="A37" s="1">
        <v>44632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80108-6225-4474-810D-0E040813FA80}">
  <dimension ref="A1:P199"/>
  <sheetViews>
    <sheetView zoomScaleNormal="100" workbookViewId="0">
      <selection activeCell="D20" sqref="D20"/>
    </sheetView>
  </sheetViews>
  <sheetFormatPr defaultRowHeight="15" x14ac:dyDescent="0.25"/>
  <cols>
    <col min="1" max="1" width="16.85546875" customWidth="1"/>
    <col min="3" max="4" width="51.28515625" customWidth="1"/>
    <col min="5" max="5" width="12.85546875" bestFit="1" customWidth="1"/>
    <col min="6" max="7" width="12.42578125" bestFit="1" customWidth="1"/>
    <col min="8" max="8" width="11.42578125" bestFit="1" customWidth="1"/>
    <col min="9" max="9" width="12.5703125" bestFit="1" customWidth="1"/>
    <col min="10" max="10" width="5.7109375" bestFit="1" customWidth="1"/>
    <col min="11" max="11" width="12" bestFit="1" customWidth="1"/>
    <col min="12" max="12" width="19" bestFit="1" customWidth="1"/>
    <col min="13" max="13" width="7.85546875" bestFit="1" customWidth="1"/>
    <col min="14" max="14" width="10.7109375" bestFit="1" customWidth="1"/>
  </cols>
  <sheetData>
    <row r="1" spans="1:16" ht="30" x14ac:dyDescent="0.25">
      <c r="A1" t="s">
        <v>136</v>
      </c>
      <c r="B1">
        <f>COUNT(E1:N199)</f>
        <v>1188</v>
      </c>
      <c r="C1" s="8" t="s">
        <v>135</v>
      </c>
      <c r="D1" s="8"/>
      <c r="E1" s="17" t="s">
        <v>134</v>
      </c>
      <c r="F1" s="17" t="s">
        <v>133</v>
      </c>
      <c r="G1" s="17" t="s">
        <v>132</v>
      </c>
      <c r="H1" s="17" t="s">
        <v>131</v>
      </c>
      <c r="I1" s="17" t="s">
        <v>130</v>
      </c>
      <c r="J1" s="17" t="s">
        <v>129</v>
      </c>
      <c r="K1" s="17" t="s">
        <v>128</v>
      </c>
      <c r="L1" s="17" t="s">
        <v>127</v>
      </c>
      <c r="M1" s="17" t="s">
        <v>126</v>
      </c>
      <c r="N1" s="17" t="s">
        <v>125</v>
      </c>
      <c r="P1" s="16">
        <v>500</v>
      </c>
    </row>
    <row r="2" spans="1:16" x14ac:dyDescent="0.25">
      <c r="A2" t="s">
        <v>124</v>
      </c>
      <c r="B2">
        <f>COUNTA(E1:N199)</f>
        <v>1990</v>
      </c>
      <c r="C2" s="8" t="s">
        <v>123</v>
      </c>
      <c r="D2" s="8"/>
      <c r="E2" t="s">
        <v>76</v>
      </c>
      <c r="F2" t="s">
        <v>87</v>
      </c>
      <c r="G2" t="s">
        <v>86</v>
      </c>
      <c r="H2" t="s">
        <v>69</v>
      </c>
      <c r="I2">
        <v>306</v>
      </c>
      <c r="J2" s="13">
        <v>0.9</v>
      </c>
      <c r="K2">
        <v>800</v>
      </c>
      <c r="L2">
        <v>0.7</v>
      </c>
      <c r="M2">
        <v>61.200000000000045</v>
      </c>
      <c r="N2" s="1">
        <v>43962</v>
      </c>
    </row>
    <row r="3" spans="1:16" x14ac:dyDescent="0.25">
      <c r="A3" t="s">
        <v>122</v>
      </c>
      <c r="B3">
        <f>COUNTBLANK(E1:N199)</f>
        <v>0</v>
      </c>
      <c r="C3" s="8" t="s">
        <v>121</v>
      </c>
      <c r="D3" s="8"/>
      <c r="E3" t="s">
        <v>72</v>
      </c>
      <c r="F3" t="s">
        <v>90</v>
      </c>
      <c r="G3" t="s">
        <v>85</v>
      </c>
      <c r="H3" t="s">
        <v>69</v>
      </c>
      <c r="I3">
        <v>223</v>
      </c>
      <c r="J3" s="13">
        <v>0.8</v>
      </c>
      <c r="K3">
        <v>178.4</v>
      </c>
      <c r="L3">
        <v>0.69</v>
      </c>
      <c r="M3">
        <v>24.53000000000003</v>
      </c>
      <c r="N3" s="1">
        <v>44096</v>
      </c>
    </row>
    <row r="4" spans="1:16" x14ac:dyDescent="0.25">
      <c r="A4" t="s">
        <v>120</v>
      </c>
      <c r="C4" s="8"/>
      <c r="D4" s="8"/>
      <c r="E4" t="s">
        <v>72</v>
      </c>
      <c r="F4" t="s">
        <v>90</v>
      </c>
      <c r="G4" t="s">
        <v>101</v>
      </c>
      <c r="H4" t="s">
        <v>69</v>
      </c>
      <c r="I4">
        <v>356</v>
      </c>
      <c r="J4" s="13">
        <v>0.8</v>
      </c>
      <c r="K4">
        <v>284.8</v>
      </c>
      <c r="L4">
        <v>0.69</v>
      </c>
      <c r="M4">
        <v>39.160000000000025</v>
      </c>
      <c r="N4" s="1">
        <v>43825</v>
      </c>
    </row>
    <row r="5" spans="1:16" x14ac:dyDescent="0.25">
      <c r="A5" t="s">
        <v>72</v>
      </c>
      <c r="B5">
        <f>COUNTIF(ფორმულები_Count!E2:E199,A5)</f>
        <v>45</v>
      </c>
      <c r="C5" s="8" t="s">
        <v>119</v>
      </c>
      <c r="D5" s="8"/>
      <c r="E5" t="s">
        <v>76</v>
      </c>
      <c r="F5" t="s">
        <v>75</v>
      </c>
      <c r="G5" t="s">
        <v>84</v>
      </c>
      <c r="H5" t="s">
        <v>69</v>
      </c>
      <c r="I5">
        <v>973</v>
      </c>
      <c r="J5" s="13">
        <v>0.9</v>
      </c>
      <c r="K5">
        <v>875.7</v>
      </c>
      <c r="L5">
        <v>0.7</v>
      </c>
      <c r="M5">
        <v>194.60000000000014</v>
      </c>
      <c r="N5" s="1">
        <v>43977</v>
      </c>
    </row>
    <row r="6" spans="1:16" x14ac:dyDescent="0.25">
      <c r="A6" t="s">
        <v>118</v>
      </c>
      <c r="B6">
        <f>COUNTIF(K2:K199,"&gt;25")</f>
        <v>198</v>
      </c>
      <c r="C6" s="8" t="s">
        <v>117</v>
      </c>
      <c r="D6" s="8"/>
      <c r="E6" t="s">
        <v>80</v>
      </c>
      <c r="F6" t="s">
        <v>71</v>
      </c>
      <c r="G6" t="s">
        <v>70</v>
      </c>
      <c r="H6" t="s">
        <v>77</v>
      </c>
      <c r="I6">
        <v>417</v>
      </c>
      <c r="J6" s="13">
        <v>0.85</v>
      </c>
      <c r="K6">
        <v>354.45</v>
      </c>
      <c r="L6">
        <v>0.67</v>
      </c>
      <c r="M6">
        <v>75.059999999999945</v>
      </c>
      <c r="N6" s="1">
        <v>43556</v>
      </c>
    </row>
    <row r="7" spans="1:16" x14ac:dyDescent="0.25">
      <c r="A7" t="s">
        <v>116</v>
      </c>
      <c r="B7">
        <f>COUNTIF(K2:K199,"&gt;"&amp;A8)</f>
        <v>102</v>
      </c>
      <c r="C7" s="8" t="s">
        <v>115</v>
      </c>
      <c r="D7" s="8"/>
      <c r="E7" t="s">
        <v>85</v>
      </c>
      <c r="F7" t="s">
        <v>90</v>
      </c>
      <c r="G7" t="s">
        <v>98</v>
      </c>
      <c r="H7" t="s">
        <v>69</v>
      </c>
      <c r="I7">
        <v>423</v>
      </c>
      <c r="J7" s="13">
        <v>1.1000000000000001</v>
      </c>
      <c r="K7">
        <v>465.3</v>
      </c>
      <c r="L7">
        <v>0.8</v>
      </c>
      <c r="M7">
        <v>126.89999999999998</v>
      </c>
      <c r="N7" s="1">
        <v>43689</v>
      </c>
    </row>
    <row r="8" spans="1:16" x14ac:dyDescent="0.25">
      <c r="A8">
        <v>500</v>
      </c>
      <c r="B8">
        <f>COUNTIF(K2:K199,A8)</f>
        <v>0</v>
      </c>
      <c r="C8" s="8" t="s">
        <v>114</v>
      </c>
      <c r="D8" s="8"/>
      <c r="E8" t="s">
        <v>85</v>
      </c>
      <c r="F8" t="s">
        <v>75</v>
      </c>
      <c r="G8" t="s">
        <v>91</v>
      </c>
      <c r="H8" t="s">
        <v>69</v>
      </c>
      <c r="I8">
        <v>818</v>
      </c>
      <c r="J8" s="13">
        <v>1.1000000000000001</v>
      </c>
      <c r="K8">
        <v>899.80000000000007</v>
      </c>
      <c r="L8">
        <v>0.8</v>
      </c>
      <c r="M8">
        <v>245.39999999999998</v>
      </c>
      <c r="N8" s="1">
        <v>44089</v>
      </c>
    </row>
    <row r="9" spans="1:16" x14ac:dyDescent="0.25">
      <c r="A9" t="s">
        <v>113</v>
      </c>
      <c r="B9">
        <f>COUNTIF(F2:F199,"*ი*")</f>
        <v>129</v>
      </c>
      <c r="C9" s="8" t="s">
        <v>112</v>
      </c>
      <c r="D9" s="8"/>
      <c r="E9" t="s">
        <v>72</v>
      </c>
      <c r="F9" t="s">
        <v>83</v>
      </c>
      <c r="G9" t="s">
        <v>82</v>
      </c>
      <c r="H9" t="s">
        <v>69</v>
      </c>
      <c r="I9">
        <v>692</v>
      </c>
      <c r="J9" s="13">
        <v>0.8</v>
      </c>
      <c r="K9">
        <v>553.6</v>
      </c>
      <c r="L9">
        <v>0.69</v>
      </c>
      <c r="M9">
        <v>76.120000000000061</v>
      </c>
      <c r="N9" s="1">
        <v>44012</v>
      </c>
    </row>
    <row r="10" spans="1:16" ht="30" x14ac:dyDescent="0.25">
      <c r="A10" t="s">
        <v>111</v>
      </c>
      <c r="B10">
        <f>COUNTIF(F2:F199,"???ია")</f>
        <v>17</v>
      </c>
      <c r="C10" s="8" t="s">
        <v>110</v>
      </c>
      <c r="D10" s="8"/>
      <c r="E10" t="s">
        <v>80</v>
      </c>
      <c r="F10" t="s">
        <v>97</v>
      </c>
      <c r="G10" t="s">
        <v>96</v>
      </c>
      <c r="H10" t="s">
        <v>69</v>
      </c>
      <c r="I10">
        <v>213</v>
      </c>
      <c r="J10" s="13">
        <v>0.85</v>
      </c>
      <c r="K10">
        <v>181.04999999999998</v>
      </c>
      <c r="L10">
        <v>0.67</v>
      </c>
      <c r="M10">
        <v>38.339999999999975</v>
      </c>
      <c r="N10" s="1">
        <v>43669</v>
      </c>
    </row>
    <row r="11" spans="1:16" x14ac:dyDescent="0.25">
      <c r="A11" t="s">
        <v>109</v>
      </c>
      <c r="E11" t="s">
        <v>76</v>
      </c>
      <c r="F11" t="s">
        <v>83</v>
      </c>
      <c r="G11" t="s">
        <v>100</v>
      </c>
      <c r="H11" t="s">
        <v>69</v>
      </c>
      <c r="I11">
        <v>678</v>
      </c>
      <c r="J11" s="13">
        <v>0.9</v>
      </c>
      <c r="K11">
        <v>610.20000000000005</v>
      </c>
      <c r="L11">
        <v>0.7</v>
      </c>
      <c r="M11">
        <v>135.60000000000008</v>
      </c>
      <c r="N11" s="1">
        <v>44072</v>
      </c>
    </row>
    <row r="12" spans="1:16" ht="30" x14ac:dyDescent="0.25">
      <c r="B12">
        <f>COUNTIFS(F2:F199,"კახეთი",E2:E199,A5,I2:I199,"&gt;500")</f>
        <v>4</v>
      </c>
      <c r="C12" s="8" t="s">
        <v>108</v>
      </c>
      <c r="D12" s="8"/>
      <c r="E12" t="s">
        <v>80</v>
      </c>
      <c r="F12" t="s">
        <v>79</v>
      </c>
      <c r="G12" t="s">
        <v>78</v>
      </c>
      <c r="H12" t="s">
        <v>69</v>
      </c>
      <c r="I12">
        <v>426</v>
      </c>
      <c r="J12" s="13">
        <v>0.85</v>
      </c>
      <c r="K12">
        <v>362.09999999999997</v>
      </c>
      <c r="L12">
        <v>0.67</v>
      </c>
      <c r="M12">
        <v>76.67999999999995</v>
      </c>
      <c r="N12" s="1">
        <v>43593</v>
      </c>
    </row>
    <row r="13" spans="1:16" x14ac:dyDescent="0.25">
      <c r="E13" t="s">
        <v>76</v>
      </c>
      <c r="F13" t="s">
        <v>90</v>
      </c>
      <c r="G13" t="s">
        <v>89</v>
      </c>
      <c r="H13" t="s">
        <v>77</v>
      </c>
      <c r="I13">
        <v>720</v>
      </c>
      <c r="J13" s="13">
        <v>0.9</v>
      </c>
      <c r="K13">
        <v>648</v>
      </c>
      <c r="L13">
        <v>0.7</v>
      </c>
      <c r="M13">
        <v>144.00000000000006</v>
      </c>
      <c r="N13" s="1">
        <v>43574</v>
      </c>
    </row>
    <row r="14" spans="1:16" x14ac:dyDescent="0.25">
      <c r="A14" s="15" t="s">
        <v>107</v>
      </c>
      <c r="B14" s="15"/>
      <c r="C14" s="15"/>
      <c r="D14" s="14"/>
      <c r="E14" t="s">
        <v>85</v>
      </c>
      <c r="F14" t="s">
        <v>95</v>
      </c>
      <c r="G14" t="s">
        <v>94</v>
      </c>
      <c r="H14" t="s">
        <v>69</v>
      </c>
      <c r="I14">
        <v>486</v>
      </c>
      <c r="J14" s="13">
        <v>1.1000000000000001</v>
      </c>
      <c r="K14">
        <v>534.6</v>
      </c>
      <c r="L14">
        <v>0.8</v>
      </c>
      <c r="M14">
        <v>145.80000000000001</v>
      </c>
      <c r="N14" s="1">
        <v>44073</v>
      </c>
    </row>
    <row r="15" spans="1:16" x14ac:dyDescent="0.25">
      <c r="A15" s="15"/>
      <c r="B15" s="15"/>
      <c r="C15" s="15"/>
      <c r="D15" s="14"/>
      <c r="E15" t="s">
        <v>80</v>
      </c>
      <c r="F15" t="s">
        <v>71</v>
      </c>
      <c r="G15" t="s">
        <v>88</v>
      </c>
      <c r="H15" t="s">
        <v>69</v>
      </c>
      <c r="I15">
        <v>942</v>
      </c>
      <c r="J15" s="13">
        <v>0.85</v>
      </c>
      <c r="K15">
        <v>800.69999999999993</v>
      </c>
      <c r="L15">
        <v>0.67</v>
      </c>
      <c r="M15">
        <v>169.55999999999995</v>
      </c>
      <c r="N15" s="1">
        <v>43910</v>
      </c>
    </row>
    <row r="16" spans="1:16" x14ac:dyDescent="0.25">
      <c r="A16" s="15"/>
      <c r="B16" s="15"/>
      <c r="C16" s="15"/>
      <c r="D16" s="14"/>
      <c r="E16" t="s">
        <v>76</v>
      </c>
      <c r="F16" t="s">
        <v>75</v>
      </c>
      <c r="G16" t="s">
        <v>74</v>
      </c>
      <c r="H16" t="s">
        <v>81</v>
      </c>
      <c r="I16">
        <v>736</v>
      </c>
      <c r="J16" s="13">
        <v>0.9</v>
      </c>
      <c r="K16">
        <v>662.4</v>
      </c>
      <c r="L16">
        <v>0.7</v>
      </c>
      <c r="M16">
        <v>147.20000000000005</v>
      </c>
      <c r="N16" s="1">
        <v>43922</v>
      </c>
    </row>
    <row r="17" spans="1:14" x14ac:dyDescent="0.25">
      <c r="A17" s="15"/>
      <c r="B17" s="15"/>
      <c r="C17" s="15"/>
      <c r="D17" s="14"/>
      <c r="E17" t="s">
        <v>72</v>
      </c>
      <c r="F17" t="s">
        <v>71</v>
      </c>
      <c r="G17" t="s">
        <v>92</v>
      </c>
      <c r="H17" t="s">
        <v>81</v>
      </c>
      <c r="I17">
        <v>838</v>
      </c>
      <c r="J17" s="13">
        <v>0.8</v>
      </c>
      <c r="K17">
        <v>670.40000000000009</v>
      </c>
      <c r="L17">
        <v>0.69</v>
      </c>
      <c r="M17">
        <v>92.180000000000177</v>
      </c>
      <c r="N17" s="1">
        <v>43570</v>
      </c>
    </row>
    <row r="18" spans="1:14" x14ac:dyDescent="0.25">
      <c r="E18" t="s">
        <v>72</v>
      </c>
      <c r="F18" t="s">
        <v>95</v>
      </c>
      <c r="G18" t="s">
        <v>99</v>
      </c>
      <c r="H18" t="s">
        <v>77</v>
      </c>
      <c r="I18">
        <v>883</v>
      </c>
      <c r="J18" s="13">
        <v>0.8</v>
      </c>
      <c r="K18">
        <v>706.40000000000009</v>
      </c>
      <c r="L18">
        <v>0.69</v>
      </c>
      <c r="M18">
        <v>97.130000000000109</v>
      </c>
      <c r="N18" s="1">
        <v>43507</v>
      </c>
    </row>
    <row r="19" spans="1:14" x14ac:dyDescent="0.25">
      <c r="E19" t="s">
        <v>72</v>
      </c>
      <c r="F19" t="s">
        <v>71</v>
      </c>
      <c r="G19" t="s">
        <v>70</v>
      </c>
      <c r="H19" t="s">
        <v>69</v>
      </c>
      <c r="I19">
        <v>709</v>
      </c>
      <c r="J19" s="13">
        <v>0.8</v>
      </c>
      <c r="K19">
        <v>567.20000000000005</v>
      </c>
      <c r="L19">
        <v>0.69</v>
      </c>
      <c r="M19">
        <v>77.990000000000066</v>
      </c>
      <c r="N19" s="1">
        <v>43668</v>
      </c>
    </row>
    <row r="20" spans="1:14" x14ac:dyDescent="0.25">
      <c r="C20">
        <v>43473</v>
      </c>
      <c r="E20" t="s">
        <v>80</v>
      </c>
      <c r="F20" t="s">
        <v>90</v>
      </c>
      <c r="G20" t="s">
        <v>89</v>
      </c>
      <c r="H20" t="s">
        <v>69</v>
      </c>
      <c r="I20">
        <v>847</v>
      </c>
      <c r="J20" s="13">
        <v>0.85</v>
      </c>
      <c r="K20">
        <v>719.94999999999993</v>
      </c>
      <c r="L20">
        <v>0.67</v>
      </c>
      <c r="M20">
        <v>152.45999999999992</v>
      </c>
      <c r="N20" s="1">
        <v>44107</v>
      </c>
    </row>
    <row r="21" spans="1:14" x14ac:dyDescent="0.25">
      <c r="C21">
        <v>44112</v>
      </c>
      <c r="E21" t="s">
        <v>80</v>
      </c>
      <c r="F21" t="s">
        <v>75</v>
      </c>
      <c r="G21" t="s">
        <v>84</v>
      </c>
      <c r="H21" t="s">
        <v>77</v>
      </c>
      <c r="I21">
        <v>134</v>
      </c>
      <c r="J21" s="13">
        <v>0.85</v>
      </c>
      <c r="K21">
        <v>113.89999999999999</v>
      </c>
      <c r="L21">
        <v>0.67</v>
      </c>
      <c r="M21">
        <v>24.11999999999999</v>
      </c>
      <c r="N21" s="1">
        <v>43669</v>
      </c>
    </row>
    <row r="22" spans="1:14" x14ac:dyDescent="0.25">
      <c r="E22" t="s">
        <v>76</v>
      </c>
      <c r="F22" t="s">
        <v>79</v>
      </c>
      <c r="G22" t="s">
        <v>78</v>
      </c>
      <c r="H22" t="s">
        <v>77</v>
      </c>
      <c r="I22">
        <v>697</v>
      </c>
      <c r="J22" s="13">
        <v>0.9</v>
      </c>
      <c r="K22">
        <v>627.30000000000007</v>
      </c>
      <c r="L22">
        <v>0.7</v>
      </c>
      <c r="M22">
        <v>139.40000000000009</v>
      </c>
      <c r="N22" s="1">
        <v>43707</v>
      </c>
    </row>
    <row r="23" spans="1:14" x14ac:dyDescent="0.25">
      <c r="E23" t="s">
        <v>80</v>
      </c>
      <c r="F23" t="s">
        <v>75</v>
      </c>
      <c r="G23" t="s">
        <v>91</v>
      </c>
      <c r="H23" t="s">
        <v>77</v>
      </c>
      <c r="I23">
        <v>550</v>
      </c>
      <c r="J23" s="13">
        <v>0.85</v>
      </c>
      <c r="K23">
        <v>467.5</v>
      </c>
      <c r="L23">
        <v>0.67</v>
      </c>
      <c r="M23">
        <v>99</v>
      </c>
      <c r="N23" s="1">
        <v>43603</v>
      </c>
    </row>
    <row r="24" spans="1:14" x14ac:dyDescent="0.25">
      <c r="E24" t="s">
        <v>85</v>
      </c>
      <c r="F24" t="s">
        <v>71</v>
      </c>
      <c r="G24" t="s">
        <v>88</v>
      </c>
      <c r="H24" t="s">
        <v>77</v>
      </c>
      <c r="I24">
        <v>944</v>
      </c>
      <c r="J24" s="13">
        <v>1.1000000000000001</v>
      </c>
      <c r="K24">
        <v>1038.4000000000001</v>
      </c>
      <c r="L24">
        <v>0.8</v>
      </c>
      <c r="M24">
        <v>283.20000000000005</v>
      </c>
      <c r="N24" s="1">
        <v>43946</v>
      </c>
    </row>
    <row r="25" spans="1:14" x14ac:dyDescent="0.25">
      <c r="C25">
        <f>COUNTIFS(H2:H199,"მაღაზია 2",E2:E199,"ბაკურიანი")</f>
        <v>14</v>
      </c>
      <c r="E25" t="s">
        <v>80</v>
      </c>
      <c r="F25" t="s">
        <v>90</v>
      </c>
      <c r="G25" t="s">
        <v>85</v>
      </c>
      <c r="H25" t="s">
        <v>77</v>
      </c>
      <c r="I25">
        <v>322</v>
      </c>
      <c r="J25" s="13">
        <v>0.85</v>
      </c>
      <c r="K25">
        <v>273.7</v>
      </c>
      <c r="L25">
        <v>0.67</v>
      </c>
      <c r="M25">
        <v>57.95999999999998</v>
      </c>
      <c r="N25" s="1">
        <v>43600</v>
      </c>
    </row>
    <row r="26" spans="1:14" x14ac:dyDescent="0.25">
      <c r="C26">
        <f>COUNTIFS(G2:G199,"რუსთავი",E2:E199,"*ნი")</f>
        <v>10</v>
      </c>
      <c r="E26" t="s">
        <v>85</v>
      </c>
      <c r="F26" t="s">
        <v>90</v>
      </c>
      <c r="G26" t="s">
        <v>98</v>
      </c>
      <c r="H26" t="s">
        <v>77</v>
      </c>
      <c r="I26">
        <v>918</v>
      </c>
      <c r="J26" s="13">
        <v>1.1000000000000001</v>
      </c>
      <c r="K26">
        <v>1009.8000000000001</v>
      </c>
      <c r="L26">
        <v>0.8</v>
      </c>
      <c r="M26">
        <v>275.39999999999998</v>
      </c>
      <c r="N26" s="1">
        <v>44041</v>
      </c>
    </row>
    <row r="27" spans="1:14" x14ac:dyDescent="0.25">
      <c r="C27">
        <f>COUNTIFS(E:E,"*ა*",G:G,"ბათუმი",I:I,"&gt;200",I:I,"&lt;="&amp;$P$1,K:K,"&gt;"&amp;$P$1)</f>
        <v>1</v>
      </c>
      <c r="E27" t="s">
        <v>85</v>
      </c>
      <c r="F27" t="s">
        <v>97</v>
      </c>
      <c r="G27" t="s">
        <v>96</v>
      </c>
      <c r="H27" t="s">
        <v>77</v>
      </c>
      <c r="I27">
        <v>736</v>
      </c>
      <c r="J27" s="13">
        <v>1.1000000000000001</v>
      </c>
      <c r="K27">
        <v>809.6</v>
      </c>
      <c r="L27">
        <v>0.8</v>
      </c>
      <c r="M27">
        <v>220.79999999999995</v>
      </c>
      <c r="N27" s="1">
        <v>43887</v>
      </c>
    </row>
    <row r="28" spans="1:14" x14ac:dyDescent="0.25">
      <c r="E28" t="s">
        <v>80</v>
      </c>
      <c r="F28" t="s">
        <v>95</v>
      </c>
      <c r="G28" t="s">
        <v>94</v>
      </c>
      <c r="H28" t="s">
        <v>77</v>
      </c>
      <c r="I28">
        <v>321</v>
      </c>
      <c r="J28" s="13">
        <v>0.85</v>
      </c>
      <c r="K28">
        <v>272.84999999999997</v>
      </c>
      <c r="L28">
        <v>0.67</v>
      </c>
      <c r="M28">
        <v>57.779999999999944</v>
      </c>
      <c r="N28" s="1">
        <v>43712</v>
      </c>
    </row>
    <row r="29" spans="1:14" x14ac:dyDescent="0.25">
      <c r="E29" t="s">
        <v>80</v>
      </c>
      <c r="F29" t="s">
        <v>71</v>
      </c>
      <c r="G29" t="s">
        <v>92</v>
      </c>
      <c r="H29" t="s">
        <v>69</v>
      </c>
      <c r="I29">
        <v>836</v>
      </c>
      <c r="J29" s="13">
        <v>0.85</v>
      </c>
      <c r="K29">
        <v>710.6</v>
      </c>
      <c r="L29">
        <v>0.67</v>
      </c>
      <c r="M29">
        <v>150.48000000000002</v>
      </c>
      <c r="N29" s="1">
        <v>43669</v>
      </c>
    </row>
    <row r="30" spans="1:14" x14ac:dyDescent="0.25">
      <c r="E30" t="s">
        <v>76</v>
      </c>
      <c r="F30" t="s">
        <v>71</v>
      </c>
      <c r="G30" t="s">
        <v>70</v>
      </c>
      <c r="H30" t="s">
        <v>77</v>
      </c>
      <c r="I30">
        <v>459</v>
      </c>
      <c r="J30" s="13">
        <v>0.9</v>
      </c>
      <c r="K30">
        <v>413.1</v>
      </c>
      <c r="L30">
        <v>0.7</v>
      </c>
      <c r="M30">
        <v>91.800000000000068</v>
      </c>
      <c r="N30" s="1">
        <v>43899</v>
      </c>
    </row>
    <row r="31" spans="1:14" x14ac:dyDescent="0.25">
      <c r="E31" t="s">
        <v>72</v>
      </c>
      <c r="F31" t="s">
        <v>90</v>
      </c>
      <c r="G31" t="s">
        <v>89</v>
      </c>
      <c r="H31" t="s">
        <v>77</v>
      </c>
      <c r="I31">
        <v>128</v>
      </c>
      <c r="J31" s="13">
        <v>0.8</v>
      </c>
      <c r="K31">
        <v>102.4</v>
      </c>
      <c r="L31">
        <v>0.69</v>
      </c>
      <c r="M31">
        <v>14.080000000000013</v>
      </c>
      <c r="N31" s="1">
        <v>43712</v>
      </c>
    </row>
    <row r="32" spans="1:14" x14ac:dyDescent="0.25">
      <c r="E32" t="s">
        <v>72</v>
      </c>
      <c r="F32" t="s">
        <v>87</v>
      </c>
      <c r="G32" t="s">
        <v>86</v>
      </c>
      <c r="H32" t="s">
        <v>77</v>
      </c>
      <c r="I32">
        <v>477</v>
      </c>
      <c r="J32" s="13">
        <v>0.8</v>
      </c>
      <c r="K32">
        <v>381.6</v>
      </c>
      <c r="L32">
        <v>0.69</v>
      </c>
      <c r="M32">
        <v>52.470000000000027</v>
      </c>
      <c r="N32" s="1">
        <v>43553</v>
      </c>
    </row>
    <row r="33" spans="5:14" x14ac:dyDescent="0.25">
      <c r="E33" t="s">
        <v>76</v>
      </c>
      <c r="F33" t="s">
        <v>83</v>
      </c>
      <c r="G33" t="s">
        <v>82</v>
      </c>
      <c r="H33" t="s">
        <v>77</v>
      </c>
      <c r="I33">
        <v>586</v>
      </c>
      <c r="J33" s="13">
        <v>0.9</v>
      </c>
      <c r="K33">
        <v>527.4</v>
      </c>
      <c r="L33">
        <v>0.7</v>
      </c>
      <c r="M33">
        <v>117.19999999999999</v>
      </c>
      <c r="N33" s="1">
        <v>43851</v>
      </c>
    </row>
    <row r="34" spans="5:14" x14ac:dyDescent="0.25">
      <c r="E34" t="s">
        <v>72</v>
      </c>
      <c r="F34" t="s">
        <v>75</v>
      </c>
      <c r="G34" t="s">
        <v>74</v>
      </c>
      <c r="H34" t="s">
        <v>69</v>
      </c>
      <c r="I34">
        <v>736</v>
      </c>
      <c r="J34" s="13">
        <v>0.8</v>
      </c>
      <c r="K34">
        <v>588.80000000000007</v>
      </c>
      <c r="L34">
        <v>0.69</v>
      </c>
      <c r="M34">
        <v>80.960000000000093</v>
      </c>
      <c r="N34" s="1">
        <v>43890</v>
      </c>
    </row>
    <row r="35" spans="5:14" x14ac:dyDescent="0.25">
      <c r="E35" t="s">
        <v>72</v>
      </c>
      <c r="F35" t="s">
        <v>75</v>
      </c>
      <c r="G35" t="s">
        <v>84</v>
      </c>
      <c r="H35" t="s">
        <v>69</v>
      </c>
      <c r="I35">
        <v>998</v>
      </c>
      <c r="J35" s="13">
        <v>0.8</v>
      </c>
      <c r="K35">
        <v>798.40000000000009</v>
      </c>
      <c r="L35">
        <v>0.69</v>
      </c>
      <c r="M35">
        <v>109.7800000000002</v>
      </c>
      <c r="N35" s="1">
        <v>44034</v>
      </c>
    </row>
    <row r="36" spans="5:14" x14ac:dyDescent="0.25">
      <c r="E36" t="s">
        <v>80</v>
      </c>
      <c r="F36" t="s">
        <v>79</v>
      </c>
      <c r="G36" t="s">
        <v>78</v>
      </c>
      <c r="H36" t="s">
        <v>69</v>
      </c>
      <c r="I36">
        <v>473</v>
      </c>
      <c r="J36" s="13">
        <v>0.85</v>
      </c>
      <c r="K36">
        <v>402.05</v>
      </c>
      <c r="L36">
        <v>0.67</v>
      </c>
      <c r="M36">
        <v>85.139999999999986</v>
      </c>
      <c r="N36" s="1">
        <v>43654</v>
      </c>
    </row>
    <row r="37" spans="5:14" x14ac:dyDescent="0.25">
      <c r="E37" t="s">
        <v>76</v>
      </c>
      <c r="F37" t="s">
        <v>90</v>
      </c>
      <c r="G37" t="s">
        <v>101</v>
      </c>
      <c r="H37" t="s">
        <v>77</v>
      </c>
      <c r="I37">
        <v>433</v>
      </c>
      <c r="J37" s="13">
        <v>0.9</v>
      </c>
      <c r="K37">
        <v>389.7</v>
      </c>
      <c r="L37">
        <v>0.7</v>
      </c>
      <c r="M37">
        <v>86.600000000000023</v>
      </c>
      <c r="N37" s="1">
        <v>43674</v>
      </c>
    </row>
    <row r="38" spans="5:14" x14ac:dyDescent="0.25">
      <c r="E38" t="s">
        <v>72</v>
      </c>
      <c r="F38" t="s">
        <v>83</v>
      </c>
      <c r="G38" t="s">
        <v>100</v>
      </c>
      <c r="H38" t="s">
        <v>77</v>
      </c>
      <c r="I38">
        <v>673</v>
      </c>
      <c r="J38" s="13">
        <v>0.8</v>
      </c>
      <c r="K38">
        <v>538.4</v>
      </c>
      <c r="L38">
        <v>0.69</v>
      </c>
      <c r="M38">
        <v>74.03000000000003</v>
      </c>
      <c r="N38" s="1">
        <v>43831</v>
      </c>
    </row>
    <row r="39" spans="5:14" x14ac:dyDescent="0.25">
      <c r="E39" t="s">
        <v>76</v>
      </c>
      <c r="F39" t="s">
        <v>95</v>
      </c>
      <c r="G39" t="s">
        <v>99</v>
      </c>
      <c r="H39" t="s">
        <v>102</v>
      </c>
      <c r="I39">
        <v>891</v>
      </c>
      <c r="J39" s="13">
        <v>0.9</v>
      </c>
      <c r="K39">
        <v>801.9</v>
      </c>
      <c r="L39">
        <v>0.7</v>
      </c>
      <c r="M39">
        <v>178.20000000000005</v>
      </c>
      <c r="N39" s="1">
        <v>43859</v>
      </c>
    </row>
    <row r="40" spans="5:14" x14ac:dyDescent="0.25">
      <c r="E40" t="s">
        <v>72</v>
      </c>
      <c r="F40" t="s">
        <v>71</v>
      </c>
      <c r="G40" t="s">
        <v>70</v>
      </c>
      <c r="H40" t="s">
        <v>69</v>
      </c>
      <c r="I40">
        <v>809</v>
      </c>
      <c r="J40" s="13">
        <v>0.8</v>
      </c>
      <c r="K40">
        <v>647.20000000000005</v>
      </c>
      <c r="L40">
        <v>0.69</v>
      </c>
      <c r="M40">
        <v>88.990000000000123</v>
      </c>
      <c r="N40" s="1">
        <v>43621</v>
      </c>
    </row>
    <row r="41" spans="5:14" x14ac:dyDescent="0.25">
      <c r="E41" t="s">
        <v>76</v>
      </c>
      <c r="F41" t="s">
        <v>75</v>
      </c>
      <c r="G41" t="s">
        <v>91</v>
      </c>
      <c r="H41" t="s">
        <v>102</v>
      </c>
      <c r="I41">
        <v>770</v>
      </c>
      <c r="J41" s="13">
        <v>0.9</v>
      </c>
      <c r="K41">
        <v>693</v>
      </c>
      <c r="L41">
        <v>0.7</v>
      </c>
      <c r="M41">
        <v>154</v>
      </c>
      <c r="N41" s="1">
        <v>43798</v>
      </c>
    </row>
    <row r="42" spans="5:14" x14ac:dyDescent="0.25">
      <c r="E42" t="s">
        <v>76</v>
      </c>
      <c r="F42" t="s">
        <v>90</v>
      </c>
      <c r="G42" t="s">
        <v>89</v>
      </c>
      <c r="H42" t="s">
        <v>69</v>
      </c>
      <c r="I42">
        <v>693</v>
      </c>
      <c r="J42" s="13">
        <v>0.9</v>
      </c>
      <c r="K42">
        <v>623.70000000000005</v>
      </c>
      <c r="L42">
        <v>0.7</v>
      </c>
      <c r="M42">
        <v>138.60000000000008</v>
      </c>
      <c r="N42" s="1">
        <v>43640</v>
      </c>
    </row>
    <row r="43" spans="5:14" x14ac:dyDescent="0.25">
      <c r="E43" t="s">
        <v>85</v>
      </c>
      <c r="F43" t="s">
        <v>71</v>
      </c>
      <c r="G43" t="s">
        <v>88</v>
      </c>
      <c r="H43" t="s">
        <v>102</v>
      </c>
      <c r="I43">
        <v>660</v>
      </c>
      <c r="J43" s="13">
        <v>1.1000000000000001</v>
      </c>
      <c r="K43">
        <v>726.00000000000011</v>
      </c>
      <c r="L43">
        <v>0.8</v>
      </c>
      <c r="M43">
        <v>198.00000000000011</v>
      </c>
      <c r="N43" s="1">
        <v>43895</v>
      </c>
    </row>
    <row r="44" spans="5:14" x14ac:dyDescent="0.25">
      <c r="E44" t="s">
        <v>76</v>
      </c>
      <c r="F44" t="s">
        <v>75</v>
      </c>
      <c r="G44" t="s">
        <v>84</v>
      </c>
      <c r="H44" t="s">
        <v>77</v>
      </c>
      <c r="I44">
        <v>524</v>
      </c>
      <c r="J44" s="13">
        <v>0.9</v>
      </c>
      <c r="K44">
        <v>471.6</v>
      </c>
      <c r="L44">
        <v>0.7</v>
      </c>
      <c r="M44">
        <v>104.80000000000007</v>
      </c>
      <c r="N44" s="1">
        <v>43567</v>
      </c>
    </row>
    <row r="45" spans="5:14" x14ac:dyDescent="0.25">
      <c r="E45" t="s">
        <v>72</v>
      </c>
      <c r="F45" t="s">
        <v>79</v>
      </c>
      <c r="G45" t="s">
        <v>78</v>
      </c>
      <c r="H45" t="s">
        <v>77</v>
      </c>
      <c r="I45">
        <v>846</v>
      </c>
      <c r="J45" s="13">
        <v>0.8</v>
      </c>
      <c r="K45">
        <v>676.80000000000007</v>
      </c>
      <c r="L45">
        <v>0.69</v>
      </c>
      <c r="M45">
        <v>93.060000000000059</v>
      </c>
      <c r="N45" s="1">
        <v>43651</v>
      </c>
    </row>
    <row r="46" spans="5:14" x14ac:dyDescent="0.25">
      <c r="E46" t="s">
        <v>85</v>
      </c>
      <c r="F46" t="s">
        <v>90</v>
      </c>
      <c r="G46" t="s">
        <v>85</v>
      </c>
      <c r="H46" t="s">
        <v>102</v>
      </c>
      <c r="I46">
        <v>123</v>
      </c>
      <c r="J46" s="13">
        <v>1.1000000000000001</v>
      </c>
      <c r="K46">
        <v>135.30000000000001</v>
      </c>
      <c r="L46">
        <v>0.8</v>
      </c>
      <c r="M46">
        <v>36.900000000000006</v>
      </c>
      <c r="N46" s="1">
        <v>43513</v>
      </c>
    </row>
    <row r="47" spans="5:14" x14ac:dyDescent="0.25">
      <c r="E47" t="s">
        <v>80</v>
      </c>
      <c r="F47" t="s">
        <v>90</v>
      </c>
      <c r="G47" t="s">
        <v>98</v>
      </c>
      <c r="H47" t="s">
        <v>102</v>
      </c>
      <c r="I47">
        <v>286</v>
      </c>
      <c r="J47" s="13">
        <v>0.85</v>
      </c>
      <c r="K47">
        <v>243.1</v>
      </c>
      <c r="L47">
        <v>0.67</v>
      </c>
      <c r="M47">
        <v>51.47999999999999</v>
      </c>
      <c r="N47" s="1">
        <v>44052</v>
      </c>
    </row>
    <row r="48" spans="5:14" x14ac:dyDescent="0.25">
      <c r="E48" t="s">
        <v>85</v>
      </c>
      <c r="F48" t="s">
        <v>97</v>
      </c>
      <c r="G48" t="s">
        <v>96</v>
      </c>
      <c r="H48" t="s">
        <v>102</v>
      </c>
      <c r="I48">
        <v>179</v>
      </c>
      <c r="J48" s="13">
        <v>1.1000000000000001</v>
      </c>
      <c r="K48">
        <v>196.9</v>
      </c>
      <c r="L48">
        <v>0.8</v>
      </c>
      <c r="M48">
        <v>53.699999999999989</v>
      </c>
      <c r="N48" s="1">
        <v>44058</v>
      </c>
    </row>
    <row r="49" spans="5:14" x14ac:dyDescent="0.25">
      <c r="E49" t="s">
        <v>76</v>
      </c>
      <c r="F49" t="s">
        <v>95</v>
      </c>
      <c r="G49" t="s">
        <v>94</v>
      </c>
      <c r="H49" t="s">
        <v>102</v>
      </c>
      <c r="I49">
        <v>748</v>
      </c>
      <c r="J49" s="13">
        <v>0.9</v>
      </c>
      <c r="K49">
        <v>673.2</v>
      </c>
      <c r="L49">
        <v>0.7</v>
      </c>
      <c r="M49">
        <v>149.60000000000002</v>
      </c>
      <c r="N49" s="1">
        <v>43592</v>
      </c>
    </row>
    <row r="50" spans="5:14" x14ac:dyDescent="0.25">
      <c r="E50" t="s">
        <v>85</v>
      </c>
      <c r="F50" t="s">
        <v>71</v>
      </c>
      <c r="G50" t="s">
        <v>92</v>
      </c>
      <c r="H50" t="s">
        <v>77</v>
      </c>
      <c r="I50">
        <v>164</v>
      </c>
      <c r="J50" s="13">
        <v>1.1000000000000001</v>
      </c>
      <c r="K50">
        <v>180.4</v>
      </c>
      <c r="L50">
        <v>0.8</v>
      </c>
      <c r="M50">
        <v>49.199999999999989</v>
      </c>
      <c r="N50" s="1">
        <v>43897</v>
      </c>
    </row>
    <row r="51" spans="5:14" x14ac:dyDescent="0.25">
      <c r="E51" t="s">
        <v>80</v>
      </c>
      <c r="F51" t="s">
        <v>71</v>
      </c>
      <c r="G51" t="s">
        <v>70</v>
      </c>
      <c r="H51" t="s">
        <v>77</v>
      </c>
      <c r="I51">
        <v>734</v>
      </c>
      <c r="J51" s="13">
        <v>0.85</v>
      </c>
      <c r="K51">
        <v>623.9</v>
      </c>
      <c r="L51">
        <v>0.67</v>
      </c>
      <c r="M51">
        <v>132.11999999999995</v>
      </c>
      <c r="N51" s="1">
        <v>43724</v>
      </c>
    </row>
    <row r="52" spans="5:14" x14ac:dyDescent="0.25">
      <c r="E52" t="s">
        <v>72</v>
      </c>
      <c r="F52" t="s">
        <v>90</v>
      </c>
      <c r="G52" t="s">
        <v>89</v>
      </c>
      <c r="H52" t="s">
        <v>77</v>
      </c>
      <c r="I52">
        <v>500</v>
      </c>
      <c r="J52" s="13">
        <v>0.8</v>
      </c>
      <c r="K52">
        <v>400</v>
      </c>
      <c r="L52">
        <v>0.69</v>
      </c>
      <c r="M52">
        <v>55</v>
      </c>
      <c r="N52" s="1">
        <v>43498</v>
      </c>
    </row>
    <row r="53" spans="5:14" x14ac:dyDescent="0.25">
      <c r="E53" t="s">
        <v>80</v>
      </c>
      <c r="F53" t="s">
        <v>87</v>
      </c>
      <c r="G53" t="s">
        <v>86</v>
      </c>
      <c r="H53" t="s">
        <v>102</v>
      </c>
      <c r="I53">
        <v>879</v>
      </c>
      <c r="J53" s="13">
        <v>0.85</v>
      </c>
      <c r="K53">
        <v>747.15</v>
      </c>
      <c r="L53">
        <v>0.67</v>
      </c>
      <c r="M53">
        <v>158.21999999999991</v>
      </c>
      <c r="N53" s="1">
        <v>43486</v>
      </c>
    </row>
    <row r="54" spans="5:14" x14ac:dyDescent="0.25">
      <c r="E54" t="s">
        <v>72</v>
      </c>
      <c r="F54" t="s">
        <v>83</v>
      </c>
      <c r="G54" t="s">
        <v>82</v>
      </c>
      <c r="H54" t="s">
        <v>102</v>
      </c>
      <c r="I54">
        <v>796</v>
      </c>
      <c r="J54" s="13">
        <v>0.8</v>
      </c>
      <c r="K54">
        <v>636.80000000000007</v>
      </c>
      <c r="L54">
        <v>0.69</v>
      </c>
      <c r="M54">
        <v>87.560000000000059</v>
      </c>
      <c r="N54" s="1">
        <v>44062</v>
      </c>
    </row>
    <row r="55" spans="5:14" x14ac:dyDescent="0.25">
      <c r="E55" t="s">
        <v>80</v>
      </c>
      <c r="F55" t="s">
        <v>75</v>
      </c>
      <c r="G55" t="s">
        <v>74</v>
      </c>
      <c r="H55" t="s">
        <v>77</v>
      </c>
      <c r="I55">
        <v>697</v>
      </c>
      <c r="J55" s="13">
        <v>0.85</v>
      </c>
      <c r="K55">
        <v>592.44999999999993</v>
      </c>
      <c r="L55">
        <v>0.67</v>
      </c>
      <c r="M55">
        <v>125.45999999999992</v>
      </c>
      <c r="N55" s="1">
        <v>43667</v>
      </c>
    </row>
    <row r="56" spans="5:14" x14ac:dyDescent="0.25">
      <c r="E56" t="s">
        <v>80</v>
      </c>
      <c r="F56" t="s">
        <v>75</v>
      </c>
      <c r="G56" t="s">
        <v>91</v>
      </c>
      <c r="H56" t="s">
        <v>69</v>
      </c>
      <c r="I56">
        <v>730</v>
      </c>
      <c r="J56" s="13">
        <v>0.85</v>
      </c>
      <c r="K56">
        <v>620.5</v>
      </c>
      <c r="L56">
        <v>0.67</v>
      </c>
      <c r="M56">
        <v>131.39999999999998</v>
      </c>
      <c r="N56" s="1">
        <v>43990</v>
      </c>
    </row>
    <row r="57" spans="5:14" x14ac:dyDescent="0.25">
      <c r="E57" t="s">
        <v>80</v>
      </c>
      <c r="F57" t="s">
        <v>71</v>
      </c>
      <c r="G57" t="s">
        <v>88</v>
      </c>
      <c r="H57" t="s">
        <v>69</v>
      </c>
      <c r="I57">
        <v>844</v>
      </c>
      <c r="J57" s="13">
        <v>0.85</v>
      </c>
      <c r="K57">
        <v>717.4</v>
      </c>
      <c r="L57">
        <v>0.67</v>
      </c>
      <c r="M57">
        <v>151.91999999999996</v>
      </c>
      <c r="N57" s="1">
        <v>44040</v>
      </c>
    </row>
    <row r="58" spans="5:14" x14ac:dyDescent="0.25">
      <c r="E58" t="s">
        <v>72</v>
      </c>
      <c r="F58" t="s">
        <v>75</v>
      </c>
      <c r="G58" t="s">
        <v>84</v>
      </c>
      <c r="H58" t="s">
        <v>69</v>
      </c>
      <c r="I58">
        <v>131</v>
      </c>
      <c r="J58" s="13">
        <v>0.8</v>
      </c>
      <c r="K58">
        <v>104.80000000000001</v>
      </c>
      <c r="L58">
        <v>0.69</v>
      </c>
      <c r="M58">
        <v>14.410000000000025</v>
      </c>
      <c r="N58" s="1">
        <v>43802</v>
      </c>
    </row>
    <row r="59" spans="5:14" x14ac:dyDescent="0.25">
      <c r="E59" t="s">
        <v>85</v>
      </c>
      <c r="F59" t="s">
        <v>71</v>
      </c>
      <c r="G59" t="s">
        <v>70</v>
      </c>
      <c r="H59" t="s">
        <v>69</v>
      </c>
      <c r="I59">
        <v>505</v>
      </c>
      <c r="J59" s="13">
        <v>1.1000000000000001</v>
      </c>
      <c r="K59">
        <v>555.5</v>
      </c>
      <c r="L59">
        <v>0.8</v>
      </c>
      <c r="M59">
        <v>151.5</v>
      </c>
      <c r="N59" s="1">
        <v>43807</v>
      </c>
    </row>
    <row r="60" spans="5:14" x14ac:dyDescent="0.25">
      <c r="E60" t="s">
        <v>76</v>
      </c>
      <c r="F60" t="s">
        <v>79</v>
      </c>
      <c r="G60" t="s">
        <v>78</v>
      </c>
      <c r="H60" t="s">
        <v>69</v>
      </c>
      <c r="I60">
        <v>830</v>
      </c>
      <c r="J60" s="13">
        <v>0.9</v>
      </c>
      <c r="K60">
        <v>747</v>
      </c>
      <c r="L60">
        <v>0.7</v>
      </c>
      <c r="M60">
        <v>166</v>
      </c>
      <c r="N60" s="1">
        <v>43904</v>
      </c>
    </row>
    <row r="61" spans="5:14" x14ac:dyDescent="0.25">
      <c r="E61" t="s">
        <v>80</v>
      </c>
      <c r="F61" t="s">
        <v>90</v>
      </c>
      <c r="G61" t="s">
        <v>89</v>
      </c>
      <c r="H61" t="s">
        <v>69</v>
      </c>
      <c r="I61">
        <v>883</v>
      </c>
      <c r="J61" s="13">
        <v>0.85</v>
      </c>
      <c r="K61">
        <v>750.55</v>
      </c>
      <c r="L61">
        <v>0.67</v>
      </c>
      <c r="M61">
        <v>158.93999999999994</v>
      </c>
      <c r="N61" s="1">
        <v>43723</v>
      </c>
    </row>
    <row r="62" spans="5:14" x14ac:dyDescent="0.25">
      <c r="E62" t="s">
        <v>72</v>
      </c>
      <c r="F62" t="s">
        <v>90</v>
      </c>
      <c r="G62" t="s">
        <v>101</v>
      </c>
      <c r="H62" t="s">
        <v>102</v>
      </c>
      <c r="I62">
        <v>634</v>
      </c>
      <c r="J62" s="13">
        <v>0.8</v>
      </c>
      <c r="K62">
        <v>507.20000000000005</v>
      </c>
      <c r="L62">
        <v>0.69</v>
      </c>
      <c r="M62">
        <v>69.740000000000066</v>
      </c>
      <c r="N62" s="1">
        <v>43768</v>
      </c>
    </row>
    <row r="63" spans="5:14" x14ac:dyDescent="0.25">
      <c r="E63" t="s">
        <v>80</v>
      </c>
      <c r="F63" t="s">
        <v>83</v>
      </c>
      <c r="G63" t="s">
        <v>100</v>
      </c>
      <c r="H63" t="s">
        <v>102</v>
      </c>
      <c r="I63">
        <v>365</v>
      </c>
      <c r="J63" s="13">
        <v>0.85</v>
      </c>
      <c r="K63">
        <v>310.25</v>
      </c>
      <c r="L63">
        <v>0.67</v>
      </c>
      <c r="M63">
        <v>65.699999999999989</v>
      </c>
      <c r="N63" s="1">
        <v>43629</v>
      </c>
    </row>
    <row r="64" spans="5:14" x14ac:dyDescent="0.25">
      <c r="E64" t="s">
        <v>72</v>
      </c>
      <c r="F64" t="s">
        <v>95</v>
      </c>
      <c r="G64" t="s">
        <v>99</v>
      </c>
      <c r="H64" t="s">
        <v>69</v>
      </c>
      <c r="I64">
        <v>732</v>
      </c>
      <c r="J64" s="13">
        <v>0.8</v>
      </c>
      <c r="K64">
        <v>585.6</v>
      </c>
      <c r="L64">
        <v>0.69</v>
      </c>
      <c r="M64">
        <v>80.520000000000039</v>
      </c>
      <c r="N64" s="1">
        <v>43631</v>
      </c>
    </row>
    <row r="65" spans="5:14" x14ac:dyDescent="0.25">
      <c r="E65" t="s">
        <v>85</v>
      </c>
      <c r="F65" t="s">
        <v>90</v>
      </c>
      <c r="G65" t="s">
        <v>85</v>
      </c>
      <c r="H65" t="s">
        <v>73</v>
      </c>
      <c r="I65">
        <v>345</v>
      </c>
      <c r="J65" s="13">
        <v>1.1000000000000001</v>
      </c>
      <c r="K65">
        <v>379.50000000000006</v>
      </c>
      <c r="L65">
        <v>0.8</v>
      </c>
      <c r="M65">
        <v>103.50000000000006</v>
      </c>
      <c r="N65" s="1">
        <v>43674</v>
      </c>
    </row>
    <row r="66" spans="5:14" x14ac:dyDescent="0.25">
      <c r="E66" t="s">
        <v>76</v>
      </c>
      <c r="F66" t="s">
        <v>90</v>
      </c>
      <c r="G66" t="s">
        <v>98</v>
      </c>
      <c r="H66" t="s">
        <v>73</v>
      </c>
      <c r="I66">
        <v>606</v>
      </c>
      <c r="J66" s="13">
        <v>0.9</v>
      </c>
      <c r="K66">
        <v>545.4</v>
      </c>
      <c r="L66">
        <v>0.7</v>
      </c>
      <c r="M66">
        <v>121.19999999999999</v>
      </c>
      <c r="N66" s="1">
        <v>43507</v>
      </c>
    </row>
    <row r="67" spans="5:14" x14ac:dyDescent="0.25">
      <c r="E67" t="s">
        <v>80</v>
      </c>
      <c r="F67" t="s">
        <v>97</v>
      </c>
      <c r="G67" t="s">
        <v>96</v>
      </c>
      <c r="H67" t="s">
        <v>73</v>
      </c>
      <c r="I67">
        <v>629</v>
      </c>
      <c r="J67" s="13">
        <v>0.85</v>
      </c>
      <c r="K67">
        <v>534.65</v>
      </c>
      <c r="L67">
        <v>0.67</v>
      </c>
      <c r="M67">
        <v>113.21999999999997</v>
      </c>
      <c r="N67" s="1">
        <v>44097</v>
      </c>
    </row>
    <row r="68" spans="5:14" x14ac:dyDescent="0.25">
      <c r="E68" t="s">
        <v>80</v>
      </c>
      <c r="F68" t="s">
        <v>95</v>
      </c>
      <c r="G68" t="s">
        <v>94</v>
      </c>
      <c r="H68" t="s">
        <v>73</v>
      </c>
      <c r="I68">
        <v>845</v>
      </c>
      <c r="J68" s="13">
        <v>0.85</v>
      </c>
      <c r="K68">
        <v>718.25</v>
      </c>
      <c r="L68">
        <v>0.67</v>
      </c>
      <c r="M68">
        <v>152.10000000000002</v>
      </c>
      <c r="N68" s="1">
        <v>44048</v>
      </c>
    </row>
    <row r="69" spans="5:14" x14ac:dyDescent="0.25">
      <c r="E69" t="s">
        <v>85</v>
      </c>
      <c r="F69" t="s">
        <v>71</v>
      </c>
      <c r="G69" t="s">
        <v>92</v>
      </c>
      <c r="H69" t="s">
        <v>102</v>
      </c>
      <c r="I69">
        <v>322</v>
      </c>
      <c r="J69" s="13">
        <v>1.1000000000000001</v>
      </c>
      <c r="K69">
        <v>354.20000000000005</v>
      </c>
      <c r="L69">
        <v>0.8</v>
      </c>
      <c r="M69">
        <v>96.600000000000023</v>
      </c>
      <c r="N69" s="1">
        <v>43981</v>
      </c>
    </row>
    <row r="70" spans="5:14" x14ac:dyDescent="0.25">
      <c r="E70" t="s">
        <v>85</v>
      </c>
      <c r="F70" t="s">
        <v>71</v>
      </c>
      <c r="G70" t="s">
        <v>70</v>
      </c>
      <c r="H70" t="s">
        <v>77</v>
      </c>
      <c r="I70">
        <v>215</v>
      </c>
      <c r="J70" s="13">
        <v>1.1000000000000001</v>
      </c>
      <c r="K70">
        <v>236.50000000000003</v>
      </c>
      <c r="L70">
        <v>0.8</v>
      </c>
      <c r="M70">
        <v>64.500000000000028</v>
      </c>
      <c r="N70" s="1">
        <v>43525</v>
      </c>
    </row>
    <row r="71" spans="5:14" x14ac:dyDescent="0.25">
      <c r="E71" t="s">
        <v>72</v>
      </c>
      <c r="F71" t="s">
        <v>75</v>
      </c>
      <c r="G71" t="s">
        <v>91</v>
      </c>
      <c r="H71" t="s">
        <v>77</v>
      </c>
      <c r="I71">
        <v>478</v>
      </c>
      <c r="J71" s="13">
        <v>0.8</v>
      </c>
      <c r="K71">
        <v>382.40000000000003</v>
      </c>
      <c r="L71">
        <v>0.69</v>
      </c>
      <c r="M71">
        <v>52.580000000000041</v>
      </c>
      <c r="N71" s="1">
        <v>44014</v>
      </c>
    </row>
    <row r="72" spans="5:14" x14ac:dyDescent="0.25">
      <c r="E72" t="s">
        <v>85</v>
      </c>
      <c r="F72" t="s">
        <v>90</v>
      </c>
      <c r="G72" t="s">
        <v>89</v>
      </c>
      <c r="H72" t="s">
        <v>77</v>
      </c>
      <c r="I72">
        <v>710</v>
      </c>
      <c r="J72" s="13">
        <v>1.1000000000000001</v>
      </c>
      <c r="K72">
        <v>781.00000000000011</v>
      </c>
      <c r="L72">
        <v>0.8</v>
      </c>
      <c r="M72">
        <v>213.00000000000011</v>
      </c>
      <c r="N72" s="1">
        <v>43946</v>
      </c>
    </row>
    <row r="73" spans="5:14" x14ac:dyDescent="0.25">
      <c r="E73" t="s">
        <v>76</v>
      </c>
      <c r="F73" t="s">
        <v>71</v>
      </c>
      <c r="G73" t="s">
        <v>88</v>
      </c>
      <c r="H73" t="s">
        <v>77</v>
      </c>
      <c r="I73">
        <v>555</v>
      </c>
      <c r="J73" s="13">
        <v>0.9</v>
      </c>
      <c r="K73">
        <v>499.5</v>
      </c>
      <c r="L73">
        <v>0.7</v>
      </c>
      <c r="M73">
        <v>111</v>
      </c>
      <c r="N73" s="1">
        <v>43736</v>
      </c>
    </row>
    <row r="74" spans="5:14" x14ac:dyDescent="0.25">
      <c r="E74" t="s">
        <v>85</v>
      </c>
      <c r="F74" t="s">
        <v>87</v>
      </c>
      <c r="G74" t="s">
        <v>86</v>
      </c>
      <c r="H74" t="s">
        <v>73</v>
      </c>
      <c r="I74">
        <v>414</v>
      </c>
      <c r="J74" s="13">
        <v>1.1000000000000001</v>
      </c>
      <c r="K74">
        <v>455.40000000000003</v>
      </c>
      <c r="L74">
        <v>0.8</v>
      </c>
      <c r="M74">
        <v>124.19999999999999</v>
      </c>
      <c r="N74" s="1">
        <v>43860</v>
      </c>
    </row>
    <row r="75" spans="5:14" x14ac:dyDescent="0.25">
      <c r="E75" t="s">
        <v>80</v>
      </c>
      <c r="F75" t="s">
        <v>75</v>
      </c>
      <c r="G75" t="s">
        <v>84</v>
      </c>
      <c r="H75" t="s">
        <v>77</v>
      </c>
      <c r="I75">
        <v>856</v>
      </c>
      <c r="J75" s="13">
        <v>0.85</v>
      </c>
      <c r="K75">
        <v>727.6</v>
      </c>
      <c r="L75">
        <v>0.67</v>
      </c>
      <c r="M75">
        <v>154.08000000000004</v>
      </c>
      <c r="N75" s="1">
        <v>43921</v>
      </c>
    </row>
    <row r="76" spans="5:14" x14ac:dyDescent="0.25">
      <c r="E76" t="s">
        <v>80</v>
      </c>
      <c r="F76" t="s">
        <v>83</v>
      </c>
      <c r="G76" t="s">
        <v>82</v>
      </c>
      <c r="H76" t="s">
        <v>73</v>
      </c>
      <c r="I76">
        <v>616</v>
      </c>
      <c r="J76" s="13">
        <v>0.85</v>
      </c>
      <c r="K76">
        <v>523.6</v>
      </c>
      <c r="L76">
        <v>0.67</v>
      </c>
      <c r="M76">
        <v>110.88</v>
      </c>
      <c r="N76" s="1">
        <v>44023</v>
      </c>
    </row>
    <row r="77" spans="5:14" x14ac:dyDescent="0.25">
      <c r="E77" t="s">
        <v>72</v>
      </c>
      <c r="F77" t="s">
        <v>79</v>
      </c>
      <c r="G77" t="s">
        <v>78</v>
      </c>
      <c r="H77" t="s">
        <v>77</v>
      </c>
      <c r="I77">
        <v>741</v>
      </c>
      <c r="J77" s="13">
        <v>0.8</v>
      </c>
      <c r="K77">
        <v>592.80000000000007</v>
      </c>
      <c r="L77">
        <v>0.69</v>
      </c>
      <c r="M77">
        <v>81.510000000000105</v>
      </c>
      <c r="N77" s="1">
        <v>43702</v>
      </c>
    </row>
    <row r="78" spans="5:14" x14ac:dyDescent="0.25">
      <c r="E78" t="s">
        <v>85</v>
      </c>
      <c r="F78" t="s">
        <v>75</v>
      </c>
      <c r="G78" t="s">
        <v>74</v>
      </c>
      <c r="H78" t="s">
        <v>102</v>
      </c>
      <c r="I78">
        <v>199</v>
      </c>
      <c r="J78" s="13">
        <v>1.1000000000000001</v>
      </c>
      <c r="K78">
        <v>218.9</v>
      </c>
      <c r="L78">
        <v>0.8</v>
      </c>
      <c r="M78">
        <v>59.699999999999989</v>
      </c>
      <c r="N78" s="1">
        <v>43983</v>
      </c>
    </row>
    <row r="79" spans="5:14" x14ac:dyDescent="0.25">
      <c r="E79" t="s">
        <v>80</v>
      </c>
      <c r="F79" t="s">
        <v>71</v>
      </c>
      <c r="G79" t="s">
        <v>70</v>
      </c>
      <c r="H79" t="s">
        <v>69</v>
      </c>
      <c r="I79">
        <v>171</v>
      </c>
      <c r="J79" s="13">
        <v>0.85</v>
      </c>
      <c r="K79">
        <v>145.35</v>
      </c>
      <c r="L79">
        <v>0.67</v>
      </c>
      <c r="M79">
        <v>30.779999999999987</v>
      </c>
      <c r="N79" s="1">
        <v>43680</v>
      </c>
    </row>
    <row r="80" spans="5:14" x14ac:dyDescent="0.25">
      <c r="E80" t="s">
        <v>85</v>
      </c>
      <c r="F80" t="s">
        <v>90</v>
      </c>
      <c r="G80" t="s">
        <v>89</v>
      </c>
      <c r="H80" t="s">
        <v>69</v>
      </c>
      <c r="I80">
        <v>496</v>
      </c>
      <c r="J80" s="13">
        <v>1.1000000000000001</v>
      </c>
      <c r="K80">
        <v>545.6</v>
      </c>
      <c r="L80">
        <v>0.8</v>
      </c>
      <c r="M80">
        <v>148.80000000000001</v>
      </c>
      <c r="N80" s="1">
        <v>44061</v>
      </c>
    </row>
    <row r="81" spans="5:14" x14ac:dyDescent="0.25">
      <c r="E81" t="s">
        <v>85</v>
      </c>
      <c r="F81" t="s">
        <v>75</v>
      </c>
      <c r="G81" t="s">
        <v>84</v>
      </c>
      <c r="H81" t="s">
        <v>69</v>
      </c>
      <c r="I81">
        <v>642</v>
      </c>
      <c r="J81" s="13">
        <v>1.1000000000000001</v>
      </c>
      <c r="K81">
        <v>706.2</v>
      </c>
      <c r="L81">
        <v>0.8</v>
      </c>
      <c r="M81">
        <v>192.60000000000002</v>
      </c>
      <c r="N81" s="1">
        <v>43986</v>
      </c>
    </row>
    <row r="82" spans="5:14" x14ac:dyDescent="0.25">
      <c r="E82" t="s">
        <v>76</v>
      </c>
      <c r="F82" t="s">
        <v>75</v>
      </c>
      <c r="G82" t="s">
        <v>91</v>
      </c>
      <c r="H82" t="s">
        <v>102</v>
      </c>
      <c r="I82">
        <v>301</v>
      </c>
      <c r="J82" s="13">
        <v>0.9</v>
      </c>
      <c r="K82">
        <v>270.90000000000003</v>
      </c>
      <c r="L82">
        <v>0.7</v>
      </c>
      <c r="M82">
        <v>60.200000000000045</v>
      </c>
      <c r="N82" s="1">
        <v>43577</v>
      </c>
    </row>
    <row r="83" spans="5:14" x14ac:dyDescent="0.25">
      <c r="E83" t="s">
        <v>80</v>
      </c>
      <c r="F83" t="s">
        <v>79</v>
      </c>
      <c r="G83" t="s">
        <v>78</v>
      </c>
      <c r="H83" t="s">
        <v>69</v>
      </c>
      <c r="I83">
        <v>237</v>
      </c>
      <c r="J83" s="13">
        <v>0.85</v>
      </c>
      <c r="K83">
        <v>201.45</v>
      </c>
      <c r="L83">
        <v>0.67</v>
      </c>
      <c r="M83">
        <v>42.659999999999968</v>
      </c>
      <c r="N83" s="1">
        <v>44094</v>
      </c>
    </row>
    <row r="84" spans="5:14" x14ac:dyDescent="0.25">
      <c r="E84" t="s">
        <v>80</v>
      </c>
      <c r="F84" t="s">
        <v>71</v>
      </c>
      <c r="G84" t="s">
        <v>88</v>
      </c>
      <c r="H84" t="s">
        <v>102</v>
      </c>
      <c r="I84">
        <v>671</v>
      </c>
      <c r="J84" s="13">
        <v>0.85</v>
      </c>
      <c r="K84">
        <v>570.35</v>
      </c>
      <c r="L84">
        <v>0.67</v>
      </c>
      <c r="M84">
        <v>120.77999999999997</v>
      </c>
      <c r="N84" s="1">
        <v>43640</v>
      </c>
    </row>
    <row r="85" spans="5:14" x14ac:dyDescent="0.25">
      <c r="E85" t="s">
        <v>80</v>
      </c>
      <c r="F85" t="s">
        <v>90</v>
      </c>
      <c r="G85" t="s">
        <v>85</v>
      </c>
      <c r="H85" t="s">
        <v>81</v>
      </c>
      <c r="I85">
        <v>187</v>
      </c>
      <c r="J85" s="13">
        <v>0.85</v>
      </c>
      <c r="K85">
        <v>158.94999999999999</v>
      </c>
      <c r="L85">
        <v>0.67</v>
      </c>
      <c r="M85">
        <v>33.659999999999982</v>
      </c>
      <c r="N85" s="1">
        <v>44024</v>
      </c>
    </row>
    <row r="86" spans="5:14" x14ac:dyDescent="0.25">
      <c r="E86" t="s">
        <v>80</v>
      </c>
      <c r="F86" t="s">
        <v>90</v>
      </c>
      <c r="G86" t="s">
        <v>98</v>
      </c>
      <c r="H86" t="s">
        <v>81</v>
      </c>
      <c r="I86">
        <v>574</v>
      </c>
      <c r="J86" s="13">
        <v>0.85</v>
      </c>
      <c r="K86">
        <v>487.9</v>
      </c>
      <c r="L86">
        <v>0.67</v>
      </c>
      <c r="M86">
        <v>103.31999999999994</v>
      </c>
      <c r="N86" s="1">
        <v>43604</v>
      </c>
    </row>
    <row r="87" spans="5:14" x14ac:dyDescent="0.25">
      <c r="E87" t="s">
        <v>76</v>
      </c>
      <c r="F87" t="s">
        <v>97</v>
      </c>
      <c r="G87" t="s">
        <v>96</v>
      </c>
      <c r="H87" t="s">
        <v>81</v>
      </c>
      <c r="I87">
        <v>287</v>
      </c>
      <c r="J87" s="13">
        <v>0.9</v>
      </c>
      <c r="K87">
        <v>258.3</v>
      </c>
      <c r="L87">
        <v>0.7</v>
      </c>
      <c r="M87">
        <v>57.400000000000034</v>
      </c>
      <c r="N87" s="1">
        <v>43590</v>
      </c>
    </row>
    <row r="88" spans="5:14" x14ac:dyDescent="0.25">
      <c r="E88" t="s">
        <v>72</v>
      </c>
      <c r="F88" t="s">
        <v>95</v>
      </c>
      <c r="G88" t="s">
        <v>94</v>
      </c>
      <c r="H88" t="s">
        <v>81</v>
      </c>
      <c r="I88">
        <v>376</v>
      </c>
      <c r="J88" s="13">
        <v>0.8</v>
      </c>
      <c r="K88">
        <v>300.8</v>
      </c>
      <c r="L88">
        <v>0.69</v>
      </c>
      <c r="M88">
        <v>41.360000000000014</v>
      </c>
      <c r="N88" s="1">
        <v>43759</v>
      </c>
    </row>
    <row r="89" spans="5:14" x14ac:dyDescent="0.25">
      <c r="E89" t="s">
        <v>80</v>
      </c>
      <c r="F89" t="s">
        <v>71</v>
      </c>
      <c r="G89" t="s">
        <v>92</v>
      </c>
      <c r="H89" t="s">
        <v>73</v>
      </c>
      <c r="I89">
        <v>428</v>
      </c>
      <c r="J89" s="13">
        <v>0.85</v>
      </c>
      <c r="K89">
        <v>363.8</v>
      </c>
      <c r="L89">
        <v>0.67</v>
      </c>
      <c r="M89">
        <v>77.04000000000002</v>
      </c>
      <c r="N89" s="1">
        <v>43474</v>
      </c>
    </row>
    <row r="90" spans="5:14" x14ac:dyDescent="0.25">
      <c r="E90" t="s">
        <v>76</v>
      </c>
      <c r="F90" t="s">
        <v>71</v>
      </c>
      <c r="G90" t="s">
        <v>70</v>
      </c>
      <c r="H90" t="s">
        <v>77</v>
      </c>
      <c r="I90">
        <v>850</v>
      </c>
      <c r="J90" s="13">
        <v>0.9</v>
      </c>
      <c r="K90">
        <v>765</v>
      </c>
      <c r="L90">
        <v>0.7</v>
      </c>
      <c r="M90">
        <v>170</v>
      </c>
      <c r="N90" s="1">
        <v>43973</v>
      </c>
    </row>
    <row r="91" spans="5:14" x14ac:dyDescent="0.25">
      <c r="E91" t="s">
        <v>80</v>
      </c>
      <c r="F91" t="s">
        <v>90</v>
      </c>
      <c r="G91" t="s">
        <v>89</v>
      </c>
      <c r="H91" t="s">
        <v>77</v>
      </c>
      <c r="I91">
        <v>637</v>
      </c>
      <c r="J91" s="13">
        <v>0.85</v>
      </c>
      <c r="K91">
        <v>541.44999999999993</v>
      </c>
      <c r="L91">
        <v>0.67</v>
      </c>
      <c r="M91">
        <v>114.65999999999991</v>
      </c>
      <c r="N91" s="1">
        <v>43628</v>
      </c>
    </row>
    <row r="92" spans="5:14" x14ac:dyDescent="0.25">
      <c r="E92" t="s">
        <v>85</v>
      </c>
      <c r="F92" t="s">
        <v>87</v>
      </c>
      <c r="G92" t="s">
        <v>86</v>
      </c>
      <c r="H92" t="s">
        <v>81</v>
      </c>
      <c r="I92">
        <v>684</v>
      </c>
      <c r="J92" s="13">
        <v>1.1000000000000001</v>
      </c>
      <c r="K92">
        <v>752.40000000000009</v>
      </c>
      <c r="L92">
        <v>0.8</v>
      </c>
      <c r="M92">
        <v>205.20000000000005</v>
      </c>
      <c r="N92" s="1">
        <v>43762</v>
      </c>
    </row>
    <row r="93" spans="5:14" x14ac:dyDescent="0.25">
      <c r="E93" t="s">
        <v>85</v>
      </c>
      <c r="F93" t="s">
        <v>83</v>
      </c>
      <c r="G93" t="s">
        <v>82</v>
      </c>
      <c r="H93" t="s">
        <v>81</v>
      </c>
      <c r="I93">
        <v>101</v>
      </c>
      <c r="J93" s="13">
        <v>1.1000000000000001</v>
      </c>
      <c r="K93">
        <v>111.10000000000001</v>
      </c>
      <c r="L93">
        <v>0.8</v>
      </c>
      <c r="M93">
        <v>30.299999999999997</v>
      </c>
      <c r="N93" s="1">
        <v>43536</v>
      </c>
    </row>
    <row r="94" spans="5:14" x14ac:dyDescent="0.25">
      <c r="E94" t="s">
        <v>85</v>
      </c>
      <c r="F94" t="s">
        <v>75</v>
      </c>
      <c r="G94" t="s">
        <v>74</v>
      </c>
      <c r="H94" t="s">
        <v>73</v>
      </c>
      <c r="I94">
        <v>779</v>
      </c>
      <c r="J94" s="13">
        <v>1.1000000000000001</v>
      </c>
      <c r="K94">
        <v>856.90000000000009</v>
      </c>
      <c r="L94">
        <v>0.8</v>
      </c>
      <c r="M94">
        <v>233.70000000000005</v>
      </c>
      <c r="N94" s="1">
        <v>43775</v>
      </c>
    </row>
    <row r="95" spans="5:14" x14ac:dyDescent="0.25">
      <c r="E95" t="s">
        <v>80</v>
      </c>
      <c r="F95" t="s">
        <v>90</v>
      </c>
      <c r="G95" t="s">
        <v>101</v>
      </c>
      <c r="H95" t="s">
        <v>69</v>
      </c>
      <c r="I95">
        <v>318</v>
      </c>
      <c r="J95" s="13">
        <v>0.85</v>
      </c>
      <c r="K95">
        <v>270.3</v>
      </c>
      <c r="L95">
        <v>0.67</v>
      </c>
      <c r="M95">
        <v>57.240000000000009</v>
      </c>
      <c r="N95" s="1">
        <v>44078</v>
      </c>
    </row>
    <row r="96" spans="5:14" x14ac:dyDescent="0.25">
      <c r="E96" t="s">
        <v>85</v>
      </c>
      <c r="F96" t="s">
        <v>83</v>
      </c>
      <c r="G96" t="s">
        <v>100</v>
      </c>
      <c r="H96" t="s">
        <v>69</v>
      </c>
      <c r="I96">
        <v>250</v>
      </c>
      <c r="J96" s="13">
        <v>1.1000000000000001</v>
      </c>
      <c r="K96">
        <v>275</v>
      </c>
      <c r="L96">
        <v>0.8</v>
      </c>
      <c r="M96">
        <v>75</v>
      </c>
      <c r="N96" s="1">
        <v>43928</v>
      </c>
    </row>
    <row r="97" spans="5:14" x14ac:dyDescent="0.25">
      <c r="E97" t="s">
        <v>80</v>
      </c>
      <c r="F97" t="s">
        <v>95</v>
      </c>
      <c r="G97" t="s">
        <v>99</v>
      </c>
      <c r="H97" t="s">
        <v>77</v>
      </c>
      <c r="I97">
        <v>903</v>
      </c>
      <c r="J97" s="13">
        <v>0.85</v>
      </c>
      <c r="K97">
        <v>767.55</v>
      </c>
      <c r="L97">
        <v>0.67</v>
      </c>
      <c r="M97">
        <v>162.53999999999996</v>
      </c>
      <c r="N97" s="1">
        <v>43929</v>
      </c>
    </row>
    <row r="98" spans="5:14" x14ac:dyDescent="0.25">
      <c r="E98" t="s">
        <v>85</v>
      </c>
      <c r="F98" t="s">
        <v>75</v>
      </c>
      <c r="G98" t="s">
        <v>84</v>
      </c>
      <c r="H98" t="s">
        <v>77</v>
      </c>
      <c r="I98">
        <v>906</v>
      </c>
      <c r="J98" s="13">
        <v>1.1000000000000001</v>
      </c>
      <c r="K98">
        <v>996.60000000000014</v>
      </c>
      <c r="L98">
        <v>0.8</v>
      </c>
      <c r="M98">
        <v>271.80000000000007</v>
      </c>
      <c r="N98" s="1">
        <v>43584</v>
      </c>
    </row>
    <row r="99" spans="5:14" x14ac:dyDescent="0.25">
      <c r="E99" t="s">
        <v>85</v>
      </c>
      <c r="F99" t="s">
        <v>79</v>
      </c>
      <c r="G99" t="s">
        <v>78</v>
      </c>
      <c r="H99" t="s">
        <v>77</v>
      </c>
      <c r="I99">
        <v>981</v>
      </c>
      <c r="J99" s="13">
        <v>1.1000000000000001</v>
      </c>
      <c r="K99">
        <v>1079.1000000000001</v>
      </c>
      <c r="L99">
        <v>0.8</v>
      </c>
      <c r="M99">
        <v>294.30000000000007</v>
      </c>
      <c r="N99" s="1">
        <v>43924</v>
      </c>
    </row>
    <row r="100" spans="5:14" x14ac:dyDescent="0.25">
      <c r="E100" t="s">
        <v>80</v>
      </c>
      <c r="F100" t="s">
        <v>71</v>
      </c>
      <c r="G100" t="s">
        <v>70</v>
      </c>
      <c r="H100" t="s">
        <v>69</v>
      </c>
      <c r="I100">
        <v>518</v>
      </c>
      <c r="J100" s="13">
        <v>0.85</v>
      </c>
      <c r="K100">
        <v>440.3</v>
      </c>
      <c r="L100">
        <v>0.67</v>
      </c>
      <c r="M100">
        <v>93.240000000000009</v>
      </c>
      <c r="N100" s="1">
        <v>44000</v>
      </c>
    </row>
    <row r="101" spans="5:14" x14ac:dyDescent="0.25">
      <c r="E101" t="s">
        <v>72</v>
      </c>
      <c r="F101" t="s">
        <v>75</v>
      </c>
      <c r="G101" t="s">
        <v>91</v>
      </c>
      <c r="H101" t="s">
        <v>69</v>
      </c>
      <c r="I101">
        <v>752</v>
      </c>
      <c r="J101" s="13">
        <v>0.8</v>
      </c>
      <c r="K101">
        <v>601.6</v>
      </c>
      <c r="L101">
        <v>0.69</v>
      </c>
      <c r="M101">
        <v>82.720000000000027</v>
      </c>
      <c r="N101" s="1">
        <v>44067</v>
      </c>
    </row>
    <row r="102" spans="5:14" x14ac:dyDescent="0.25">
      <c r="E102" t="s">
        <v>76</v>
      </c>
      <c r="F102" t="s">
        <v>90</v>
      </c>
      <c r="G102" t="s">
        <v>89</v>
      </c>
      <c r="H102" t="s">
        <v>69</v>
      </c>
      <c r="I102">
        <v>926</v>
      </c>
      <c r="J102" s="13">
        <v>0.9</v>
      </c>
      <c r="K102">
        <v>833.4</v>
      </c>
      <c r="L102">
        <v>0.7</v>
      </c>
      <c r="M102">
        <v>185.20000000000005</v>
      </c>
      <c r="N102" s="1">
        <v>43692</v>
      </c>
    </row>
    <row r="103" spans="5:14" x14ac:dyDescent="0.25">
      <c r="E103" t="s">
        <v>72</v>
      </c>
      <c r="F103" t="s">
        <v>71</v>
      </c>
      <c r="G103" t="s">
        <v>88</v>
      </c>
      <c r="H103" t="s">
        <v>69</v>
      </c>
      <c r="I103">
        <v>255</v>
      </c>
      <c r="J103" s="13">
        <v>0.8</v>
      </c>
      <c r="K103">
        <v>204</v>
      </c>
      <c r="L103">
        <v>0.69</v>
      </c>
      <c r="M103">
        <v>28.050000000000011</v>
      </c>
      <c r="N103" s="1">
        <v>43619</v>
      </c>
    </row>
    <row r="104" spans="5:14" x14ac:dyDescent="0.25">
      <c r="E104" t="s">
        <v>76</v>
      </c>
      <c r="F104" t="s">
        <v>90</v>
      </c>
      <c r="G104" t="s">
        <v>85</v>
      </c>
      <c r="H104" t="s">
        <v>69</v>
      </c>
      <c r="I104">
        <v>790</v>
      </c>
      <c r="J104" s="13">
        <v>0.9</v>
      </c>
      <c r="K104">
        <v>711</v>
      </c>
      <c r="L104">
        <v>0.7</v>
      </c>
      <c r="M104">
        <v>158</v>
      </c>
      <c r="N104" s="1">
        <v>44100</v>
      </c>
    </row>
    <row r="105" spans="5:14" x14ac:dyDescent="0.25">
      <c r="E105" t="s">
        <v>72</v>
      </c>
      <c r="F105" t="s">
        <v>90</v>
      </c>
      <c r="G105" t="s">
        <v>98</v>
      </c>
      <c r="H105" t="s">
        <v>106</v>
      </c>
      <c r="I105">
        <v>374</v>
      </c>
      <c r="J105" s="13">
        <v>0.8</v>
      </c>
      <c r="K105">
        <v>299.2</v>
      </c>
      <c r="L105">
        <v>0.69</v>
      </c>
      <c r="M105">
        <v>41.139999999999986</v>
      </c>
      <c r="N105" s="1">
        <v>43588</v>
      </c>
    </row>
    <row r="106" spans="5:14" x14ac:dyDescent="0.25">
      <c r="E106" t="s">
        <v>80</v>
      </c>
      <c r="F106" t="s">
        <v>97</v>
      </c>
      <c r="G106" t="s">
        <v>96</v>
      </c>
      <c r="H106" t="s">
        <v>69</v>
      </c>
      <c r="I106">
        <v>850</v>
      </c>
      <c r="J106" s="13">
        <v>0.85</v>
      </c>
      <c r="K106">
        <v>722.5</v>
      </c>
      <c r="L106">
        <v>0.67</v>
      </c>
      <c r="M106">
        <v>153</v>
      </c>
      <c r="N106" s="1">
        <v>44080</v>
      </c>
    </row>
    <row r="107" spans="5:14" x14ac:dyDescent="0.25">
      <c r="E107" t="s">
        <v>76</v>
      </c>
      <c r="F107" t="s">
        <v>95</v>
      </c>
      <c r="G107" t="s">
        <v>94</v>
      </c>
      <c r="H107" t="s">
        <v>106</v>
      </c>
      <c r="I107">
        <v>663</v>
      </c>
      <c r="J107" s="13">
        <v>0.9</v>
      </c>
      <c r="K107">
        <v>596.70000000000005</v>
      </c>
      <c r="L107">
        <v>0.7</v>
      </c>
      <c r="M107">
        <v>132.60000000000008</v>
      </c>
      <c r="N107" s="1">
        <v>43482</v>
      </c>
    </row>
    <row r="108" spans="5:14" x14ac:dyDescent="0.25">
      <c r="E108" t="s">
        <v>76</v>
      </c>
      <c r="F108" t="s">
        <v>71</v>
      </c>
      <c r="G108" t="s">
        <v>92</v>
      </c>
      <c r="H108" t="s">
        <v>81</v>
      </c>
      <c r="I108">
        <v>744</v>
      </c>
      <c r="J108" s="13">
        <v>0.9</v>
      </c>
      <c r="K108">
        <v>669.6</v>
      </c>
      <c r="L108">
        <v>0.7</v>
      </c>
      <c r="M108">
        <v>148.80000000000007</v>
      </c>
      <c r="N108" s="1">
        <v>43859</v>
      </c>
    </row>
    <row r="109" spans="5:14" x14ac:dyDescent="0.25">
      <c r="E109" t="s">
        <v>80</v>
      </c>
      <c r="F109" t="s">
        <v>75</v>
      </c>
      <c r="G109" t="s">
        <v>84</v>
      </c>
      <c r="H109" t="s">
        <v>69</v>
      </c>
      <c r="I109">
        <v>817</v>
      </c>
      <c r="J109" s="13">
        <v>0.85</v>
      </c>
      <c r="K109">
        <v>694.44999999999993</v>
      </c>
      <c r="L109">
        <v>0.67</v>
      </c>
      <c r="M109">
        <v>147.05999999999995</v>
      </c>
      <c r="N109" s="1">
        <v>43638</v>
      </c>
    </row>
    <row r="110" spans="5:14" x14ac:dyDescent="0.25">
      <c r="E110" t="s">
        <v>72</v>
      </c>
      <c r="F110" t="s">
        <v>71</v>
      </c>
      <c r="G110" t="s">
        <v>70</v>
      </c>
      <c r="H110" t="s">
        <v>77</v>
      </c>
      <c r="I110">
        <v>962</v>
      </c>
      <c r="J110" s="13">
        <v>0.8</v>
      </c>
      <c r="K110">
        <v>769.6</v>
      </c>
      <c r="L110">
        <v>0.69</v>
      </c>
      <c r="M110">
        <v>105.82000000000005</v>
      </c>
      <c r="N110" s="1">
        <v>43768</v>
      </c>
    </row>
    <row r="111" spans="5:14" x14ac:dyDescent="0.25">
      <c r="E111" t="s">
        <v>85</v>
      </c>
      <c r="F111" t="s">
        <v>79</v>
      </c>
      <c r="G111" t="s">
        <v>78</v>
      </c>
      <c r="H111" t="s">
        <v>69</v>
      </c>
      <c r="I111">
        <v>552</v>
      </c>
      <c r="J111" s="13">
        <v>1.1000000000000001</v>
      </c>
      <c r="K111">
        <v>607.20000000000005</v>
      </c>
      <c r="L111">
        <v>0.8</v>
      </c>
      <c r="M111">
        <v>165.60000000000002</v>
      </c>
      <c r="N111" s="1">
        <v>44104</v>
      </c>
    </row>
    <row r="112" spans="5:14" x14ac:dyDescent="0.25">
      <c r="E112" t="s">
        <v>80</v>
      </c>
      <c r="F112" t="s">
        <v>90</v>
      </c>
      <c r="G112" t="s">
        <v>89</v>
      </c>
      <c r="H112" t="s">
        <v>77</v>
      </c>
      <c r="I112">
        <v>429</v>
      </c>
      <c r="J112" s="13">
        <v>0.85</v>
      </c>
      <c r="K112">
        <v>364.65</v>
      </c>
      <c r="L112">
        <v>0.67</v>
      </c>
      <c r="M112">
        <v>77.21999999999997</v>
      </c>
      <c r="N112" s="1">
        <v>43973</v>
      </c>
    </row>
    <row r="113" spans="5:14" x14ac:dyDescent="0.25">
      <c r="E113" t="s">
        <v>80</v>
      </c>
      <c r="F113" t="s">
        <v>87</v>
      </c>
      <c r="G113" t="s">
        <v>86</v>
      </c>
      <c r="H113" t="s">
        <v>69</v>
      </c>
      <c r="I113">
        <v>577</v>
      </c>
      <c r="J113" s="13">
        <v>0.85</v>
      </c>
      <c r="K113">
        <v>490.45</v>
      </c>
      <c r="L113">
        <v>0.67</v>
      </c>
      <c r="M113">
        <v>103.85999999999996</v>
      </c>
      <c r="N113" s="1">
        <v>44017</v>
      </c>
    </row>
    <row r="114" spans="5:14" x14ac:dyDescent="0.25">
      <c r="E114" t="s">
        <v>85</v>
      </c>
      <c r="F114" t="s">
        <v>83</v>
      </c>
      <c r="G114" t="s">
        <v>82</v>
      </c>
      <c r="H114" t="s">
        <v>69</v>
      </c>
      <c r="I114">
        <v>886</v>
      </c>
      <c r="J114" s="13">
        <v>1.1000000000000001</v>
      </c>
      <c r="K114">
        <v>974.6</v>
      </c>
      <c r="L114">
        <v>0.8</v>
      </c>
      <c r="M114">
        <v>265.79999999999995</v>
      </c>
      <c r="N114" s="1">
        <v>43991</v>
      </c>
    </row>
    <row r="115" spans="5:14" x14ac:dyDescent="0.25">
      <c r="E115" t="s">
        <v>80</v>
      </c>
      <c r="F115" t="s">
        <v>75</v>
      </c>
      <c r="G115" t="s">
        <v>74</v>
      </c>
      <c r="H115" t="s">
        <v>81</v>
      </c>
      <c r="I115">
        <v>845</v>
      </c>
      <c r="J115" s="13">
        <v>0.85</v>
      </c>
      <c r="K115">
        <v>718.25</v>
      </c>
      <c r="L115">
        <v>0.67</v>
      </c>
      <c r="M115">
        <v>152.10000000000002</v>
      </c>
      <c r="N115" s="1">
        <v>44008</v>
      </c>
    </row>
    <row r="116" spans="5:14" x14ac:dyDescent="0.25">
      <c r="E116" t="s">
        <v>80</v>
      </c>
      <c r="F116" t="s">
        <v>75</v>
      </c>
      <c r="G116" t="s">
        <v>91</v>
      </c>
      <c r="H116" t="s">
        <v>77</v>
      </c>
      <c r="I116">
        <v>238</v>
      </c>
      <c r="J116" s="13">
        <v>0.85</v>
      </c>
      <c r="K116">
        <v>202.29999999999998</v>
      </c>
      <c r="L116">
        <v>0.67</v>
      </c>
      <c r="M116">
        <v>42.839999999999975</v>
      </c>
      <c r="N116" s="1">
        <v>43969</v>
      </c>
    </row>
    <row r="117" spans="5:14" x14ac:dyDescent="0.25">
      <c r="E117" t="s">
        <v>76</v>
      </c>
      <c r="F117" t="s">
        <v>71</v>
      </c>
      <c r="G117" t="s">
        <v>88</v>
      </c>
      <c r="H117" t="s">
        <v>77</v>
      </c>
      <c r="I117">
        <v>390</v>
      </c>
      <c r="J117" s="13">
        <v>0.9</v>
      </c>
      <c r="K117">
        <v>351</v>
      </c>
      <c r="L117">
        <v>0.7</v>
      </c>
      <c r="M117">
        <v>78</v>
      </c>
      <c r="N117" s="1">
        <v>43866</v>
      </c>
    </row>
    <row r="118" spans="5:14" x14ac:dyDescent="0.25">
      <c r="E118" t="s">
        <v>76</v>
      </c>
      <c r="F118" t="s">
        <v>71</v>
      </c>
      <c r="G118" t="s">
        <v>70</v>
      </c>
      <c r="H118" t="s">
        <v>69</v>
      </c>
      <c r="I118">
        <v>483</v>
      </c>
      <c r="J118" s="13">
        <v>0.9</v>
      </c>
      <c r="K118">
        <v>434.7</v>
      </c>
      <c r="L118">
        <v>0.7</v>
      </c>
      <c r="M118">
        <v>96.600000000000023</v>
      </c>
      <c r="N118" s="1">
        <v>44094</v>
      </c>
    </row>
    <row r="119" spans="5:14" x14ac:dyDescent="0.25">
      <c r="E119" t="s">
        <v>72</v>
      </c>
      <c r="F119" t="s">
        <v>90</v>
      </c>
      <c r="G119" t="s">
        <v>89</v>
      </c>
      <c r="H119" t="s">
        <v>69</v>
      </c>
      <c r="I119">
        <v>195</v>
      </c>
      <c r="J119" s="13">
        <v>0.8</v>
      </c>
      <c r="K119">
        <v>156</v>
      </c>
      <c r="L119">
        <v>0.69</v>
      </c>
      <c r="M119">
        <v>21.450000000000017</v>
      </c>
      <c r="N119" s="1">
        <v>43478</v>
      </c>
    </row>
    <row r="120" spans="5:14" x14ac:dyDescent="0.25">
      <c r="E120" t="s">
        <v>76</v>
      </c>
      <c r="F120" t="s">
        <v>75</v>
      </c>
      <c r="G120" t="s">
        <v>84</v>
      </c>
      <c r="H120" t="s">
        <v>77</v>
      </c>
      <c r="I120">
        <v>276</v>
      </c>
      <c r="J120" s="13">
        <v>0.9</v>
      </c>
      <c r="K120">
        <v>248.4</v>
      </c>
      <c r="L120">
        <v>0.7</v>
      </c>
      <c r="M120">
        <v>55.200000000000017</v>
      </c>
      <c r="N120" s="1">
        <v>43932</v>
      </c>
    </row>
    <row r="121" spans="5:14" x14ac:dyDescent="0.25">
      <c r="E121" t="s">
        <v>80</v>
      </c>
      <c r="F121" t="s">
        <v>79</v>
      </c>
      <c r="G121" t="s">
        <v>78</v>
      </c>
      <c r="H121" t="s">
        <v>77</v>
      </c>
      <c r="I121">
        <v>861</v>
      </c>
      <c r="J121" s="13">
        <v>0.85</v>
      </c>
      <c r="K121">
        <v>731.85</v>
      </c>
      <c r="L121">
        <v>0.67</v>
      </c>
      <c r="M121">
        <v>154.98000000000002</v>
      </c>
      <c r="N121" s="1">
        <v>43713</v>
      </c>
    </row>
    <row r="122" spans="5:14" x14ac:dyDescent="0.25">
      <c r="E122" t="s">
        <v>85</v>
      </c>
      <c r="F122" t="s">
        <v>90</v>
      </c>
      <c r="G122" t="s">
        <v>101</v>
      </c>
      <c r="H122" t="s">
        <v>77</v>
      </c>
      <c r="I122">
        <v>940</v>
      </c>
      <c r="J122" s="13">
        <v>1.1000000000000001</v>
      </c>
      <c r="K122">
        <v>1034</v>
      </c>
      <c r="L122">
        <v>0.8</v>
      </c>
      <c r="M122">
        <v>282</v>
      </c>
      <c r="N122" s="1">
        <v>43771</v>
      </c>
    </row>
    <row r="123" spans="5:14" x14ac:dyDescent="0.25">
      <c r="E123" t="s">
        <v>85</v>
      </c>
      <c r="F123" t="s">
        <v>83</v>
      </c>
      <c r="G123" t="s">
        <v>100</v>
      </c>
      <c r="H123" t="s">
        <v>77</v>
      </c>
      <c r="I123">
        <v>472</v>
      </c>
      <c r="J123" s="13">
        <v>1.1000000000000001</v>
      </c>
      <c r="K123">
        <v>519.20000000000005</v>
      </c>
      <c r="L123">
        <v>0.8</v>
      </c>
      <c r="M123">
        <v>141.60000000000002</v>
      </c>
      <c r="N123" s="1">
        <v>43979</v>
      </c>
    </row>
    <row r="124" spans="5:14" x14ac:dyDescent="0.25">
      <c r="E124" t="s">
        <v>85</v>
      </c>
      <c r="F124" t="s">
        <v>95</v>
      </c>
      <c r="G124" t="s">
        <v>99</v>
      </c>
      <c r="H124" t="s">
        <v>102</v>
      </c>
      <c r="I124">
        <v>348</v>
      </c>
      <c r="J124" s="13">
        <v>1.1000000000000001</v>
      </c>
      <c r="K124">
        <v>382.8</v>
      </c>
      <c r="L124">
        <v>0.8</v>
      </c>
      <c r="M124">
        <v>104.39999999999998</v>
      </c>
      <c r="N124" s="1">
        <v>44091</v>
      </c>
    </row>
    <row r="125" spans="5:14" x14ac:dyDescent="0.25">
      <c r="E125" t="s">
        <v>80</v>
      </c>
      <c r="F125" t="s">
        <v>90</v>
      </c>
      <c r="G125" t="s">
        <v>85</v>
      </c>
      <c r="H125" t="s">
        <v>77</v>
      </c>
      <c r="I125">
        <v>128</v>
      </c>
      <c r="J125" s="13">
        <v>0.85</v>
      </c>
      <c r="K125">
        <v>108.8</v>
      </c>
      <c r="L125">
        <v>0.67</v>
      </c>
      <c r="M125">
        <v>23.039999999999992</v>
      </c>
      <c r="N125" s="1">
        <v>43634</v>
      </c>
    </row>
    <row r="126" spans="5:14" x14ac:dyDescent="0.25">
      <c r="E126" t="s">
        <v>76</v>
      </c>
      <c r="F126" t="s">
        <v>90</v>
      </c>
      <c r="G126" t="s">
        <v>98</v>
      </c>
      <c r="H126" t="s">
        <v>105</v>
      </c>
      <c r="I126">
        <v>163</v>
      </c>
      <c r="J126" s="13">
        <v>0.9</v>
      </c>
      <c r="K126">
        <v>146.70000000000002</v>
      </c>
      <c r="L126">
        <v>0.7</v>
      </c>
      <c r="M126">
        <v>32.600000000000023</v>
      </c>
      <c r="N126" s="1">
        <v>43772</v>
      </c>
    </row>
    <row r="127" spans="5:14" x14ac:dyDescent="0.25">
      <c r="E127" t="s">
        <v>72</v>
      </c>
      <c r="F127" t="s">
        <v>97</v>
      </c>
      <c r="G127" t="s">
        <v>96</v>
      </c>
      <c r="H127" t="s">
        <v>77</v>
      </c>
      <c r="I127">
        <v>552</v>
      </c>
      <c r="J127" s="13">
        <v>0.8</v>
      </c>
      <c r="K127">
        <v>441.6</v>
      </c>
      <c r="L127">
        <v>0.69</v>
      </c>
      <c r="M127">
        <v>60.720000000000027</v>
      </c>
      <c r="N127" s="1">
        <v>43786</v>
      </c>
    </row>
    <row r="128" spans="5:14" x14ac:dyDescent="0.25">
      <c r="E128" t="s">
        <v>72</v>
      </c>
      <c r="F128" t="s">
        <v>95</v>
      </c>
      <c r="G128" t="s">
        <v>94</v>
      </c>
      <c r="H128" t="s">
        <v>105</v>
      </c>
      <c r="I128">
        <v>103</v>
      </c>
      <c r="J128" s="13">
        <v>0.8</v>
      </c>
      <c r="K128">
        <v>82.4</v>
      </c>
      <c r="L128">
        <v>0.69</v>
      </c>
      <c r="M128">
        <v>11.330000000000013</v>
      </c>
      <c r="N128" s="1">
        <v>43941</v>
      </c>
    </row>
    <row r="129" spans="5:14" x14ac:dyDescent="0.25">
      <c r="E129" t="s">
        <v>80</v>
      </c>
      <c r="F129" t="s">
        <v>71</v>
      </c>
      <c r="G129" t="s">
        <v>92</v>
      </c>
      <c r="H129" t="s">
        <v>69</v>
      </c>
      <c r="I129">
        <v>449</v>
      </c>
      <c r="J129" s="13">
        <v>0.85</v>
      </c>
      <c r="K129">
        <v>381.65</v>
      </c>
      <c r="L129">
        <v>0.67</v>
      </c>
      <c r="M129">
        <v>80.819999999999936</v>
      </c>
      <c r="N129" s="1">
        <v>44007</v>
      </c>
    </row>
    <row r="130" spans="5:14" x14ac:dyDescent="0.25">
      <c r="E130" t="s">
        <v>72</v>
      </c>
      <c r="F130" t="s">
        <v>71</v>
      </c>
      <c r="G130" t="s">
        <v>70</v>
      </c>
      <c r="H130" t="s">
        <v>77</v>
      </c>
      <c r="I130">
        <v>951</v>
      </c>
      <c r="J130" s="13">
        <v>0.8</v>
      </c>
      <c r="K130">
        <v>760.80000000000007</v>
      </c>
      <c r="L130">
        <v>0.69</v>
      </c>
      <c r="M130">
        <v>104.61000000000013</v>
      </c>
      <c r="N130" s="1">
        <v>44034</v>
      </c>
    </row>
    <row r="131" spans="5:14" x14ac:dyDescent="0.25">
      <c r="E131" t="s">
        <v>85</v>
      </c>
      <c r="F131" t="s">
        <v>75</v>
      </c>
      <c r="G131" t="s">
        <v>91</v>
      </c>
      <c r="H131" t="s">
        <v>102</v>
      </c>
      <c r="I131">
        <v>429</v>
      </c>
      <c r="J131" s="13">
        <v>1.1000000000000001</v>
      </c>
      <c r="K131">
        <v>471.90000000000003</v>
      </c>
      <c r="L131">
        <v>0.8</v>
      </c>
      <c r="M131">
        <v>128.69999999999999</v>
      </c>
      <c r="N131" s="1">
        <v>43899</v>
      </c>
    </row>
    <row r="132" spans="5:14" x14ac:dyDescent="0.25">
      <c r="E132" t="s">
        <v>76</v>
      </c>
      <c r="F132" t="s">
        <v>90</v>
      </c>
      <c r="G132" t="s">
        <v>89</v>
      </c>
      <c r="H132" t="s">
        <v>77</v>
      </c>
      <c r="I132">
        <v>134</v>
      </c>
      <c r="J132" s="13">
        <v>0.9</v>
      </c>
      <c r="K132">
        <v>120.60000000000001</v>
      </c>
      <c r="L132">
        <v>0.7</v>
      </c>
      <c r="M132">
        <v>26.800000000000011</v>
      </c>
      <c r="N132" s="1">
        <v>43606</v>
      </c>
    </row>
    <row r="133" spans="5:14" x14ac:dyDescent="0.25">
      <c r="E133" t="s">
        <v>72</v>
      </c>
      <c r="F133" t="s">
        <v>71</v>
      </c>
      <c r="G133" t="s">
        <v>88</v>
      </c>
      <c r="H133" t="s">
        <v>102</v>
      </c>
      <c r="I133">
        <v>488</v>
      </c>
      <c r="J133" s="13">
        <v>0.8</v>
      </c>
      <c r="K133">
        <v>390.40000000000003</v>
      </c>
      <c r="L133">
        <v>0.69</v>
      </c>
      <c r="M133">
        <v>53.680000000000064</v>
      </c>
      <c r="N133" s="1">
        <v>43715</v>
      </c>
    </row>
    <row r="134" spans="5:14" x14ac:dyDescent="0.25">
      <c r="E134" t="s">
        <v>76</v>
      </c>
      <c r="F134" t="s">
        <v>87</v>
      </c>
      <c r="G134" t="s">
        <v>86</v>
      </c>
      <c r="H134" t="s">
        <v>77</v>
      </c>
      <c r="I134">
        <v>626</v>
      </c>
      <c r="J134" s="13">
        <v>0.9</v>
      </c>
      <c r="K134">
        <v>563.4</v>
      </c>
      <c r="L134">
        <v>0.7</v>
      </c>
      <c r="M134">
        <v>125.19999999999999</v>
      </c>
      <c r="N134" s="1">
        <v>43584</v>
      </c>
    </row>
    <row r="135" spans="5:14" x14ac:dyDescent="0.25">
      <c r="E135" t="s">
        <v>80</v>
      </c>
      <c r="F135" t="s">
        <v>75</v>
      </c>
      <c r="G135" t="s">
        <v>84</v>
      </c>
      <c r="H135" t="s">
        <v>69</v>
      </c>
      <c r="I135">
        <v>927</v>
      </c>
      <c r="J135" s="13">
        <v>0.85</v>
      </c>
      <c r="K135">
        <v>787.94999999999993</v>
      </c>
      <c r="L135">
        <v>0.67</v>
      </c>
      <c r="M135">
        <v>166.8599999999999</v>
      </c>
      <c r="N135" s="1">
        <v>43553</v>
      </c>
    </row>
    <row r="136" spans="5:14" x14ac:dyDescent="0.25">
      <c r="E136" t="s">
        <v>80</v>
      </c>
      <c r="F136" t="s">
        <v>83</v>
      </c>
      <c r="G136" t="s">
        <v>82</v>
      </c>
      <c r="H136" t="s">
        <v>77</v>
      </c>
      <c r="I136">
        <v>553</v>
      </c>
      <c r="J136" s="13">
        <v>0.85</v>
      </c>
      <c r="K136">
        <v>470.05</v>
      </c>
      <c r="L136">
        <v>0.67</v>
      </c>
      <c r="M136">
        <v>99.539999999999964</v>
      </c>
      <c r="N136" s="1">
        <v>43651</v>
      </c>
    </row>
    <row r="137" spans="5:14" x14ac:dyDescent="0.25">
      <c r="E137" t="s">
        <v>76</v>
      </c>
      <c r="F137" t="s">
        <v>79</v>
      </c>
      <c r="G137" t="s">
        <v>78</v>
      </c>
      <c r="H137" t="s">
        <v>69</v>
      </c>
      <c r="I137">
        <v>306</v>
      </c>
      <c r="J137" s="13">
        <v>0.9</v>
      </c>
      <c r="K137">
        <v>275.40000000000003</v>
      </c>
      <c r="L137">
        <v>0.7</v>
      </c>
      <c r="M137">
        <v>61.200000000000045</v>
      </c>
      <c r="N137" s="1">
        <v>43655</v>
      </c>
    </row>
    <row r="138" spans="5:14" x14ac:dyDescent="0.25">
      <c r="E138" t="s">
        <v>76</v>
      </c>
      <c r="F138" t="s">
        <v>75</v>
      </c>
      <c r="G138" t="s">
        <v>74</v>
      </c>
      <c r="H138" t="s">
        <v>69</v>
      </c>
      <c r="I138">
        <v>621</v>
      </c>
      <c r="J138" s="13">
        <v>0.9</v>
      </c>
      <c r="K138">
        <v>558.9</v>
      </c>
      <c r="L138">
        <v>0.7</v>
      </c>
      <c r="M138">
        <v>124.19999999999999</v>
      </c>
      <c r="N138" s="1">
        <v>43609</v>
      </c>
    </row>
    <row r="139" spans="5:14" x14ac:dyDescent="0.25">
      <c r="E139" t="s">
        <v>80</v>
      </c>
      <c r="F139" t="s">
        <v>71</v>
      </c>
      <c r="G139" t="s">
        <v>70</v>
      </c>
      <c r="H139" t="s">
        <v>69</v>
      </c>
      <c r="I139">
        <v>680</v>
      </c>
      <c r="J139" s="13">
        <v>0.85</v>
      </c>
      <c r="K139">
        <v>578</v>
      </c>
      <c r="L139">
        <v>0.67</v>
      </c>
      <c r="M139">
        <v>122.39999999999998</v>
      </c>
      <c r="N139" s="1">
        <v>43732</v>
      </c>
    </row>
    <row r="140" spans="5:14" x14ac:dyDescent="0.25">
      <c r="E140" t="s">
        <v>72</v>
      </c>
      <c r="F140" t="s">
        <v>90</v>
      </c>
      <c r="G140" t="s">
        <v>89</v>
      </c>
      <c r="H140" t="s">
        <v>69</v>
      </c>
      <c r="I140">
        <v>169</v>
      </c>
      <c r="J140" s="13">
        <v>0.8</v>
      </c>
      <c r="K140">
        <v>135.20000000000002</v>
      </c>
      <c r="L140">
        <v>0.69</v>
      </c>
      <c r="M140">
        <v>18.590000000000032</v>
      </c>
      <c r="N140" s="1">
        <v>43556</v>
      </c>
    </row>
    <row r="141" spans="5:14" x14ac:dyDescent="0.25">
      <c r="E141" t="s">
        <v>72</v>
      </c>
      <c r="F141" t="s">
        <v>90</v>
      </c>
      <c r="G141" t="s">
        <v>85</v>
      </c>
      <c r="H141" t="s">
        <v>102</v>
      </c>
      <c r="I141">
        <v>430</v>
      </c>
      <c r="J141" s="13">
        <v>0.8</v>
      </c>
      <c r="K141">
        <v>344</v>
      </c>
      <c r="L141">
        <v>0.69</v>
      </c>
      <c r="M141">
        <v>47.300000000000011</v>
      </c>
      <c r="N141" s="1">
        <v>43914</v>
      </c>
    </row>
    <row r="142" spans="5:14" x14ac:dyDescent="0.25">
      <c r="E142" t="s">
        <v>72</v>
      </c>
      <c r="F142" t="s">
        <v>90</v>
      </c>
      <c r="G142" t="s">
        <v>98</v>
      </c>
      <c r="H142" t="s">
        <v>104</v>
      </c>
      <c r="I142">
        <v>947</v>
      </c>
      <c r="J142" s="13">
        <v>0.8</v>
      </c>
      <c r="K142">
        <v>757.6</v>
      </c>
      <c r="L142">
        <v>0.69</v>
      </c>
      <c r="M142">
        <v>104.17000000000007</v>
      </c>
      <c r="N142" s="1">
        <v>43699</v>
      </c>
    </row>
    <row r="143" spans="5:14" x14ac:dyDescent="0.25">
      <c r="E143" t="s">
        <v>76</v>
      </c>
      <c r="F143" t="s">
        <v>97</v>
      </c>
      <c r="G143" t="s">
        <v>96</v>
      </c>
      <c r="H143" t="s">
        <v>102</v>
      </c>
      <c r="I143">
        <v>526</v>
      </c>
      <c r="J143" s="13">
        <v>0.9</v>
      </c>
      <c r="K143">
        <v>473.40000000000003</v>
      </c>
      <c r="L143">
        <v>0.7</v>
      </c>
      <c r="M143">
        <v>105.20000000000005</v>
      </c>
      <c r="N143" s="1">
        <v>43995</v>
      </c>
    </row>
    <row r="144" spans="5:14" x14ac:dyDescent="0.25">
      <c r="E144" t="s">
        <v>80</v>
      </c>
      <c r="F144" t="s">
        <v>95</v>
      </c>
      <c r="G144" t="s">
        <v>94</v>
      </c>
      <c r="H144" t="s">
        <v>104</v>
      </c>
      <c r="I144">
        <v>880</v>
      </c>
      <c r="J144" s="13">
        <v>0.85</v>
      </c>
      <c r="K144">
        <v>748</v>
      </c>
      <c r="L144">
        <v>0.67</v>
      </c>
      <c r="M144">
        <v>158.39999999999998</v>
      </c>
      <c r="N144" s="1">
        <v>43725</v>
      </c>
    </row>
    <row r="145" spans="5:14" x14ac:dyDescent="0.25">
      <c r="E145" t="s">
        <v>72</v>
      </c>
      <c r="F145" t="s">
        <v>71</v>
      </c>
      <c r="G145" t="s">
        <v>92</v>
      </c>
      <c r="H145" t="s">
        <v>77</v>
      </c>
      <c r="I145">
        <v>851</v>
      </c>
      <c r="J145" s="13">
        <v>0.8</v>
      </c>
      <c r="K145">
        <v>680.80000000000007</v>
      </c>
      <c r="L145">
        <v>0.69</v>
      </c>
      <c r="M145">
        <v>93.610000000000127</v>
      </c>
      <c r="N145" s="1">
        <v>43850</v>
      </c>
    </row>
    <row r="146" spans="5:14" x14ac:dyDescent="0.25">
      <c r="E146" t="s">
        <v>85</v>
      </c>
      <c r="F146" t="s">
        <v>75</v>
      </c>
      <c r="G146" t="s">
        <v>91</v>
      </c>
      <c r="H146" t="s">
        <v>69</v>
      </c>
      <c r="I146">
        <v>426</v>
      </c>
      <c r="J146" s="13">
        <v>1.1000000000000001</v>
      </c>
      <c r="K146">
        <v>468.6</v>
      </c>
      <c r="L146">
        <v>0.8</v>
      </c>
      <c r="M146">
        <v>127.80000000000001</v>
      </c>
      <c r="N146" s="1">
        <v>43656</v>
      </c>
    </row>
    <row r="147" spans="5:14" x14ac:dyDescent="0.25">
      <c r="E147" t="s">
        <v>80</v>
      </c>
      <c r="F147" t="s">
        <v>71</v>
      </c>
      <c r="G147" t="s">
        <v>88</v>
      </c>
      <c r="H147" t="s">
        <v>69</v>
      </c>
      <c r="I147">
        <v>791</v>
      </c>
      <c r="J147" s="13">
        <v>0.85</v>
      </c>
      <c r="K147">
        <v>672.35</v>
      </c>
      <c r="L147">
        <v>0.67</v>
      </c>
      <c r="M147">
        <v>142.38</v>
      </c>
      <c r="N147" s="1">
        <v>43905</v>
      </c>
    </row>
    <row r="148" spans="5:14" x14ac:dyDescent="0.25">
      <c r="E148" t="s">
        <v>72</v>
      </c>
      <c r="F148" t="s">
        <v>75</v>
      </c>
      <c r="G148" t="s">
        <v>84</v>
      </c>
      <c r="H148" t="s">
        <v>77</v>
      </c>
      <c r="I148">
        <v>938</v>
      </c>
      <c r="J148" s="13">
        <v>0.8</v>
      </c>
      <c r="K148">
        <v>750.40000000000009</v>
      </c>
      <c r="L148">
        <v>0.69</v>
      </c>
      <c r="M148">
        <v>103.18000000000018</v>
      </c>
      <c r="N148" s="1">
        <v>43779</v>
      </c>
    </row>
    <row r="149" spans="5:14" x14ac:dyDescent="0.25">
      <c r="E149" t="s">
        <v>80</v>
      </c>
      <c r="F149" t="s">
        <v>79</v>
      </c>
      <c r="G149" t="s">
        <v>78</v>
      </c>
      <c r="H149" t="s">
        <v>77</v>
      </c>
      <c r="I149">
        <v>116</v>
      </c>
      <c r="J149" s="13">
        <v>0.85</v>
      </c>
      <c r="K149">
        <v>98.6</v>
      </c>
      <c r="L149">
        <v>0.67</v>
      </c>
      <c r="M149">
        <v>20.879999999999995</v>
      </c>
      <c r="N149" s="1">
        <v>43953</v>
      </c>
    </row>
    <row r="150" spans="5:14" x14ac:dyDescent="0.25">
      <c r="E150" t="s">
        <v>85</v>
      </c>
      <c r="F150" t="s">
        <v>71</v>
      </c>
      <c r="G150" t="s">
        <v>70</v>
      </c>
      <c r="H150" t="s">
        <v>77</v>
      </c>
      <c r="I150">
        <v>911</v>
      </c>
      <c r="J150" s="13">
        <v>1.1000000000000001</v>
      </c>
      <c r="K150">
        <v>1002.1000000000001</v>
      </c>
      <c r="L150">
        <v>0.8</v>
      </c>
      <c r="M150">
        <v>273.30000000000007</v>
      </c>
      <c r="N150" s="1">
        <v>43986</v>
      </c>
    </row>
    <row r="151" spans="5:14" x14ac:dyDescent="0.25">
      <c r="E151" t="s">
        <v>80</v>
      </c>
      <c r="F151" t="s">
        <v>90</v>
      </c>
      <c r="G151" t="s">
        <v>89</v>
      </c>
      <c r="H151" t="s">
        <v>77</v>
      </c>
      <c r="I151">
        <v>331</v>
      </c>
      <c r="J151" s="13">
        <v>0.85</v>
      </c>
      <c r="K151">
        <v>281.34999999999997</v>
      </c>
      <c r="L151">
        <v>0.67</v>
      </c>
      <c r="M151">
        <v>59.579999999999956</v>
      </c>
      <c r="N151" s="1">
        <v>43747</v>
      </c>
    </row>
    <row r="152" spans="5:14" x14ac:dyDescent="0.25">
      <c r="E152" t="s">
        <v>85</v>
      </c>
      <c r="F152" t="s">
        <v>90</v>
      </c>
      <c r="G152" t="s">
        <v>101</v>
      </c>
      <c r="H152" t="s">
        <v>102</v>
      </c>
      <c r="I152">
        <v>414</v>
      </c>
      <c r="J152" s="13">
        <v>1.1000000000000001</v>
      </c>
      <c r="K152">
        <v>455.40000000000003</v>
      </c>
      <c r="L152">
        <v>0.8</v>
      </c>
      <c r="M152">
        <v>124.19999999999999</v>
      </c>
      <c r="N152" s="1">
        <v>43838</v>
      </c>
    </row>
    <row r="153" spans="5:14" x14ac:dyDescent="0.25">
      <c r="E153" t="s">
        <v>80</v>
      </c>
      <c r="F153" t="s">
        <v>83</v>
      </c>
      <c r="G153" t="s">
        <v>100</v>
      </c>
      <c r="H153" t="s">
        <v>102</v>
      </c>
      <c r="I153">
        <v>521</v>
      </c>
      <c r="J153" s="13">
        <v>0.85</v>
      </c>
      <c r="K153">
        <v>442.84999999999997</v>
      </c>
      <c r="L153">
        <v>0.67</v>
      </c>
      <c r="M153">
        <v>93.779999999999973</v>
      </c>
      <c r="N153" s="1">
        <v>43631</v>
      </c>
    </row>
    <row r="154" spans="5:14" x14ac:dyDescent="0.25">
      <c r="E154" t="s">
        <v>85</v>
      </c>
      <c r="F154" t="s">
        <v>95</v>
      </c>
      <c r="G154" t="s">
        <v>99</v>
      </c>
      <c r="H154" t="s">
        <v>69</v>
      </c>
      <c r="I154">
        <v>895</v>
      </c>
      <c r="J154" s="13">
        <v>1.1000000000000001</v>
      </c>
      <c r="K154">
        <v>984.50000000000011</v>
      </c>
      <c r="L154">
        <v>0.8</v>
      </c>
      <c r="M154">
        <v>268.50000000000011</v>
      </c>
      <c r="N154" s="1">
        <v>43662</v>
      </c>
    </row>
    <row r="155" spans="5:14" x14ac:dyDescent="0.25">
      <c r="E155" t="s">
        <v>80</v>
      </c>
      <c r="F155" t="s">
        <v>87</v>
      </c>
      <c r="G155" t="s">
        <v>86</v>
      </c>
      <c r="H155" t="s">
        <v>102</v>
      </c>
      <c r="I155">
        <v>383</v>
      </c>
      <c r="J155" s="13">
        <v>0.85</v>
      </c>
      <c r="K155">
        <v>325.55</v>
      </c>
      <c r="L155">
        <v>0.67</v>
      </c>
      <c r="M155">
        <v>68.94</v>
      </c>
      <c r="N155" s="1">
        <v>43522</v>
      </c>
    </row>
    <row r="156" spans="5:14" x14ac:dyDescent="0.25">
      <c r="E156" t="s">
        <v>76</v>
      </c>
      <c r="F156" t="s">
        <v>83</v>
      </c>
      <c r="G156" t="s">
        <v>82</v>
      </c>
      <c r="H156" t="s">
        <v>102</v>
      </c>
      <c r="I156">
        <v>705</v>
      </c>
      <c r="J156" s="13">
        <v>0.9</v>
      </c>
      <c r="K156">
        <v>634.5</v>
      </c>
      <c r="L156">
        <v>0.7</v>
      </c>
      <c r="M156">
        <v>141.00000000000006</v>
      </c>
      <c r="N156" s="1">
        <v>43539</v>
      </c>
    </row>
    <row r="157" spans="5:14" x14ac:dyDescent="0.25">
      <c r="E157" t="s">
        <v>80</v>
      </c>
      <c r="F157" t="s">
        <v>75</v>
      </c>
      <c r="G157" t="s">
        <v>74</v>
      </c>
      <c r="H157" t="s">
        <v>77</v>
      </c>
      <c r="I157">
        <v>178</v>
      </c>
      <c r="J157" s="13">
        <v>0.85</v>
      </c>
      <c r="K157">
        <v>151.29999999999998</v>
      </c>
      <c r="L157">
        <v>0.67</v>
      </c>
      <c r="M157">
        <v>32.039999999999978</v>
      </c>
      <c r="N157" s="1">
        <v>44111</v>
      </c>
    </row>
    <row r="158" spans="5:14" x14ac:dyDescent="0.25">
      <c r="E158" t="s">
        <v>76</v>
      </c>
      <c r="F158" t="s">
        <v>75</v>
      </c>
      <c r="G158" t="s">
        <v>84</v>
      </c>
      <c r="H158" t="s">
        <v>69</v>
      </c>
      <c r="I158">
        <v>701</v>
      </c>
      <c r="J158" s="13">
        <v>0.9</v>
      </c>
      <c r="K158">
        <v>630.9</v>
      </c>
      <c r="L158">
        <v>0.7</v>
      </c>
      <c r="M158">
        <v>140.19999999999999</v>
      </c>
      <c r="N158" s="1">
        <v>43539</v>
      </c>
    </row>
    <row r="159" spans="5:14" x14ac:dyDescent="0.25">
      <c r="E159" t="s">
        <v>85</v>
      </c>
      <c r="F159" t="s">
        <v>71</v>
      </c>
      <c r="G159" t="s">
        <v>70</v>
      </c>
      <c r="H159" t="s">
        <v>69</v>
      </c>
      <c r="I159">
        <v>289</v>
      </c>
      <c r="J159" s="13">
        <v>1.1000000000000001</v>
      </c>
      <c r="K159">
        <v>317.90000000000003</v>
      </c>
      <c r="L159">
        <v>0.8</v>
      </c>
      <c r="M159">
        <v>86.700000000000017</v>
      </c>
      <c r="N159" s="1">
        <v>44062</v>
      </c>
    </row>
    <row r="160" spans="5:14" x14ac:dyDescent="0.25">
      <c r="E160" t="s">
        <v>80</v>
      </c>
      <c r="F160" t="s">
        <v>75</v>
      </c>
      <c r="G160" t="s">
        <v>91</v>
      </c>
      <c r="H160" t="s">
        <v>77</v>
      </c>
      <c r="I160">
        <v>256</v>
      </c>
      <c r="J160" s="13">
        <v>0.85</v>
      </c>
      <c r="K160">
        <v>217.6</v>
      </c>
      <c r="L160">
        <v>0.67</v>
      </c>
      <c r="M160">
        <v>46.079999999999984</v>
      </c>
      <c r="N160" s="1">
        <v>43852</v>
      </c>
    </row>
    <row r="161" spans="5:14" x14ac:dyDescent="0.25">
      <c r="E161" t="s">
        <v>72</v>
      </c>
      <c r="F161" t="s">
        <v>79</v>
      </c>
      <c r="G161" t="s">
        <v>78</v>
      </c>
      <c r="H161" t="s">
        <v>69</v>
      </c>
      <c r="I161">
        <v>139</v>
      </c>
      <c r="J161" s="13">
        <v>0.8</v>
      </c>
      <c r="K161">
        <v>111.2</v>
      </c>
      <c r="L161">
        <v>0.69</v>
      </c>
      <c r="M161">
        <v>15.290000000000006</v>
      </c>
      <c r="N161" s="1">
        <v>43604</v>
      </c>
    </row>
    <row r="162" spans="5:14" x14ac:dyDescent="0.25">
      <c r="E162" t="s">
        <v>85</v>
      </c>
      <c r="F162" t="s">
        <v>90</v>
      </c>
      <c r="G162" t="s">
        <v>89</v>
      </c>
      <c r="H162" t="s">
        <v>69</v>
      </c>
      <c r="I162">
        <v>933</v>
      </c>
      <c r="J162" s="13">
        <v>1.1000000000000001</v>
      </c>
      <c r="K162">
        <v>1026.3000000000002</v>
      </c>
      <c r="L162">
        <v>0.8</v>
      </c>
      <c r="M162">
        <v>279.90000000000009</v>
      </c>
      <c r="N162" s="1">
        <v>43487</v>
      </c>
    </row>
    <row r="163" spans="5:14" x14ac:dyDescent="0.25">
      <c r="E163" t="s">
        <v>85</v>
      </c>
      <c r="F163" t="s">
        <v>71</v>
      </c>
      <c r="G163" t="s">
        <v>88</v>
      </c>
      <c r="H163" t="s">
        <v>77</v>
      </c>
      <c r="I163">
        <v>134</v>
      </c>
      <c r="J163" s="13">
        <v>1.1000000000000001</v>
      </c>
      <c r="K163">
        <v>147.4</v>
      </c>
      <c r="L163">
        <v>0.8</v>
      </c>
      <c r="M163">
        <v>40.200000000000003</v>
      </c>
      <c r="N163" s="1">
        <v>43743</v>
      </c>
    </row>
    <row r="164" spans="5:14" x14ac:dyDescent="0.25">
      <c r="E164" t="s">
        <v>76</v>
      </c>
      <c r="F164" t="s">
        <v>90</v>
      </c>
      <c r="G164" t="s">
        <v>85</v>
      </c>
      <c r="H164" t="s">
        <v>73</v>
      </c>
      <c r="I164">
        <v>276</v>
      </c>
      <c r="J164" s="13">
        <v>0.9</v>
      </c>
      <c r="K164">
        <v>248.4</v>
      </c>
      <c r="L164">
        <v>0.7</v>
      </c>
      <c r="M164">
        <v>55.200000000000017</v>
      </c>
      <c r="N164" s="1">
        <v>43790</v>
      </c>
    </row>
    <row r="165" spans="5:14" x14ac:dyDescent="0.25">
      <c r="E165" t="s">
        <v>80</v>
      </c>
      <c r="F165" t="s">
        <v>90</v>
      </c>
      <c r="G165" t="s">
        <v>98</v>
      </c>
      <c r="H165" t="s">
        <v>103</v>
      </c>
      <c r="I165">
        <v>632</v>
      </c>
      <c r="J165" s="13">
        <v>0.85</v>
      </c>
      <c r="K165">
        <v>537.19999999999993</v>
      </c>
      <c r="L165">
        <v>0.67</v>
      </c>
      <c r="M165">
        <v>113.75999999999993</v>
      </c>
      <c r="N165" s="1">
        <v>43923</v>
      </c>
    </row>
    <row r="166" spans="5:14" x14ac:dyDescent="0.25">
      <c r="E166" t="s">
        <v>72</v>
      </c>
      <c r="F166" t="s">
        <v>97</v>
      </c>
      <c r="G166" t="s">
        <v>96</v>
      </c>
      <c r="H166" t="s">
        <v>73</v>
      </c>
      <c r="I166">
        <v>953</v>
      </c>
      <c r="J166" s="13">
        <v>0.8</v>
      </c>
      <c r="K166">
        <v>762.40000000000009</v>
      </c>
      <c r="L166">
        <v>0.69</v>
      </c>
      <c r="M166">
        <v>104.83000000000015</v>
      </c>
      <c r="N166" s="1">
        <v>43975</v>
      </c>
    </row>
    <row r="167" spans="5:14" x14ac:dyDescent="0.25">
      <c r="E167" t="s">
        <v>85</v>
      </c>
      <c r="F167" t="s">
        <v>95</v>
      </c>
      <c r="G167" t="s">
        <v>94</v>
      </c>
      <c r="H167" t="s">
        <v>103</v>
      </c>
      <c r="I167">
        <v>126</v>
      </c>
      <c r="J167" s="13">
        <v>1.1000000000000001</v>
      </c>
      <c r="K167">
        <v>138.60000000000002</v>
      </c>
      <c r="L167">
        <v>0.8</v>
      </c>
      <c r="M167">
        <v>37.800000000000011</v>
      </c>
      <c r="N167" s="1">
        <v>44069</v>
      </c>
    </row>
    <row r="168" spans="5:14" x14ac:dyDescent="0.25">
      <c r="E168" t="s">
        <v>76</v>
      </c>
      <c r="F168" t="s">
        <v>71</v>
      </c>
      <c r="G168" t="s">
        <v>92</v>
      </c>
      <c r="H168" t="s">
        <v>102</v>
      </c>
      <c r="I168">
        <v>415</v>
      </c>
      <c r="J168" s="13">
        <v>0.9</v>
      </c>
      <c r="K168">
        <v>373.5</v>
      </c>
      <c r="L168">
        <v>0.7</v>
      </c>
      <c r="M168">
        <v>83</v>
      </c>
      <c r="N168" s="1">
        <v>43743</v>
      </c>
    </row>
    <row r="169" spans="5:14" x14ac:dyDescent="0.25">
      <c r="E169" t="s">
        <v>80</v>
      </c>
      <c r="F169" t="s">
        <v>71</v>
      </c>
      <c r="G169" t="s">
        <v>70</v>
      </c>
      <c r="H169" t="s">
        <v>77</v>
      </c>
      <c r="I169">
        <v>833</v>
      </c>
      <c r="J169" s="13">
        <v>0.85</v>
      </c>
      <c r="K169">
        <v>708.05</v>
      </c>
      <c r="L169">
        <v>0.67</v>
      </c>
      <c r="M169">
        <v>149.93999999999994</v>
      </c>
      <c r="N169" s="1">
        <v>44058</v>
      </c>
    </row>
    <row r="170" spans="5:14" x14ac:dyDescent="0.25">
      <c r="E170" t="s">
        <v>85</v>
      </c>
      <c r="F170" t="s">
        <v>90</v>
      </c>
      <c r="G170" t="s">
        <v>89</v>
      </c>
      <c r="H170" t="s">
        <v>77</v>
      </c>
      <c r="I170">
        <v>159</v>
      </c>
      <c r="J170" s="13">
        <v>1.1000000000000001</v>
      </c>
      <c r="K170">
        <v>174.9</v>
      </c>
      <c r="L170">
        <v>0.8</v>
      </c>
      <c r="M170">
        <v>47.7</v>
      </c>
      <c r="N170" s="1">
        <v>43829</v>
      </c>
    </row>
    <row r="171" spans="5:14" x14ac:dyDescent="0.25">
      <c r="E171" t="s">
        <v>72</v>
      </c>
      <c r="F171" t="s">
        <v>75</v>
      </c>
      <c r="G171" t="s">
        <v>84</v>
      </c>
      <c r="H171" t="s">
        <v>77</v>
      </c>
      <c r="I171">
        <v>143</v>
      </c>
      <c r="J171" s="13">
        <v>0.8</v>
      </c>
      <c r="K171">
        <v>114.4</v>
      </c>
      <c r="L171">
        <v>0.69</v>
      </c>
      <c r="M171">
        <v>15.730000000000018</v>
      </c>
      <c r="N171" s="1">
        <v>43496</v>
      </c>
    </row>
    <row r="172" spans="5:14" x14ac:dyDescent="0.25">
      <c r="E172" t="s">
        <v>76</v>
      </c>
      <c r="F172" t="s">
        <v>79</v>
      </c>
      <c r="G172" t="s">
        <v>78</v>
      </c>
      <c r="H172" t="s">
        <v>77</v>
      </c>
      <c r="I172">
        <v>390</v>
      </c>
      <c r="J172" s="13">
        <v>0.9</v>
      </c>
      <c r="K172">
        <v>351</v>
      </c>
      <c r="L172">
        <v>0.7</v>
      </c>
      <c r="M172">
        <v>78</v>
      </c>
      <c r="N172" s="1">
        <v>43982</v>
      </c>
    </row>
    <row r="173" spans="5:14" x14ac:dyDescent="0.25">
      <c r="E173" t="s">
        <v>76</v>
      </c>
      <c r="F173" t="s">
        <v>75</v>
      </c>
      <c r="G173" t="s">
        <v>91</v>
      </c>
      <c r="H173" t="s">
        <v>102</v>
      </c>
      <c r="I173">
        <v>549</v>
      </c>
      <c r="J173" s="13">
        <v>0.9</v>
      </c>
      <c r="K173">
        <v>494.1</v>
      </c>
      <c r="L173">
        <v>0.7</v>
      </c>
      <c r="M173">
        <v>109.80000000000007</v>
      </c>
      <c r="N173" s="1">
        <v>43788</v>
      </c>
    </row>
    <row r="174" spans="5:14" x14ac:dyDescent="0.25">
      <c r="E174" t="s">
        <v>85</v>
      </c>
      <c r="F174" t="s">
        <v>71</v>
      </c>
      <c r="G174" t="s">
        <v>88</v>
      </c>
      <c r="H174" t="s">
        <v>102</v>
      </c>
      <c r="I174">
        <v>253</v>
      </c>
      <c r="J174" s="13">
        <v>1.1000000000000001</v>
      </c>
      <c r="K174">
        <v>278.3</v>
      </c>
      <c r="L174">
        <v>0.8</v>
      </c>
      <c r="M174">
        <v>75.900000000000006</v>
      </c>
      <c r="N174" s="1">
        <v>43944</v>
      </c>
    </row>
    <row r="175" spans="5:14" x14ac:dyDescent="0.25">
      <c r="E175" t="s">
        <v>72</v>
      </c>
      <c r="F175" t="s">
        <v>87</v>
      </c>
      <c r="G175" t="s">
        <v>86</v>
      </c>
      <c r="H175" t="s">
        <v>73</v>
      </c>
      <c r="I175">
        <v>473</v>
      </c>
      <c r="J175" s="13">
        <v>0.8</v>
      </c>
      <c r="K175">
        <v>378.40000000000003</v>
      </c>
      <c r="L175">
        <v>0.69</v>
      </c>
      <c r="M175">
        <v>52.030000000000086</v>
      </c>
      <c r="N175" s="1">
        <v>44009</v>
      </c>
    </row>
    <row r="176" spans="5:14" x14ac:dyDescent="0.25">
      <c r="E176" t="s">
        <v>80</v>
      </c>
      <c r="F176" t="s">
        <v>83</v>
      </c>
      <c r="G176" t="s">
        <v>82</v>
      </c>
      <c r="H176" t="s">
        <v>73</v>
      </c>
      <c r="I176">
        <v>283</v>
      </c>
      <c r="J176" s="13">
        <v>0.85</v>
      </c>
      <c r="K176">
        <v>240.54999999999998</v>
      </c>
      <c r="L176">
        <v>0.67</v>
      </c>
      <c r="M176">
        <v>50.939999999999969</v>
      </c>
      <c r="N176" s="1">
        <v>43898</v>
      </c>
    </row>
    <row r="177" spans="5:14" x14ac:dyDescent="0.25">
      <c r="E177" t="s">
        <v>72</v>
      </c>
      <c r="F177" t="s">
        <v>75</v>
      </c>
      <c r="G177" t="s">
        <v>74</v>
      </c>
      <c r="H177" t="s">
        <v>102</v>
      </c>
      <c r="I177">
        <v>258</v>
      </c>
      <c r="J177" s="13">
        <v>0.8</v>
      </c>
      <c r="K177">
        <v>206.4</v>
      </c>
      <c r="L177">
        <v>0.69</v>
      </c>
      <c r="M177">
        <v>28.380000000000024</v>
      </c>
      <c r="N177" s="1">
        <v>44009</v>
      </c>
    </row>
    <row r="178" spans="5:14" x14ac:dyDescent="0.25">
      <c r="E178" t="s">
        <v>80</v>
      </c>
      <c r="F178" t="s">
        <v>90</v>
      </c>
      <c r="G178" t="s">
        <v>101</v>
      </c>
      <c r="H178" t="s">
        <v>69</v>
      </c>
      <c r="I178">
        <v>812</v>
      </c>
      <c r="J178" s="13">
        <v>0.85</v>
      </c>
      <c r="K178">
        <v>690.19999999999993</v>
      </c>
      <c r="L178">
        <v>0.67</v>
      </c>
      <c r="M178">
        <v>146.15999999999985</v>
      </c>
      <c r="N178" s="1">
        <v>43495</v>
      </c>
    </row>
    <row r="179" spans="5:14" x14ac:dyDescent="0.25">
      <c r="E179" t="s">
        <v>76</v>
      </c>
      <c r="F179" t="s">
        <v>71</v>
      </c>
      <c r="G179" t="s">
        <v>70</v>
      </c>
      <c r="H179" t="s">
        <v>69</v>
      </c>
      <c r="I179">
        <v>245</v>
      </c>
      <c r="J179" s="13">
        <v>0.9</v>
      </c>
      <c r="K179">
        <v>220.5</v>
      </c>
      <c r="L179">
        <v>0.7</v>
      </c>
      <c r="M179">
        <v>49</v>
      </c>
      <c r="N179" s="1">
        <v>43522</v>
      </c>
    </row>
    <row r="180" spans="5:14" x14ac:dyDescent="0.25">
      <c r="E180" t="s">
        <v>76</v>
      </c>
      <c r="F180" t="s">
        <v>83</v>
      </c>
      <c r="G180" t="s">
        <v>100</v>
      </c>
      <c r="H180" t="s">
        <v>69</v>
      </c>
      <c r="I180">
        <v>637</v>
      </c>
      <c r="J180" s="13">
        <v>0.9</v>
      </c>
      <c r="K180">
        <v>573.30000000000007</v>
      </c>
      <c r="L180">
        <v>0.7</v>
      </c>
      <c r="M180">
        <v>127.40000000000009</v>
      </c>
      <c r="N180" s="1">
        <v>43936</v>
      </c>
    </row>
    <row r="181" spans="5:14" x14ac:dyDescent="0.25">
      <c r="E181" t="s">
        <v>80</v>
      </c>
      <c r="F181" t="s">
        <v>90</v>
      </c>
      <c r="G181" t="s">
        <v>89</v>
      </c>
      <c r="H181" t="s">
        <v>69</v>
      </c>
      <c r="I181">
        <v>378</v>
      </c>
      <c r="J181" s="13">
        <v>0.85</v>
      </c>
      <c r="K181">
        <v>321.3</v>
      </c>
      <c r="L181">
        <v>0.67</v>
      </c>
      <c r="M181">
        <v>68.039999999999992</v>
      </c>
      <c r="N181" s="1">
        <v>43651</v>
      </c>
    </row>
    <row r="182" spans="5:14" x14ac:dyDescent="0.25">
      <c r="E182" t="s">
        <v>80</v>
      </c>
      <c r="F182" t="s">
        <v>95</v>
      </c>
      <c r="G182" t="s">
        <v>99</v>
      </c>
      <c r="H182" t="s">
        <v>77</v>
      </c>
      <c r="I182">
        <v>959</v>
      </c>
      <c r="J182" s="13">
        <v>0.85</v>
      </c>
      <c r="K182">
        <v>815.15</v>
      </c>
      <c r="L182">
        <v>0.67</v>
      </c>
      <c r="M182">
        <v>172.61999999999989</v>
      </c>
      <c r="N182" s="1">
        <v>43481</v>
      </c>
    </row>
    <row r="183" spans="5:14" x14ac:dyDescent="0.25">
      <c r="E183" t="s">
        <v>72</v>
      </c>
      <c r="F183" t="s">
        <v>90</v>
      </c>
      <c r="G183" t="s">
        <v>85</v>
      </c>
      <c r="H183" t="s">
        <v>81</v>
      </c>
      <c r="I183">
        <v>178</v>
      </c>
      <c r="J183" s="13">
        <v>0.8</v>
      </c>
      <c r="K183">
        <v>142.4</v>
      </c>
      <c r="L183">
        <v>0.69</v>
      </c>
      <c r="M183">
        <v>19.580000000000013</v>
      </c>
      <c r="N183" s="1">
        <v>43760</v>
      </c>
    </row>
    <row r="184" spans="5:14" x14ac:dyDescent="0.25">
      <c r="E184" t="s">
        <v>85</v>
      </c>
      <c r="F184" t="s">
        <v>90</v>
      </c>
      <c r="G184" t="s">
        <v>98</v>
      </c>
      <c r="H184" t="s">
        <v>93</v>
      </c>
      <c r="I184">
        <v>670</v>
      </c>
      <c r="J184" s="13">
        <v>1.1000000000000001</v>
      </c>
      <c r="K184">
        <v>737.00000000000011</v>
      </c>
      <c r="L184">
        <v>0.8</v>
      </c>
      <c r="M184">
        <v>201.00000000000011</v>
      </c>
      <c r="N184" s="1">
        <v>43718</v>
      </c>
    </row>
    <row r="185" spans="5:14" x14ac:dyDescent="0.25">
      <c r="E185" t="s">
        <v>80</v>
      </c>
      <c r="F185" t="s">
        <v>97</v>
      </c>
      <c r="G185" t="s">
        <v>96</v>
      </c>
      <c r="H185" t="s">
        <v>81</v>
      </c>
      <c r="I185">
        <v>614</v>
      </c>
      <c r="J185" s="13">
        <v>0.85</v>
      </c>
      <c r="K185">
        <v>521.9</v>
      </c>
      <c r="L185">
        <v>0.67</v>
      </c>
      <c r="M185">
        <v>110.51999999999992</v>
      </c>
      <c r="N185" s="1">
        <v>44058</v>
      </c>
    </row>
    <row r="186" spans="5:14" x14ac:dyDescent="0.25">
      <c r="E186" t="s">
        <v>85</v>
      </c>
      <c r="F186" t="s">
        <v>95</v>
      </c>
      <c r="G186" t="s">
        <v>94</v>
      </c>
      <c r="H186" t="s">
        <v>93</v>
      </c>
      <c r="I186">
        <v>584</v>
      </c>
      <c r="J186" s="13">
        <v>1.1000000000000001</v>
      </c>
      <c r="K186">
        <v>642.40000000000009</v>
      </c>
      <c r="L186">
        <v>0.8</v>
      </c>
      <c r="M186">
        <v>175.20000000000005</v>
      </c>
      <c r="N186" s="1">
        <v>43475</v>
      </c>
    </row>
    <row r="187" spans="5:14" x14ac:dyDescent="0.25">
      <c r="E187" t="s">
        <v>72</v>
      </c>
      <c r="F187" t="s">
        <v>71</v>
      </c>
      <c r="G187" t="s">
        <v>92</v>
      </c>
      <c r="H187" t="s">
        <v>73</v>
      </c>
      <c r="I187">
        <v>248</v>
      </c>
      <c r="J187" s="13">
        <v>0.8</v>
      </c>
      <c r="K187">
        <v>198.4</v>
      </c>
      <c r="L187">
        <v>0.69</v>
      </c>
      <c r="M187">
        <v>27.28000000000003</v>
      </c>
      <c r="N187" s="1">
        <v>43723</v>
      </c>
    </row>
    <row r="188" spans="5:14" x14ac:dyDescent="0.25">
      <c r="E188" t="s">
        <v>80</v>
      </c>
      <c r="F188" t="s">
        <v>75</v>
      </c>
      <c r="G188" t="s">
        <v>84</v>
      </c>
      <c r="H188" t="s">
        <v>69</v>
      </c>
      <c r="I188">
        <v>195</v>
      </c>
      <c r="J188" s="13">
        <v>0.85</v>
      </c>
      <c r="K188">
        <v>165.75</v>
      </c>
      <c r="L188">
        <v>0.67</v>
      </c>
      <c r="M188">
        <v>35.099999999999994</v>
      </c>
      <c r="N188" s="1">
        <v>43623</v>
      </c>
    </row>
    <row r="189" spans="5:14" x14ac:dyDescent="0.25">
      <c r="E189" t="s">
        <v>72</v>
      </c>
      <c r="F189" t="s">
        <v>79</v>
      </c>
      <c r="G189" t="s">
        <v>78</v>
      </c>
      <c r="H189" t="s">
        <v>69</v>
      </c>
      <c r="I189">
        <v>184</v>
      </c>
      <c r="J189" s="13">
        <v>0.8</v>
      </c>
      <c r="K189">
        <v>147.20000000000002</v>
      </c>
      <c r="L189">
        <v>0.69</v>
      </c>
      <c r="M189">
        <v>20.240000000000023</v>
      </c>
      <c r="N189" s="1">
        <v>43878</v>
      </c>
    </row>
    <row r="190" spans="5:14" x14ac:dyDescent="0.25">
      <c r="E190" t="s">
        <v>80</v>
      </c>
      <c r="F190" t="s">
        <v>71</v>
      </c>
      <c r="G190" t="s">
        <v>70</v>
      </c>
      <c r="H190" t="s">
        <v>77</v>
      </c>
      <c r="I190">
        <v>153</v>
      </c>
      <c r="J190" s="13">
        <v>0.85</v>
      </c>
      <c r="K190">
        <v>130.04999999999998</v>
      </c>
      <c r="L190">
        <v>0.67</v>
      </c>
      <c r="M190">
        <v>27.539999999999978</v>
      </c>
      <c r="N190" s="1">
        <v>43793</v>
      </c>
    </row>
    <row r="191" spans="5:14" x14ac:dyDescent="0.25">
      <c r="E191" t="s">
        <v>80</v>
      </c>
      <c r="F191" t="s">
        <v>75</v>
      </c>
      <c r="G191" t="s">
        <v>91</v>
      </c>
      <c r="H191" t="s">
        <v>69</v>
      </c>
      <c r="I191">
        <v>852</v>
      </c>
      <c r="J191" s="13">
        <v>0.85</v>
      </c>
      <c r="K191">
        <v>724.19999999999993</v>
      </c>
      <c r="L191">
        <v>0.67</v>
      </c>
      <c r="M191">
        <v>153.3599999999999</v>
      </c>
      <c r="N191" s="1">
        <v>43924</v>
      </c>
    </row>
    <row r="192" spans="5:14" x14ac:dyDescent="0.25">
      <c r="E192" t="s">
        <v>76</v>
      </c>
      <c r="F192" t="s">
        <v>90</v>
      </c>
      <c r="G192" t="s">
        <v>89</v>
      </c>
      <c r="H192" t="s">
        <v>77</v>
      </c>
      <c r="I192">
        <v>614</v>
      </c>
      <c r="J192" s="13">
        <v>0.9</v>
      </c>
      <c r="K192">
        <v>552.6</v>
      </c>
      <c r="L192">
        <v>0.7</v>
      </c>
      <c r="M192">
        <v>122.80000000000007</v>
      </c>
      <c r="N192" s="1">
        <v>43518</v>
      </c>
    </row>
    <row r="193" spans="5:14" x14ac:dyDescent="0.25">
      <c r="E193" t="s">
        <v>80</v>
      </c>
      <c r="F193" t="s">
        <v>71</v>
      </c>
      <c r="G193" t="s">
        <v>88</v>
      </c>
      <c r="H193" t="s">
        <v>69</v>
      </c>
      <c r="I193">
        <v>781</v>
      </c>
      <c r="J193" s="13">
        <v>0.85</v>
      </c>
      <c r="K193">
        <v>663.85</v>
      </c>
      <c r="L193">
        <v>0.67</v>
      </c>
      <c r="M193">
        <v>140.58000000000004</v>
      </c>
      <c r="N193" s="1">
        <v>43634</v>
      </c>
    </row>
    <row r="194" spans="5:14" x14ac:dyDescent="0.25">
      <c r="E194" t="s">
        <v>76</v>
      </c>
      <c r="F194" t="s">
        <v>87</v>
      </c>
      <c r="G194" t="s">
        <v>86</v>
      </c>
      <c r="H194" t="s">
        <v>81</v>
      </c>
      <c r="I194">
        <v>314</v>
      </c>
      <c r="J194" s="13">
        <v>0.9</v>
      </c>
      <c r="K194">
        <v>282.60000000000002</v>
      </c>
      <c r="L194">
        <v>0.7</v>
      </c>
      <c r="M194">
        <v>62.80000000000004</v>
      </c>
      <c r="N194" s="1">
        <v>43866</v>
      </c>
    </row>
    <row r="195" spans="5:14" x14ac:dyDescent="0.25">
      <c r="E195" t="s">
        <v>85</v>
      </c>
      <c r="F195" t="s">
        <v>75</v>
      </c>
      <c r="G195" t="s">
        <v>84</v>
      </c>
      <c r="H195" t="s">
        <v>77</v>
      </c>
      <c r="I195">
        <v>816</v>
      </c>
      <c r="J195" s="13">
        <v>1.1000000000000001</v>
      </c>
      <c r="K195">
        <v>897.6</v>
      </c>
      <c r="L195">
        <v>0.8</v>
      </c>
      <c r="M195">
        <v>244.79999999999995</v>
      </c>
      <c r="N195" s="1">
        <v>43688</v>
      </c>
    </row>
    <row r="196" spans="5:14" x14ac:dyDescent="0.25">
      <c r="E196" t="s">
        <v>72</v>
      </c>
      <c r="F196" t="s">
        <v>83</v>
      </c>
      <c r="G196" t="s">
        <v>82</v>
      </c>
      <c r="H196" t="s">
        <v>81</v>
      </c>
      <c r="I196">
        <v>753</v>
      </c>
      <c r="J196" s="13">
        <v>0.8</v>
      </c>
      <c r="K196">
        <v>602.4</v>
      </c>
      <c r="L196">
        <v>0.69</v>
      </c>
      <c r="M196">
        <v>82.830000000000041</v>
      </c>
      <c r="N196" s="1">
        <v>44059</v>
      </c>
    </row>
    <row r="197" spans="5:14" x14ac:dyDescent="0.25">
      <c r="E197" t="s">
        <v>80</v>
      </c>
      <c r="F197" t="s">
        <v>79</v>
      </c>
      <c r="G197" t="s">
        <v>78</v>
      </c>
      <c r="H197" t="s">
        <v>77</v>
      </c>
      <c r="I197">
        <v>772</v>
      </c>
      <c r="J197" s="13">
        <v>0.85</v>
      </c>
      <c r="K197">
        <v>656.19999999999993</v>
      </c>
      <c r="L197">
        <v>0.67</v>
      </c>
      <c r="M197">
        <v>138.95999999999992</v>
      </c>
      <c r="N197" s="1">
        <v>44030</v>
      </c>
    </row>
    <row r="198" spans="5:14" x14ac:dyDescent="0.25">
      <c r="E198" t="s">
        <v>76</v>
      </c>
      <c r="F198" t="s">
        <v>75</v>
      </c>
      <c r="G198" t="s">
        <v>74</v>
      </c>
      <c r="H198" t="s">
        <v>73</v>
      </c>
      <c r="I198">
        <v>656</v>
      </c>
      <c r="J198" s="13">
        <v>0.9</v>
      </c>
      <c r="K198">
        <v>590.4</v>
      </c>
      <c r="L198">
        <v>0.7</v>
      </c>
      <c r="M198">
        <v>131.19999999999999</v>
      </c>
      <c r="N198" s="1">
        <v>43880</v>
      </c>
    </row>
    <row r="199" spans="5:14" x14ac:dyDescent="0.25">
      <c r="E199" t="s">
        <v>72</v>
      </c>
      <c r="F199" t="s">
        <v>71</v>
      </c>
      <c r="G199" t="s">
        <v>70</v>
      </c>
      <c r="H199" t="s">
        <v>69</v>
      </c>
      <c r="I199">
        <v>336</v>
      </c>
      <c r="J199" s="13">
        <v>0.8</v>
      </c>
      <c r="K199">
        <v>268.8</v>
      </c>
      <c r="L199">
        <v>0.69</v>
      </c>
      <c r="M199">
        <v>36.960000000000036</v>
      </c>
      <c r="N199" s="1">
        <v>44028</v>
      </c>
    </row>
  </sheetData>
  <mergeCells count="1">
    <mergeCell ref="A14:C17"/>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82F64-8910-4D28-BE5C-09BA05A35A40}">
  <dimension ref="A1:R501"/>
  <sheetViews>
    <sheetView showGridLines="0" workbookViewId="0">
      <selection activeCell="M27" sqref="M27"/>
    </sheetView>
  </sheetViews>
  <sheetFormatPr defaultRowHeight="15" x14ac:dyDescent="0.25"/>
  <cols>
    <col min="1" max="5" width="15.7109375" customWidth="1"/>
    <col min="6" max="6" width="21.5703125" customWidth="1"/>
    <col min="7" max="9" width="15.7109375" customWidth="1"/>
    <col min="10" max="10" width="14.42578125" customWidth="1"/>
  </cols>
  <sheetData>
    <row r="1" spans="1:18" x14ac:dyDescent="0.25">
      <c r="A1" s="19" t="s">
        <v>1146</v>
      </c>
      <c r="B1" s="19" t="s">
        <v>1145</v>
      </c>
      <c r="C1" s="19" t="s">
        <v>1144</v>
      </c>
      <c r="D1" s="19" t="s">
        <v>1143</v>
      </c>
      <c r="E1" s="19" t="s">
        <v>1142</v>
      </c>
      <c r="F1" s="19" t="s">
        <v>1141</v>
      </c>
      <c r="G1" s="19" t="s">
        <v>1140</v>
      </c>
      <c r="H1" s="19" t="s">
        <v>1139</v>
      </c>
      <c r="I1" s="19" t="s">
        <v>1138</v>
      </c>
    </row>
    <row r="2" spans="1:18" x14ac:dyDescent="0.25">
      <c r="A2" s="5" t="s">
        <v>187</v>
      </c>
      <c r="B2" s="5" t="s">
        <v>150</v>
      </c>
      <c r="C2" s="5">
        <v>2</v>
      </c>
      <c r="D2" s="5">
        <v>17.98</v>
      </c>
      <c r="E2" s="6">
        <v>44157</v>
      </c>
      <c r="F2" s="5" t="s">
        <v>1137</v>
      </c>
      <c r="G2" s="5">
        <v>35</v>
      </c>
      <c r="H2" s="5" t="s">
        <v>1136</v>
      </c>
      <c r="I2" s="18">
        <v>0</v>
      </c>
      <c r="Q2" t="b">
        <f>AND(D2&gt;30, D2&lt;=50)</f>
        <v>0</v>
      </c>
      <c r="R2" t="b">
        <f>AND(MID(B2,2,1)="I")</f>
        <v>0</v>
      </c>
    </row>
    <row r="3" spans="1:18" x14ac:dyDescent="0.25">
      <c r="A3" s="5" t="s">
        <v>144</v>
      </c>
      <c r="B3" s="5" t="s">
        <v>211</v>
      </c>
      <c r="C3" s="5">
        <v>2</v>
      </c>
      <c r="D3" s="5">
        <v>16.182000000000002</v>
      </c>
      <c r="E3" s="6">
        <v>44165</v>
      </c>
      <c r="F3" s="5" t="s">
        <v>1135</v>
      </c>
      <c r="G3" s="5">
        <v>46</v>
      </c>
      <c r="H3" s="5" t="s">
        <v>1134</v>
      </c>
      <c r="I3" s="18">
        <v>0.1</v>
      </c>
      <c r="Q3" t="b">
        <f>AND(D3&gt;30, D3&lt;=50)</f>
        <v>0</v>
      </c>
      <c r="R3" t="b">
        <f>AND(MID(B3,2,1)="I")</f>
        <v>1</v>
      </c>
    </row>
    <row r="4" spans="1:18" x14ac:dyDescent="0.25">
      <c r="A4" s="5" t="s">
        <v>144</v>
      </c>
      <c r="B4" s="5" t="s">
        <v>150</v>
      </c>
      <c r="C4" s="5">
        <v>4</v>
      </c>
      <c r="D4" s="5">
        <v>35.96</v>
      </c>
      <c r="E4" s="6">
        <v>44150</v>
      </c>
      <c r="F4" s="5" t="s">
        <v>1133</v>
      </c>
      <c r="G4" s="5">
        <v>46</v>
      </c>
      <c r="H4" s="5" t="s">
        <v>1132</v>
      </c>
      <c r="I4" s="18">
        <v>0</v>
      </c>
      <c r="Q4" t="b">
        <f>AND(D4&gt;30, D4&lt;=50)</f>
        <v>1</v>
      </c>
      <c r="R4" t="b">
        <f>AND(MID(B4,2,1)="I")</f>
        <v>0</v>
      </c>
    </row>
    <row r="5" spans="1:18" x14ac:dyDescent="0.25">
      <c r="A5" s="5" t="s">
        <v>178</v>
      </c>
      <c r="B5" s="5" t="s">
        <v>181</v>
      </c>
      <c r="C5" s="5">
        <v>5</v>
      </c>
      <c r="D5" s="5">
        <v>625</v>
      </c>
      <c r="E5" s="6">
        <v>44084</v>
      </c>
      <c r="F5" s="5" t="s">
        <v>1131</v>
      </c>
      <c r="G5" s="5">
        <v>39</v>
      </c>
      <c r="H5" s="5" t="s">
        <v>1130</v>
      </c>
      <c r="I5" s="18">
        <v>0</v>
      </c>
      <c r="Q5" t="b">
        <f>AND(D5&gt;30, D5&lt;=50)</f>
        <v>0</v>
      </c>
      <c r="R5" t="b">
        <f>AND(MID(B5,2,1)="I")</f>
        <v>0</v>
      </c>
    </row>
    <row r="6" spans="1:18" x14ac:dyDescent="0.25">
      <c r="A6" s="5" t="s">
        <v>173</v>
      </c>
      <c r="B6" s="5" t="s">
        <v>156</v>
      </c>
      <c r="C6" s="5">
        <v>1</v>
      </c>
      <c r="D6" s="5">
        <v>1.99</v>
      </c>
      <c r="E6" s="6">
        <v>44167</v>
      </c>
      <c r="F6" s="5" t="s">
        <v>1129</v>
      </c>
      <c r="G6" s="5">
        <v>41</v>
      </c>
      <c r="H6" s="5" t="s">
        <v>1128</v>
      </c>
      <c r="I6" s="18">
        <v>0</v>
      </c>
      <c r="Q6" t="b">
        <f>AND(D6&gt;30, D6&lt;=50)</f>
        <v>0</v>
      </c>
      <c r="R6" t="b">
        <f>AND(MID(B6,2,1)="I")</f>
        <v>0</v>
      </c>
    </row>
    <row r="7" spans="1:18" x14ac:dyDescent="0.25">
      <c r="A7" s="5" t="s">
        <v>173</v>
      </c>
      <c r="B7" s="5" t="s">
        <v>139</v>
      </c>
      <c r="C7" s="5">
        <v>1</v>
      </c>
      <c r="D7" s="5">
        <v>4.99</v>
      </c>
      <c r="E7" s="6">
        <v>44114</v>
      </c>
      <c r="F7" s="5" t="s">
        <v>1127</v>
      </c>
      <c r="G7" s="5">
        <v>40</v>
      </c>
      <c r="H7" s="5" t="s">
        <v>1126</v>
      </c>
      <c r="I7" s="18">
        <v>0</v>
      </c>
      <c r="Q7" t="b">
        <f>AND(D7&gt;30, D7&lt;=50)</f>
        <v>0</v>
      </c>
      <c r="R7" t="b">
        <f>AND(MID(B7,2,1)="I")</f>
        <v>1</v>
      </c>
    </row>
    <row r="8" spans="1:18" x14ac:dyDescent="0.25">
      <c r="A8" s="5" t="s">
        <v>187</v>
      </c>
      <c r="B8" s="5" t="s">
        <v>156</v>
      </c>
      <c r="C8" s="5">
        <v>3</v>
      </c>
      <c r="D8" s="5">
        <v>2.9849999999999999</v>
      </c>
      <c r="E8" s="6">
        <v>44213</v>
      </c>
      <c r="F8" s="5" t="s">
        <v>1125</v>
      </c>
      <c r="G8" s="5">
        <v>38</v>
      </c>
      <c r="H8" s="5" t="s">
        <v>1124</v>
      </c>
      <c r="I8" s="18">
        <v>0.5</v>
      </c>
      <c r="Q8" t="b">
        <f>AND(D8&gt;30, D8&lt;=50)</f>
        <v>0</v>
      </c>
      <c r="R8" t="b">
        <f>AND(MID(B8,2,1)="I")</f>
        <v>0</v>
      </c>
    </row>
    <row r="9" spans="1:18" x14ac:dyDescent="0.25">
      <c r="A9" s="5" t="s">
        <v>165</v>
      </c>
      <c r="B9" s="5" t="s">
        <v>211</v>
      </c>
      <c r="C9" s="5">
        <v>6</v>
      </c>
      <c r="D9" s="5">
        <v>53.94</v>
      </c>
      <c r="E9" s="6">
        <v>44149</v>
      </c>
      <c r="F9" s="5" t="s">
        <v>1123</v>
      </c>
      <c r="G9" s="5">
        <v>56</v>
      </c>
      <c r="H9" s="5" t="s">
        <v>1122</v>
      </c>
      <c r="I9" s="18">
        <v>0</v>
      </c>
      <c r="Q9" t="b">
        <f>AND(D9&gt;30, D9&lt;=50)</f>
        <v>0</v>
      </c>
      <c r="R9" t="b">
        <f>AND(MID(B9,2,1)="I")</f>
        <v>1</v>
      </c>
    </row>
    <row r="10" spans="1:18" x14ac:dyDescent="0.25">
      <c r="A10" s="5" t="s">
        <v>165</v>
      </c>
      <c r="B10" s="5" t="s">
        <v>243</v>
      </c>
      <c r="C10" s="5">
        <v>1</v>
      </c>
      <c r="D10" s="5">
        <v>9</v>
      </c>
      <c r="E10" s="6">
        <v>44100</v>
      </c>
      <c r="F10" s="5" t="s">
        <v>1121</v>
      </c>
      <c r="G10" s="5">
        <v>56</v>
      </c>
      <c r="H10" s="5" t="s">
        <v>1120</v>
      </c>
      <c r="I10" s="18">
        <v>0.4</v>
      </c>
      <c r="Q10" t="b">
        <f>AND(D10&gt;30, D10&lt;=50)</f>
        <v>0</v>
      </c>
      <c r="R10" t="b">
        <f>AND(MID(B10,2,1)="I")</f>
        <v>1</v>
      </c>
    </row>
    <row r="11" spans="1:18" x14ac:dyDescent="0.25">
      <c r="A11" s="5" t="s">
        <v>178</v>
      </c>
      <c r="B11" s="5" t="s">
        <v>181</v>
      </c>
      <c r="C11" s="5">
        <v>1</v>
      </c>
      <c r="D11" s="5">
        <v>125</v>
      </c>
      <c r="E11" s="6">
        <v>44229</v>
      </c>
      <c r="F11" s="5" t="s">
        <v>1119</v>
      </c>
      <c r="G11" s="5">
        <v>24</v>
      </c>
      <c r="H11" s="5" t="s">
        <v>1118</v>
      </c>
      <c r="I11" s="18">
        <v>0</v>
      </c>
      <c r="Q11" t="b">
        <f>AND(D11&gt;30, D11&lt;=50)</f>
        <v>0</v>
      </c>
      <c r="R11" t="b">
        <f>AND(MID(B11,2,1)="I")</f>
        <v>0</v>
      </c>
    </row>
    <row r="12" spans="1:18" x14ac:dyDescent="0.25">
      <c r="A12" s="5" t="s">
        <v>157</v>
      </c>
      <c r="B12" s="5" t="s">
        <v>156</v>
      </c>
      <c r="C12" s="5">
        <v>4</v>
      </c>
      <c r="D12" s="5">
        <v>7.96</v>
      </c>
      <c r="E12" s="6">
        <v>44165</v>
      </c>
      <c r="F12" s="5" t="s">
        <v>1117</v>
      </c>
      <c r="G12" s="5">
        <v>46</v>
      </c>
      <c r="H12" s="5" t="s">
        <v>1116</v>
      </c>
      <c r="I12" s="18">
        <v>0</v>
      </c>
      <c r="Q12" t="b">
        <f>AND(D12&gt;30, D12&lt;=50)</f>
        <v>0</v>
      </c>
      <c r="R12" t="b">
        <f>AND(MID(B12,2,1)="I")</f>
        <v>0</v>
      </c>
    </row>
    <row r="13" spans="1:18" x14ac:dyDescent="0.25">
      <c r="A13" s="5" t="s">
        <v>153</v>
      </c>
      <c r="B13" s="5" t="s">
        <v>147</v>
      </c>
      <c r="C13" s="5">
        <v>1</v>
      </c>
      <c r="D13" s="5">
        <v>4.99</v>
      </c>
      <c r="E13" s="6">
        <v>44138</v>
      </c>
      <c r="F13" s="5" t="s">
        <v>1115</v>
      </c>
      <c r="G13" s="5">
        <v>47</v>
      </c>
      <c r="H13" s="5" t="s">
        <v>1114</v>
      </c>
      <c r="I13" s="18">
        <v>0</v>
      </c>
      <c r="Q13" t="b">
        <f>AND(D13&gt;30, D13&lt;=50)</f>
        <v>0</v>
      </c>
      <c r="R13" t="b">
        <f>AND(MID(B13,2,1)="I")</f>
        <v>0</v>
      </c>
    </row>
    <row r="14" spans="1:18" x14ac:dyDescent="0.25">
      <c r="A14" s="5" t="s">
        <v>157</v>
      </c>
      <c r="B14" s="5" t="s">
        <v>139</v>
      </c>
      <c r="C14" s="5">
        <v>5</v>
      </c>
      <c r="D14" s="5">
        <v>24.950000000000003</v>
      </c>
      <c r="E14" s="6">
        <v>44103</v>
      </c>
      <c r="F14" s="5" t="s">
        <v>1113</v>
      </c>
      <c r="G14" s="5">
        <v>46</v>
      </c>
      <c r="H14" s="5" t="s">
        <v>1112</v>
      </c>
      <c r="I14" s="18">
        <v>0</v>
      </c>
      <c r="Q14" t="b">
        <f>AND(D14&gt;30, D14&lt;=50)</f>
        <v>0</v>
      </c>
      <c r="R14" t="b">
        <f>AND(MID(B14,2,1)="I")</f>
        <v>1</v>
      </c>
    </row>
    <row r="15" spans="1:18" x14ac:dyDescent="0.25">
      <c r="A15" s="5" t="s">
        <v>178</v>
      </c>
      <c r="B15" s="5" t="s">
        <v>238</v>
      </c>
      <c r="C15" s="5">
        <v>3</v>
      </c>
      <c r="D15" s="5">
        <v>5.97</v>
      </c>
      <c r="E15" s="6">
        <v>44172</v>
      </c>
      <c r="F15" s="5" t="s">
        <v>1111</v>
      </c>
      <c r="G15" s="5">
        <v>40</v>
      </c>
      <c r="H15" s="5" t="s">
        <v>1110</v>
      </c>
      <c r="I15" s="18">
        <v>0</v>
      </c>
      <c r="Q15" t="b">
        <f>AND(D15&gt;30, D15&lt;=50)</f>
        <v>0</v>
      </c>
      <c r="R15" t="b">
        <f>AND(MID(B15,2,1)="I")</f>
        <v>1</v>
      </c>
    </row>
    <row r="16" spans="1:18" x14ac:dyDescent="0.25">
      <c r="A16" s="5" t="s">
        <v>160</v>
      </c>
      <c r="B16" s="5" t="s">
        <v>156</v>
      </c>
      <c r="C16" s="5">
        <v>3</v>
      </c>
      <c r="D16" s="5">
        <v>5.97</v>
      </c>
      <c r="E16" s="6">
        <v>44121</v>
      </c>
      <c r="F16" s="5" t="s">
        <v>1109</v>
      </c>
      <c r="G16" s="5">
        <v>40</v>
      </c>
      <c r="H16" s="5" t="s">
        <v>1108</v>
      </c>
      <c r="I16" s="18">
        <v>0</v>
      </c>
      <c r="Q16" t="b">
        <f>AND(D16&gt;30, D16&lt;=50)</f>
        <v>0</v>
      </c>
      <c r="R16" t="b">
        <f>AND(MID(B16,2,1)="I")</f>
        <v>0</v>
      </c>
    </row>
    <row r="17" spans="1:18" x14ac:dyDescent="0.25">
      <c r="A17" s="5" t="s">
        <v>1107</v>
      </c>
      <c r="B17" s="5" t="s">
        <v>211</v>
      </c>
      <c r="C17" s="5">
        <v>2</v>
      </c>
      <c r="D17" s="5">
        <v>17.98</v>
      </c>
      <c r="E17" s="6">
        <v>44218</v>
      </c>
      <c r="F17" s="5" t="s">
        <v>1069</v>
      </c>
      <c r="G17" s="5">
        <v>23</v>
      </c>
      <c r="H17" s="5" t="s">
        <v>1106</v>
      </c>
      <c r="I17" s="18">
        <v>0</v>
      </c>
      <c r="Q17" t="b">
        <f>AND(D17&gt;30, D17&lt;=50)</f>
        <v>0</v>
      </c>
      <c r="R17" t="b">
        <f>AND(MID(B17,2,1)="I")</f>
        <v>1</v>
      </c>
    </row>
    <row r="18" spans="1:18" x14ac:dyDescent="0.25">
      <c r="A18" s="5" t="s">
        <v>178</v>
      </c>
      <c r="B18" s="5" t="s">
        <v>238</v>
      </c>
      <c r="C18" s="5">
        <v>4</v>
      </c>
      <c r="D18" s="5">
        <v>7.96</v>
      </c>
      <c r="E18" s="6">
        <v>44152</v>
      </c>
      <c r="F18" s="5" t="s">
        <v>1105</v>
      </c>
      <c r="G18" s="5">
        <v>57</v>
      </c>
      <c r="H18" s="5" t="s">
        <v>1104</v>
      </c>
      <c r="I18" s="18">
        <v>0</v>
      </c>
      <c r="Q18" t="b">
        <f>AND(D18&gt;30, D18&lt;=50)</f>
        <v>0</v>
      </c>
      <c r="R18" t="b">
        <f>AND(MID(B18,2,1)="I")</f>
        <v>1</v>
      </c>
    </row>
    <row r="19" spans="1:18" x14ac:dyDescent="0.25">
      <c r="A19" s="5" t="s">
        <v>1103</v>
      </c>
      <c r="B19" s="5" t="s">
        <v>143</v>
      </c>
      <c r="C19" s="5">
        <v>1</v>
      </c>
      <c r="D19" s="5">
        <v>19.989999999999998</v>
      </c>
      <c r="E19" s="6">
        <v>44089</v>
      </c>
      <c r="F19" s="5" t="s">
        <v>1099</v>
      </c>
      <c r="G19" s="5">
        <v>39</v>
      </c>
      <c r="H19" s="5" t="s">
        <v>1102</v>
      </c>
      <c r="I19" s="18">
        <v>0</v>
      </c>
      <c r="Q19" t="b">
        <f>AND(D19&gt;30, D19&lt;=50)</f>
        <v>0</v>
      </c>
      <c r="R19" t="b">
        <f>AND(MID(B19,2,1)="I")</f>
        <v>0</v>
      </c>
    </row>
    <row r="20" spans="1:18" x14ac:dyDescent="0.25">
      <c r="A20" s="5" t="s">
        <v>173</v>
      </c>
      <c r="B20" s="5" t="s">
        <v>238</v>
      </c>
      <c r="C20" s="5">
        <v>3</v>
      </c>
      <c r="D20" s="5">
        <v>5.97</v>
      </c>
      <c r="E20" s="6">
        <v>44154</v>
      </c>
      <c r="F20" s="5" t="s">
        <v>1101</v>
      </c>
      <c r="G20" s="5">
        <v>42</v>
      </c>
      <c r="H20" s="5" t="s">
        <v>1100</v>
      </c>
      <c r="I20" s="18">
        <v>0</v>
      </c>
      <c r="Q20" t="b">
        <f>AND(D20&gt;30, D20&lt;=50)</f>
        <v>0</v>
      </c>
      <c r="R20" t="b">
        <f>AND(MID(B20,2,1)="I")</f>
        <v>1</v>
      </c>
    </row>
    <row r="21" spans="1:18" x14ac:dyDescent="0.25">
      <c r="A21" s="5" t="s">
        <v>157</v>
      </c>
      <c r="B21" s="5" t="s">
        <v>150</v>
      </c>
      <c r="C21" s="5">
        <v>2</v>
      </c>
      <c r="D21" s="5">
        <v>16.182000000000002</v>
      </c>
      <c r="E21" s="6">
        <v>44101</v>
      </c>
      <c r="F21" s="5" t="s">
        <v>1099</v>
      </c>
      <c r="G21" s="5">
        <v>36</v>
      </c>
      <c r="H21" s="5" t="s">
        <v>1098</v>
      </c>
      <c r="I21" s="18">
        <v>0.1</v>
      </c>
      <c r="Q21" t="b">
        <f>AND(D21&gt;30, D21&lt;=50)</f>
        <v>0</v>
      </c>
      <c r="R21" t="b">
        <f>AND(MID(B21,2,1)="I")</f>
        <v>0</v>
      </c>
    </row>
    <row r="22" spans="1:18" x14ac:dyDescent="0.25">
      <c r="A22" s="5" t="s">
        <v>173</v>
      </c>
      <c r="B22" s="5" t="s">
        <v>143</v>
      </c>
      <c r="C22" s="5">
        <v>4</v>
      </c>
      <c r="D22" s="5">
        <v>47.975999999999992</v>
      </c>
      <c r="E22" s="6">
        <v>44181</v>
      </c>
      <c r="F22" s="5" t="s">
        <v>1097</v>
      </c>
      <c r="G22" s="5">
        <v>29</v>
      </c>
      <c r="H22" s="5" t="s">
        <v>1096</v>
      </c>
      <c r="I22" s="18">
        <v>0.4</v>
      </c>
      <c r="Q22" t="b">
        <f>AND(D22&gt;30, D22&lt;=50)</f>
        <v>1</v>
      </c>
      <c r="R22" t="b">
        <f>AND(MID(B22,2,1)="I")</f>
        <v>0</v>
      </c>
    </row>
    <row r="23" spans="1:18" x14ac:dyDescent="0.25">
      <c r="A23" s="5" t="s">
        <v>178</v>
      </c>
      <c r="B23" s="5" t="s">
        <v>143</v>
      </c>
      <c r="C23" s="5">
        <v>4</v>
      </c>
      <c r="D23" s="5">
        <v>79.959999999999994</v>
      </c>
      <c r="E23" s="6">
        <v>44109</v>
      </c>
      <c r="F23" s="5" t="s">
        <v>1095</v>
      </c>
      <c r="G23" s="5">
        <v>40</v>
      </c>
      <c r="H23" s="5" t="s">
        <v>1094</v>
      </c>
      <c r="I23" s="18">
        <v>0</v>
      </c>
      <c r="Q23" t="b">
        <f>AND(D23&gt;30, D23&lt;=50)</f>
        <v>0</v>
      </c>
      <c r="R23" t="b">
        <f>AND(MID(B23,2,1)="I")</f>
        <v>0</v>
      </c>
    </row>
    <row r="24" spans="1:18" x14ac:dyDescent="0.25">
      <c r="A24" s="5" t="s">
        <v>173</v>
      </c>
      <c r="B24" s="5" t="s">
        <v>147</v>
      </c>
      <c r="C24" s="5">
        <v>3</v>
      </c>
      <c r="D24" s="5">
        <v>7.4850000000000003</v>
      </c>
      <c r="E24" s="6">
        <v>44233</v>
      </c>
      <c r="F24" s="5" t="s">
        <v>200</v>
      </c>
      <c r="G24" s="5">
        <v>23</v>
      </c>
      <c r="H24" s="5" t="s">
        <v>1093</v>
      </c>
      <c r="I24" s="18">
        <v>0.5</v>
      </c>
      <c r="Q24" t="b">
        <f>AND(D24&gt;30, D24&lt;=50)</f>
        <v>0</v>
      </c>
      <c r="R24" t="b">
        <f>AND(MID(B24,2,1)="I")</f>
        <v>0</v>
      </c>
    </row>
    <row r="25" spans="1:18" x14ac:dyDescent="0.25">
      <c r="A25" s="5" t="s">
        <v>153</v>
      </c>
      <c r="B25" s="5" t="s">
        <v>181</v>
      </c>
      <c r="C25" s="5">
        <v>3</v>
      </c>
      <c r="D25" s="5">
        <v>375</v>
      </c>
      <c r="E25" s="6">
        <v>44148</v>
      </c>
      <c r="F25" s="5" t="s">
        <v>1092</v>
      </c>
      <c r="G25" s="5">
        <v>27</v>
      </c>
      <c r="H25" s="5" t="s">
        <v>1091</v>
      </c>
      <c r="I25" s="18">
        <v>0</v>
      </c>
      <c r="Q25" t="b">
        <f>AND(D25&gt;30, D25&lt;=50)</f>
        <v>0</v>
      </c>
      <c r="R25" t="b">
        <f>AND(MID(B25,2,1)="I")</f>
        <v>0</v>
      </c>
    </row>
    <row r="26" spans="1:18" x14ac:dyDescent="0.25">
      <c r="A26" s="5" t="s">
        <v>157</v>
      </c>
      <c r="B26" s="5" t="s">
        <v>147</v>
      </c>
      <c r="C26" s="5">
        <v>4</v>
      </c>
      <c r="D26" s="5">
        <v>19.96</v>
      </c>
      <c r="E26" s="6">
        <v>44116</v>
      </c>
      <c r="F26" s="5" t="s">
        <v>1090</v>
      </c>
      <c r="G26" s="5">
        <v>58</v>
      </c>
      <c r="H26" s="5" t="s">
        <v>1089</v>
      </c>
      <c r="I26" s="18">
        <v>0</v>
      </c>
      <c r="Q26" t="b">
        <f>AND(D26&gt;30, D26&lt;=50)</f>
        <v>0</v>
      </c>
      <c r="R26" t="b">
        <f>AND(MID(B26,2,1)="I")</f>
        <v>0</v>
      </c>
    </row>
    <row r="27" spans="1:18" x14ac:dyDescent="0.25">
      <c r="A27" s="5" t="s">
        <v>165</v>
      </c>
      <c r="B27" s="5" t="s">
        <v>156</v>
      </c>
      <c r="C27" s="5">
        <v>3</v>
      </c>
      <c r="D27" s="5">
        <v>5.97</v>
      </c>
      <c r="E27" s="6">
        <v>44107</v>
      </c>
      <c r="F27" s="5" t="s">
        <v>1088</v>
      </c>
      <c r="G27" s="5">
        <v>58</v>
      </c>
      <c r="H27" s="5" t="s">
        <v>1087</v>
      </c>
      <c r="I27" s="18">
        <v>0</v>
      </c>
      <c r="Q27" t="b">
        <f>AND(D27&gt;30, D27&lt;=50)</f>
        <v>0</v>
      </c>
      <c r="R27" t="b">
        <f>AND(MID(B27,2,1)="I")</f>
        <v>0</v>
      </c>
    </row>
    <row r="28" spans="1:18" x14ac:dyDescent="0.25">
      <c r="A28" s="5" t="s">
        <v>144</v>
      </c>
      <c r="B28" s="5" t="s">
        <v>139</v>
      </c>
      <c r="C28" s="5">
        <v>3</v>
      </c>
      <c r="D28" s="5">
        <v>14.97</v>
      </c>
      <c r="E28" s="6">
        <v>44187</v>
      </c>
      <c r="F28" s="5" t="s">
        <v>1086</v>
      </c>
      <c r="G28" s="5">
        <v>34</v>
      </c>
      <c r="H28" s="5" t="s">
        <v>1085</v>
      </c>
      <c r="I28" s="18">
        <v>0</v>
      </c>
      <c r="Q28" t="b">
        <f>AND(D28&gt;30, D28&lt;=50)</f>
        <v>0</v>
      </c>
      <c r="R28" t="b">
        <f>AND(MID(B28,2,1)="I")</f>
        <v>1</v>
      </c>
    </row>
    <row r="29" spans="1:18" x14ac:dyDescent="0.25">
      <c r="A29" s="5" t="s">
        <v>157</v>
      </c>
      <c r="B29" s="5" t="s">
        <v>147</v>
      </c>
      <c r="C29" s="5">
        <v>2</v>
      </c>
      <c r="D29" s="5">
        <v>9.98</v>
      </c>
      <c r="E29" s="6">
        <v>44223</v>
      </c>
      <c r="F29" s="5" t="s">
        <v>1084</v>
      </c>
      <c r="G29" s="5">
        <v>58</v>
      </c>
      <c r="H29" s="5" t="s">
        <v>1083</v>
      </c>
      <c r="I29" s="18">
        <v>0</v>
      </c>
      <c r="Q29" t="b">
        <f>AND(D29&gt;30, D29&lt;=50)</f>
        <v>0</v>
      </c>
      <c r="R29" t="b">
        <f>AND(MID(B29,2,1)="I")</f>
        <v>0</v>
      </c>
    </row>
    <row r="30" spans="1:18" x14ac:dyDescent="0.25">
      <c r="A30" s="5" t="s">
        <v>153</v>
      </c>
      <c r="B30" s="5" t="s">
        <v>150</v>
      </c>
      <c r="C30" s="5">
        <v>5</v>
      </c>
      <c r="D30" s="5">
        <v>44.95</v>
      </c>
      <c r="E30" s="6">
        <v>44212</v>
      </c>
      <c r="F30" s="5" t="s">
        <v>1082</v>
      </c>
      <c r="G30" s="5">
        <v>53</v>
      </c>
      <c r="H30" s="5" t="s">
        <v>1081</v>
      </c>
      <c r="I30" s="18">
        <v>0</v>
      </c>
      <c r="Q30" t="b">
        <f>AND(D30&gt;30, D30&lt;=50)</f>
        <v>1</v>
      </c>
      <c r="R30" t="b">
        <f>AND(MID(B30,2,1)="I")</f>
        <v>0</v>
      </c>
    </row>
    <row r="31" spans="1:18" x14ac:dyDescent="0.25">
      <c r="A31" s="5" t="s">
        <v>173</v>
      </c>
      <c r="B31" s="5" t="s">
        <v>238</v>
      </c>
      <c r="C31" s="5">
        <v>3</v>
      </c>
      <c r="D31" s="5">
        <v>5.97</v>
      </c>
      <c r="E31" s="6">
        <v>44139</v>
      </c>
      <c r="F31" s="5" t="s">
        <v>1080</v>
      </c>
      <c r="G31" s="5">
        <v>53</v>
      </c>
      <c r="H31" s="5" t="s">
        <v>1079</v>
      </c>
      <c r="I31" s="18">
        <v>0</v>
      </c>
      <c r="Q31" t="b">
        <f>AND(D31&gt;30, D31&lt;=50)</f>
        <v>0</v>
      </c>
      <c r="R31" t="b">
        <f>AND(MID(B31,2,1)="I")</f>
        <v>1</v>
      </c>
    </row>
    <row r="32" spans="1:18" x14ac:dyDescent="0.25">
      <c r="A32" s="5" t="s">
        <v>140</v>
      </c>
      <c r="B32" s="5" t="s">
        <v>243</v>
      </c>
      <c r="C32" s="5">
        <v>2</v>
      </c>
      <c r="D32" s="5">
        <v>24</v>
      </c>
      <c r="E32" s="6">
        <v>44199</v>
      </c>
      <c r="F32" s="5" t="s">
        <v>1078</v>
      </c>
      <c r="G32" s="5">
        <v>54</v>
      </c>
      <c r="H32" s="5" t="s">
        <v>1077</v>
      </c>
      <c r="I32" s="18">
        <v>0.2</v>
      </c>
      <c r="Q32" t="b">
        <f>AND(D32&gt;30, D32&lt;=50)</f>
        <v>0</v>
      </c>
      <c r="R32" t="b">
        <f>AND(MID(B32,2,1)="I")</f>
        <v>1</v>
      </c>
    </row>
    <row r="33" spans="1:18" x14ac:dyDescent="0.25">
      <c r="A33" s="5" t="s">
        <v>190</v>
      </c>
      <c r="B33" s="5" t="s">
        <v>211</v>
      </c>
      <c r="C33" s="5">
        <v>1</v>
      </c>
      <c r="D33" s="5">
        <v>8.99</v>
      </c>
      <c r="E33" s="6">
        <v>44122</v>
      </c>
      <c r="F33" s="5" t="s">
        <v>1076</v>
      </c>
      <c r="G33" s="5">
        <v>23</v>
      </c>
      <c r="H33" s="5" t="s">
        <v>1075</v>
      </c>
      <c r="I33" s="18">
        <v>0</v>
      </c>
      <c r="Q33" t="b">
        <f>AND(D33&gt;30, D33&lt;=50)</f>
        <v>0</v>
      </c>
      <c r="R33" t="b">
        <f>AND(MID(B33,2,1)="I")</f>
        <v>1</v>
      </c>
    </row>
    <row r="34" spans="1:18" x14ac:dyDescent="0.25">
      <c r="A34" s="5" t="s">
        <v>140</v>
      </c>
      <c r="B34" s="5" t="s">
        <v>168</v>
      </c>
      <c r="C34" s="5">
        <v>1</v>
      </c>
      <c r="D34" s="5">
        <v>275</v>
      </c>
      <c r="E34" s="6">
        <v>44177</v>
      </c>
      <c r="F34" s="5" t="s">
        <v>1074</v>
      </c>
      <c r="G34" s="5">
        <v>25</v>
      </c>
      <c r="H34" s="5" t="s">
        <v>1073</v>
      </c>
      <c r="I34" s="18">
        <v>0</v>
      </c>
      <c r="Q34" t="b">
        <f>AND(D34&gt;30, D34&lt;=50)</f>
        <v>0</v>
      </c>
      <c r="R34" t="b">
        <f>AND(MID(B34,2,1)="I")</f>
        <v>0</v>
      </c>
    </row>
    <row r="35" spans="1:18" x14ac:dyDescent="0.25">
      <c r="A35" s="5" t="s">
        <v>173</v>
      </c>
      <c r="B35" s="5" t="s">
        <v>150</v>
      </c>
      <c r="C35" s="5">
        <v>3</v>
      </c>
      <c r="D35" s="5">
        <v>26.97</v>
      </c>
      <c r="E35" s="6">
        <v>44157</v>
      </c>
      <c r="F35" s="5" t="s">
        <v>1072</v>
      </c>
      <c r="G35" s="5">
        <v>29</v>
      </c>
      <c r="H35" s="5" t="s">
        <v>1071</v>
      </c>
      <c r="I35" s="18">
        <v>0</v>
      </c>
      <c r="Q35" t="b">
        <f>AND(D35&gt;30, D35&lt;=50)</f>
        <v>0</v>
      </c>
      <c r="R35" t="b">
        <f>AND(MID(B35,2,1)="I")</f>
        <v>0</v>
      </c>
    </row>
    <row r="36" spans="1:18" x14ac:dyDescent="0.25">
      <c r="A36" s="5" t="s">
        <v>173</v>
      </c>
      <c r="B36" s="5" t="s">
        <v>181</v>
      </c>
      <c r="C36" s="5">
        <v>2</v>
      </c>
      <c r="D36" s="5">
        <v>250</v>
      </c>
      <c r="E36" s="6">
        <v>44157</v>
      </c>
      <c r="F36" s="5" t="s">
        <v>979</v>
      </c>
      <c r="G36" s="5">
        <v>22</v>
      </c>
      <c r="H36" s="5" t="s">
        <v>1070</v>
      </c>
      <c r="I36" s="18">
        <v>0</v>
      </c>
      <c r="Q36" t="b">
        <f>AND(D36&gt;30, D36&lt;=50)</f>
        <v>0</v>
      </c>
      <c r="R36" t="b">
        <f>AND(MID(B36,2,1)="I")</f>
        <v>0</v>
      </c>
    </row>
    <row r="37" spans="1:18" x14ac:dyDescent="0.25">
      <c r="A37" s="5" t="s">
        <v>190</v>
      </c>
      <c r="B37" s="5" t="s">
        <v>150</v>
      </c>
      <c r="C37" s="5">
        <v>1</v>
      </c>
      <c r="D37" s="5">
        <v>5.3940000000000001</v>
      </c>
      <c r="E37" s="6">
        <v>44125</v>
      </c>
      <c r="F37" s="5" t="s">
        <v>1069</v>
      </c>
      <c r="G37" s="5">
        <v>54</v>
      </c>
      <c r="H37" s="5" t="s">
        <v>1068</v>
      </c>
      <c r="I37" s="18">
        <v>0.4</v>
      </c>
      <c r="Q37" t="b">
        <f>AND(D37&gt;30, D37&lt;=50)</f>
        <v>0</v>
      </c>
      <c r="R37" t="b">
        <f>AND(MID(B37,2,1)="I")</f>
        <v>0</v>
      </c>
    </row>
    <row r="38" spans="1:18" x14ac:dyDescent="0.25">
      <c r="A38" s="5" t="s">
        <v>160</v>
      </c>
      <c r="B38" s="5" t="s">
        <v>143</v>
      </c>
      <c r="C38" s="5">
        <v>6</v>
      </c>
      <c r="D38" s="5">
        <v>119.94</v>
      </c>
      <c r="E38" s="6">
        <v>44093</v>
      </c>
      <c r="F38" s="5" t="s">
        <v>1067</v>
      </c>
      <c r="G38" s="5">
        <v>30</v>
      </c>
      <c r="H38" s="5" t="s">
        <v>1066</v>
      </c>
      <c r="I38" s="18">
        <v>0</v>
      </c>
      <c r="Q38" t="b">
        <f>AND(D38&gt;30, D38&lt;=50)</f>
        <v>0</v>
      </c>
      <c r="R38" t="b">
        <f>AND(MID(B38,2,1)="I")</f>
        <v>0</v>
      </c>
    </row>
    <row r="39" spans="1:18" x14ac:dyDescent="0.25">
      <c r="A39" s="5" t="s">
        <v>140</v>
      </c>
      <c r="B39" s="5" t="s">
        <v>156</v>
      </c>
      <c r="C39" s="5">
        <v>2</v>
      </c>
      <c r="D39" s="5">
        <v>3.98</v>
      </c>
      <c r="E39" s="6">
        <v>44175</v>
      </c>
      <c r="F39" s="5" t="s">
        <v>1065</v>
      </c>
      <c r="G39" s="5">
        <v>24</v>
      </c>
      <c r="H39" s="5" t="s">
        <v>1064</v>
      </c>
      <c r="I39" s="18">
        <v>0</v>
      </c>
      <c r="Q39" t="b">
        <f>AND(D39&gt;30, D39&lt;=50)</f>
        <v>0</v>
      </c>
      <c r="R39" t="b">
        <f>AND(MID(B39,2,1)="I")</f>
        <v>0</v>
      </c>
    </row>
    <row r="40" spans="1:18" x14ac:dyDescent="0.25">
      <c r="A40" s="5" t="s">
        <v>190</v>
      </c>
      <c r="B40" s="5" t="s">
        <v>168</v>
      </c>
      <c r="C40" s="5">
        <v>4</v>
      </c>
      <c r="D40" s="5">
        <v>1100</v>
      </c>
      <c r="E40" s="6">
        <v>44215</v>
      </c>
      <c r="F40" s="5" t="s">
        <v>1063</v>
      </c>
      <c r="G40" s="5">
        <v>33</v>
      </c>
      <c r="H40" s="5" t="s">
        <v>1062</v>
      </c>
      <c r="I40" s="18">
        <v>0</v>
      </c>
      <c r="Q40" t="b">
        <f>AND(D40&gt;30, D40&lt;=50)</f>
        <v>0</v>
      </c>
      <c r="R40" t="b">
        <f>AND(MID(B40,2,1)="I")</f>
        <v>0</v>
      </c>
    </row>
    <row r="41" spans="1:18" x14ac:dyDescent="0.25">
      <c r="A41" s="5" t="s">
        <v>157</v>
      </c>
      <c r="B41" s="5" t="s">
        <v>150</v>
      </c>
      <c r="C41" s="5">
        <v>2</v>
      </c>
      <c r="D41" s="5">
        <v>17.98</v>
      </c>
      <c r="E41" s="6">
        <v>44088</v>
      </c>
      <c r="F41" s="5" t="s">
        <v>1061</v>
      </c>
      <c r="G41" s="5">
        <v>54</v>
      </c>
      <c r="H41" s="5" t="s">
        <v>1060</v>
      </c>
      <c r="I41" s="18">
        <v>0</v>
      </c>
      <c r="Q41" t="b">
        <f>AND(D41&gt;30, D41&lt;=50)</f>
        <v>0</v>
      </c>
      <c r="R41" t="b">
        <f>AND(MID(B41,2,1)="I")</f>
        <v>0</v>
      </c>
    </row>
    <row r="42" spans="1:18" x14ac:dyDescent="0.25">
      <c r="A42" s="5" t="s">
        <v>187</v>
      </c>
      <c r="B42" s="5" t="s">
        <v>181</v>
      </c>
      <c r="C42" s="5">
        <v>2</v>
      </c>
      <c r="D42" s="5">
        <v>250</v>
      </c>
      <c r="E42" s="6">
        <v>44156</v>
      </c>
      <c r="F42" s="5" t="s">
        <v>1059</v>
      </c>
      <c r="G42" s="5">
        <v>31</v>
      </c>
      <c r="H42" s="5" t="s">
        <v>1058</v>
      </c>
      <c r="I42" s="18">
        <v>0</v>
      </c>
      <c r="Q42" t="b">
        <f>AND(D42&gt;30, D42&lt;=50)</f>
        <v>0</v>
      </c>
      <c r="R42" t="b">
        <f>AND(MID(B42,2,1)="I")</f>
        <v>0</v>
      </c>
    </row>
    <row r="43" spans="1:18" x14ac:dyDescent="0.25">
      <c r="A43" s="5" t="s">
        <v>140</v>
      </c>
      <c r="B43" s="5" t="s">
        <v>139</v>
      </c>
      <c r="C43" s="5">
        <v>2</v>
      </c>
      <c r="D43" s="5">
        <v>9.98</v>
      </c>
      <c r="E43" s="6">
        <v>44221</v>
      </c>
      <c r="F43" s="5" t="s">
        <v>1057</v>
      </c>
      <c r="G43" s="5">
        <v>29</v>
      </c>
      <c r="H43" s="5" t="s">
        <v>1056</v>
      </c>
      <c r="I43" s="18">
        <v>0</v>
      </c>
      <c r="Q43" t="b">
        <f>AND(D43&gt;30, D43&lt;=50)</f>
        <v>0</v>
      </c>
      <c r="R43" t="b">
        <f>AND(MID(B43,2,1)="I")</f>
        <v>1</v>
      </c>
    </row>
    <row r="44" spans="1:18" x14ac:dyDescent="0.25">
      <c r="A44" s="5" t="s">
        <v>160</v>
      </c>
      <c r="B44" s="5" t="s">
        <v>156</v>
      </c>
      <c r="C44" s="5">
        <v>5</v>
      </c>
      <c r="D44" s="5">
        <v>6.964999999999999</v>
      </c>
      <c r="E44" s="6">
        <v>44232</v>
      </c>
      <c r="F44" s="5" t="s">
        <v>1055</v>
      </c>
      <c r="G44" s="5">
        <v>60</v>
      </c>
      <c r="H44" s="5" t="s">
        <v>1054</v>
      </c>
      <c r="I44" s="18">
        <v>0.3</v>
      </c>
      <c r="Q44" t="b">
        <f>AND(D44&gt;30, D44&lt;=50)</f>
        <v>0</v>
      </c>
      <c r="R44" t="b">
        <f>AND(MID(B44,2,1)="I")</f>
        <v>0</v>
      </c>
    </row>
    <row r="45" spans="1:18" x14ac:dyDescent="0.25">
      <c r="A45" s="5" t="s">
        <v>160</v>
      </c>
      <c r="B45" s="5" t="s">
        <v>143</v>
      </c>
      <c r="C45" s="5">
        <v>4</v>
      </c>
      <c r="D45" s="5">
        <v>79.959999999999994</v>
      </c>
      <c r="E45" s="6">
        <v>44212</v>
      </c>
      <c r="F45" s="5" t="s">
        <v>1053</v>
      </c>
      <c r="G45" s="5">
        <v>25</v>
      </c>
      <c r="H45" s="5" t="s">
        <v>1052</v>
      </c>
      <c r="I45" s="18">
        <v>0</v>
      </c>
      <c r="Q45" t="b">
        <f>AND(D45&gt;30, D45&lt;=50)</f>
        <v>0</v>
      </c>
      <c r="R45" t="b">
        <f>AND(MID(B45,2,1)="I")</f>
        <v>0</v>
      </c>
    </row>
    <row r="46" spans="1:18" x14ac:dyDescent="0.25">
      <c r="A46" s="5" t="s">
        <v>157</v>
      </c>
      <c r="B46" s="5" t="s">
        <v>211</v>
      </c>
      <c r="C46" s="5">
        <v>5</v>
      </c>
      <c r="D46" s="5">
        <v>44.95</v>
      </c>
      <c r="E46" s="6">
        <v>44178</v>
      </c>
      <c r="F46" s="5" t="s">
        <v>1051</v>
      </c>
      <c r="G46" s="5">
        <v>60</v>
      </c>
      <c r="H46" s="5" t="s">
        <v>1050</v>
      </c>
      <c r="I46" s="18">
        <v>0</v>
      </c>
      <c r="Q46" t="b">
        <f>AND(D46&gt;30, D46&lt;=50)</f>
        <v>1</v>
      </c>
      <c r="R46" t="b">
        <f>AND(MID(B46,2,1)="I")</f>
        <v>1</v>
      </c>
    </row>
    <row r="47" spans="1:18" x14ac:dyDescent="0.25">
      <c r="A47" s="5" t="s">
        <v>144</v>
      </c>
      <c r="B47" s="5" t="s">
        <v>147</v>
      </c>
      <c r="C47" s="5">
        <v>4</v>
      </c>
      <c r="D47" s="5">
        <v>19.96</v>
      </c>
      <c r="E47" s="6">
        <v>44130</v>
      </c>
      <c r="F47" s="5" t="s">
        <v>1049</v>
      </c>
      <c r="G47" s="5">
        <v>23</v>
      </c>
      <c r="H47" s="5" t="s">
        <v>1048</v>
      </c>
      <c r="I47" s="18">
        <v>0</v>
      </c>
      <c r="Q47" t="b">
        <f>AND(D47&gt;30, D47&lt;=50)</f>
        <v>0</v>
      </c>
      <c r="R47" t="b">
        <f>AND(MID(B47,2,1)="I")</f>
        <v>0</v>
      </c>
    </row>
    <row r="48" spans="1:18" x14ac:dyDescent="0.25">
      <c r="A48" s="5" t="s">
        <v>187</v>
      </c>
      <c r="B48" s="5" t="s">
        <v>238</v>
      </c>
      <c r="C48" s="5">
        <v>3</v>
      </c>
      <c r="D48" s="5">
        <v>5.97</v>
      </c>
      <c r="E48" s="6">
        <v>44206</v>
      </c>
      <c r="F48" s="5" t="s">
        <v>1047</v>
      </c>
      <c r="G48" s="5">
        <v>54</v>
      </c>
      <c r="H48" s="5" t="s">
        <v>1046</v>
      </c>
      <c r="I48" s="18">
        <v>0</v>
      </c>
      <c r="Q48" t="b">
        <f>AND(D48&gt;30, D48&lt;=50)</f>
        <v>0</v>
      </c>
      <c r="R48" t="b">
        <f>AND(MID(B48,2,1)="I")</f>
        <v>1</v>
      </c>
    </row>
    <row r="49" spans="1:18" x14ac:dyDescent="0.25">
      <c r="A49" s="5" t="s">
        <v>140</v>
      </c>
      <c r="B49" s="5" t="s">
        <v>143</v>
      </c>
      <c r="C49" s="5">
        <v>2</v>
      </c>
      <c r="D49" s="5">
        <v>39.979999999999997</v>
      </c>
      <c r="E49" s="6">
        <v>44141</v>
      </c>
      <c r="F49" s="5" t="s">
        <v>1045</v>
      </c>
      <c r="G49" s="5">
        <v>38</v>
      </c>
      <c r="H49" s="5" t="s">
        <v>1044</v>
      </c>
      <c r="I49" s="18">
        <v>0</v>
      </c>
      <c r="Q49" t="b">
        <f>AND(D49&gt;30, D49&lt;=50)</f>
        <v>1</v>
      </c>
      <c r="R49" t="b">
        <f>AND(MID(B49,2,1)="I")</f>
        <v>0</v>
      </c>
    </row>
    <row r="50" spans="1:18" x14ac:dyDescent="0.25">
      <c r="A50" s="5" t="s">
        <v>144</v>
      </c>
      <c r="B50" s="5" t="s">
        <v>211</v>
      </c>
      <c r="C50" s="5">
        <v>4</v>
      </c>
      <c r="D50" s="5">
        <v>35.96</v>
      </c>
      <c r="E50" s="6">
        <v>44087</v>
      </c>
      <c r="F50" s="5" t="s">
        <v>1043</v>
      </c>
      <c r="G50" s="5">
        <v>50</v>
      </c>
      <c r="H50" s="5" t="s">
        <v>1042</v>
      </c>
      <c r="I50" s="18">
        <v>0</v>
      </c>
      <c r="Q50" t="b">
        <f>AND(D50&gt;30, D50&lt;=50)</f>
        <v>1</v>
      </c>
      <c r="R50" t="b">
        <f>AND(MID(B50,2,1)="I")</f>
        <v>1</v>
      </c>
    </row>
    <row r="51" spans="1:18" x14ac:dyDescent="0.25">
      <c r="A51" s="5" t="s">
        <v>140</v>
      </c>
      <c r="B51" s="5" t="s">
        <v>143</v>
      </c>
      <c r="C51" s="5">
        <v>2</v>
      </c>
      <c r="D51" s="5">
        <v>39.979999999999997</v>
      </c>
      <c r="E51" s="6">
        <v>44102</v>
      </c>
      <c r="F51" s="5" t="s">
        <v>1041</v>
      </c>
      <c r="G51" s="5">
        <v>39</v>
      </c>
      <c r="H51" s="5" t="s">
        <v>1040</v>
      </c>
      <c r="I51" s="18">
        <v>0</v>
      </c>
      <c r="Q51" t="b">
        <f>AND(D51&gt;30, D51&lt;=50)</f>
        <v>1</v>
      </c>
      <c r="R51" t="b">
        <f>AND(MID(B51,2,1)="I")</f>
        <v>0</v>
      </c>
    </row>
    <row r="52" spans="1:18" x14ac:dyDescent="0.25">
      <c r="A52" s="5" t="s">
        <v>190</v>
      </c>
      <c r="B52" s="5" t="s">
        <v>211</v>
      </c>
      <c r="C52" s="5">
        <v>4</v>
      </c>
      <c r="D52" s="5">
        <v>35.96</v>
      </c>
      <c r="E52" s="6">
        <v>44191</v>
      </c>
      <c r="F52" s="5" t="s">
        <v>1039</v>
      </c>
      <c r="G52" s="5">
        <v>45</v>
      </c>
      <c r="H52" s="5" t="s">
        <v>1038</v>
      </c>
      <c r="I52" s="18">
        <v>0</v>
      </c>
      <c r="Q52" t="b">
        <f>AND(D52&gt;30, D52&lt;=50)</f>
        <v>1</v>
      </c>
      <c r="R52" t="b">
        <f>AND(MID(B52,2,1)="I")</f>
        <v>1</v>
      </c>
    </row>
    <row r="53" spans="1:18" x14ac:dyDescent="0.25">
      <c r="A53" s="5" t="s">
        <v>140</v>
      </c>
      <c r="B53" s="5" t="s">
        <v>139</v>
      </c>
      <c r="C53" s="5">
        <v>1</v>
      </c>
      <c r="D53" s="5">
        <v>2.4950000000000001</v>
      </c>
      <c r="E53" s="6">
        <v>44164</v>
      </c>
      <c r="F53" s="5" t="s">
        <v>1037</v>
      </c>
      <c r="G53" s="5">
        <v>53</v>
      </c>
      <c r="H53" s="5" t="s">
        <v>1036</v>
      </c>
      <c r="I53" s="18">
        <v>0.5</v>
      </c>
      <c r="Q53" t="b">
        <f>AND(D53&gt;30, D53&lt;=50)</f>
        <v>0</v>
      </c>
      <c r="R53" t="b">
        <f>AND(MID(B53,2,1)="I")</f>
        <v>1</v>
      </c>
    </row>
    <row r="54" spans="1:18" x14ac:dyDescent="0.25">
      <c r="A54" s="5" t="s">
        <v>165</v>
      </c>
      <c r="B54" s="5" t="s">
        <v>147</v>
      </c>
      <c r="C54" s="5">
        <v>1</v>
      </c>
      <c r="D54" s="5">
        <v>4.99</v>
      </c>
      <c r="E54" s="6">
        <v>44135</v>
      </c>
      <c r="F54" s="5" t="s">
        <v>1035</v>
      </c>
      <c r="G54" s="5">
        <v>44</v>
      </c>
      <c r="H54" s="5" t="s">
        <v>1034</v>
      </c>
      <c r="I54" s="18">
        <v>0</v>
      </c>
      <c r="Q54" t="b">
        <f>AND(D54&gt;30, D54&lt;=50)</f>
        <v>0</v>
      </c>
      <c r="R54" t="b">
        <f>AND(MID(B54,2,1)="I")</f>
        <v>0</v>
      </c>
    </row>
    <row r="55" spans="1:18" x14ac:dyDescent="0.25">
      <c r="A55" s="5" t="s">
        <v>165</v>
      </c>
      <c r="B55" s="5" t="s">
        <v>156</v>
      </c>
      <c r="C55" s="5">
        <v>4</v>
      </c>
      <c r="D55" s="5">
        <v>7.96</v>
      </c>
      <c r="E55" s="6">
        <v>44166</v>
      </c>
      <c r="F55" s="5" t="s">
        <v>1033</v>
      </c>
      <c r="G55" s="5">
        <v>25</v>
      </c>
      <c r="H55" s="5" t="s">
        <v>1032</v>
      </c>
      <c r="I55" s="18">
        <v>0</v>
      </c>
      <c r="Q55" t="b">
        <f>AND(D55&gt;30, D55&lt;=50)</f>
        <v>0</v>
      </c>
      <c r="R55" t="b">
        <f>AND(MID(B55,2,1)="I")</f>
        <v>0</v>
      </c>
    </row>
    <row r="56" spans="1:18" x14ac:dyDescent="0.25">
      <c r="A56" s="5" t="s">
        <v>140</v>
      </c>
      <c r="B56" s="5" t="s">
        <v>139</v>
      </c>
      <c r="C56" s="5">
        <v>2</v>
      </c>
      <c r="D56" s="5">
        <v>9.98</v>
      </c>
      <c r="E56" s="6">
        <v>44184</v>
      </c>
      <c r="F56" s="5" t="s">
        <v>1031</v>
      </c>
      <c r="G56" s="5">
        <v>52</v>
      </c>
      <c r="H56" s="5" t="s">
        <v>1030</v>
      </c>
      <c r="I56" s="18">
        <v>0</v>
      </c>
      <c r="Q56" t="b">
        <f>AND(D56&gt;30, D56&lt;=50)</f>
        <v>0</v>
      </c>
      <c r="R56" t="b">
        <f>AND(MID(B56,2,1)="I")</f>
        <v>1</v>
      </c>
    </row>
    <row r="57" spans="1:18" x14ac:dyDescent="0.25">
      <c r="A57" s="5" t="s">
        <v>190</v>
      </c>
      <c r="B57" s="5" t="s">
        <v>139</v>
      </c>
      <c r="C57" s="5">
        <v>1</v>
      </c>
      <c r="D57" s="5">
        <v>4.99</v>
      </c>
      <c r="E57" s="6">
        <v>44215</v>
      </c>
      <c r="F57" s="5" t="s">
        <v>1029</v>
      </c>
      <c r="G57" s="5">
        <v>44</v>
      </c>
      <c r="H57" s="5" t="s">
        <v>1028</v>
      </c>
      <c r="I57" s="18">
        <v>0</v>
      </c>
      <c r="Q57" t="b">
        <f>AND(D57&gt;30, D57&lt;=50)</f>
        <v>0</v>
      </c>
      <c r="R57" t="b">
        <f>AND(MID(B57,2,1)="I")</f>
        <v>1</v>
      </c>
    </row>
    <row r="58" spans="1:18" x14ac:dyDescent="0.25">
      <c r="A58" s="5" t="s">
        <v>153</v>
      </c>
      <c r="B58" s="5" t="s">
        <v>143</v>
      </c>
      <c r="C58" s="5">
        <v>1</v>
      </c>
      <c r="D58" s="5">
        <v>19.989999999999998</v>
      </c>
      <c r="E58" s="6">
        <v>44233</v>
      </c>
      <c r="F58" s="5" t="s">
        <v>1027</v>
      </c>
      <c r="G58" s="5">
        <v>59</v>
      </c>
      <c r="H58" s="5" t="s">
        <v>1026</v>
      </c>
      <c r="I58" s="18">
        <v>0</v>
      </c>
      <c r="Q58" t="b">
        <f>AND(D58&gt;30, D58&lt;=50)</f>
        <v>0</v>
      </c>
      <c r="R58" t="b">
        <f>AND(MID(B58,2,1)="I")</f>
        <v>0</v>
      </c>
    </row>
    <row r="59" spans="1:18" x14ac:dyDescent="0.25">
      <c r="A59" s="5" t="s">
        <v>157</v>
      </c>
      <c r="B59" s="5" t="s">
        <v>143</v>
      </c>
      <c r="C59" s="5">
        <v>1</v>
      </c>
      <c r="D59" s="5">
        <v>19.989999999999998</v>
      </c>
      <c r="E59" s="6">
        <v>44169</v>
      </c>
      <c r="F59" s="5" t="s">
        <v>1025</v>
      </c>
      <c r="G59" s="5">
        <v>45</v>
      </c>
      <c r="H59" s="5" t="s">
        <v>1024</v>
      </c>
      <c r="I59" s="18">
        <v>0</v>
      </c>
      <c r="Q59" t="b">
        <f>AND(D59&gt;30, D59&lt;=50)</f>
        <v>0</v>
      </c>
      <c r="R59" t="b">
        <f>AND(MID(B59,2,1)="I")</f>
        <v>0</v>
      </c>
    </row>
    <row r="60" spans="1:18" x14ac:dyDescent="0.25">
      <c r="A60" s="5" t="s">
        <v>153</v>
      </c>
      <c r="B60" s="5" t="s">
        <v>147</v>
      </c>
      <c r="C60" s="5">
        <v>3</v>
      </c>
      <c r="D60" s="5">
        <v>14.97</v>
      </c>
      <c r="E60" s="6">
        <v>44210</v>
      </c>
      <c r="F60" s="5" t="s">
        <v>1023</v>
      </c>
      <c r="G60" s="5">
        <v>32</v>
      </c>
      <c r="H60" s="5" t="s">
        <v>1022</v>
      </c>
      <c r="I60" s="18">
        <v>0</v>
      </c>
      <c r="Q60" t="b">
        <f>AND(D60&gt;30, D60&lt;=50)</f>
        <v>0</v>
      </c>
      <c r="R60" t="b">
        <f>AND(MID(B60,2,1)="I")</f>
        <v>0</v>
      </c>
    </row>
    <row r="61" spans="1:18" x14ac:dyDescent="0.25">
      <c r="A61" s="5" t="s">
        <v>144</v>
      </c>
      <c r="B61" s="5" t="s">
        <v>211</v>
      </c>
      <c r="C61" s="5">
        <v>1</v>
      </c>
      <c r="D61" s="5">
        <v>8.99</v>
      </c>
      <c r="E61" s="6">
        <v>44115</v>
      </c>
      <c r="F61" s="5" t="s">
        <v>1021</v>
      </c>
      <c r="G61" s="5">
        <v>51</v>
      </c>
      <c r="H61" s="5" t="s">
        <v>1020</v>
      </c>
      <c r="I61" s="18">
        <v>0</v>
      </c>
      <c r="Q61" t="b">
        <f>AND(D61&gt;30, D61&lt;=50)</f>
        <v>0</v>
      </c>
      <c r="R61" t="b">
        <f>AND(MID(B61,2,1)="I")</f>
        <v>1</v>
      </c>
    </row>
    <row r="62" spans="1:18" x14ac:dyDescent="0.25">
      <c r="A62" s="5" t="s">
        <v>140</v>
      </c>
      <c r="B62" s="5" t="s">
        <v>147</v>
      </c>
      <c r="C62" s="5">
        <v>1</v>
      </c>
      <c r="D62" s="5">
        <v>4.99</v>
      </c>
      <c r="E62" s="6">
        <v>44189</v>
      </c>
      <c r="F62" s="5" t="s">
        <v>1019</v>
      </c>
      <c r="G62" s="5">
        <v>29</v>
      </c>
      <c r="H62" s="5" t="s">
        <v>1018</v>
      </c>
      <c r="I62" s="18">
        <v>0</v>
      </c>
      <c r="Q62" t="b">
        <f>AND(D62&gt;30, D62&lt;=50)</f>
        <v>0</v>
      </c>
      <c r="R62" t="b">
        <f>AND(MID(B62,2,1)="I")</f>
        <v>0</v>
      </c>
    </row>
    <row r="63" spans="1:18" x14ac:dyDescent="0.25">
      <c r="A63" s="5" t="s">
        <v>173</v>
      </c>
      <c r="B63" s="5" t="s">
        <v>150</v>
      </c>
      <c r="C63" s="5">
        <v>2</v>
      </c>
      <c r="D63" s="5">
        <v>17.98</v>
      </c>
      <c r="E63" s="6">
        <v>44191</v>
      </c>
      <c r="F63" s="5" t="s">
        <v>1017</v>
      </c>
      <c r="G63" s="5">
        <v>43</v>
      </c>
      <c r="H63" s="5" t="s">
        <v>1016</v>
      </c>
      <c r="I63" s="18">
        <v>0</v>
      </c>
      <c r="Q63" t="b">
        <f>AND(D63&gt;30, D63&lt;=50)</f>
        <v>0</v>
      </c>
      <c r="R63" t="b">
        <f>AND(MID(B63,2,1)="I")</f>
        <v>0</v>
      </c>
    </row>
    <row r="64" spans="1:18" x14ac:dyDescent="0.25">
      <c r="A64" s="5" t="s">
        <v>178</v>
      </c>
      <c r="B64" s="5" t="s">
        <v>150</v>
      </c>
      <c r="C64" s="5">
        <v>2</v>
      </c>
      <c r="D64" s="5">
        <v>17.98</v>
      </c>
      <c r="E64" s="6">
        <v>44087</v>
      </c>
      <c r="F64" s="5" t="s">
        <v>1015</v>
      </c>
      <c r="G64" s="5">
        <v>51</v>
      </c>
      <c r="H64" s="5" t="s">
        <v>1014</v>
      </c>
      <c r="I64" s="18">
        <v>0</v>
      </c>
      <c r="Q64" t="b">
        <f>AND(D64&gt;30, D64&lt;=50)</f>
        <v>0</v>
      </c>
      <c r="R64" t="b">
        <f>AND(MID(B64,2,1)="I")</f>
        <v>0</v>
      </c>
    </row>
    <row r="65" spans="1:18" x14ac:dyDescent="0.25">
      <c r="A65" s="5" t="s">
        <v>187</v>
      </c>
      <c r="B65" s="5" t="s">
        <v>143</v>
      </c>
      <c r="C65" s="5">
        <v>2</v>
      </c>
      <c r="D65" s="5">
        <v>39.979999999999997</v>
      </c>
      <c r="E65" s="6">
        <v>44217</v>
      </c>
      <c r="F65" s="5" t="s">
        <v>1013</v>
      </c>
      <c r="G65" s="5">
        <v>42</v>
      </c>
      <c r="H65" s="5" t="s">
        <v>1012</v>
      </c>
      <c r="I65" s="18">
        <v>0</v>
      </c>
      <c r="Q65" t="b">
        <f>AND(D65&gt;30, D65&lt;=50)</f>
        <v>1</v>
      </c>
      <c r="R65" t="b">
        <f>AND(MID(B65,2,1)="I")</f>
        <v>0</v>
      </c>
    </row>
    <row r="66" spans="1:18" x14ac:dyDescent="0.25">
      <c r="A66" s="5" t="s">
        <v>157</v>
      </c>
      <c r="B66" s="5" t="s">
        <v>143</v>
      </c>
      <c r="C66" s="5">
        <v>1</v>
      </c>
      <c r="D66" s="5">
        <v>19.989999999999998</v>
      </c>
      <c r="E66" s="6">
        <v>44089</v>
      </c>
      <c r="F66" s="5" t="s">
        <v>1011</v>
      </c>
      <c r="G66" s="5">
        <v>46</v>
      </c>
      <c r="H66" s="5" t="s">
        <v>1010</v>
      </c>
      <c r="I66" s="18">
        <v>0</v>
      </c>
      <c r="Q66" t="b">
        <f>AND(D66&gt;30, D66&lt;=50)</f>
        <v>0</v>
      </c>
      <c r="R66" t="b">
        <f>AND(MID(B66,2,1)="I")</f>
        <v>0</v>
      </c>
    </row>
    <row r="67" spans="1:18" x14ac:dyDescent="0.25">
      <c r="A67" s="5" t="s">
        <v>140</v>
      </c>
      <c r="B67" s="5" t="s">
        <v>156</v>
      </c>
      <c r="C67" s="5">
        <v>4</v>
      </c>
      <c r="D67" s="5">
        <v>7.96</v>
      </c>
      <c r="E67" s="6">
        <v>44119</v>
      </c>
      <c r="F67" s="5" t="s">
        <v>1009</v>
      </c>
      <c r="G67" s="5">
        <v>37</v>
      </c>
      <c r="H67" s="5" t="s">
        <v>1008</v>
      </c>
      <c r="I67" s="18">
        <v>0</v>
      </c>
      <c r="Q67" t="b">
        <f>AND(D67&gt;30, D67&lt;=50)</f>
        <v>0</v>
      </c>
      <c r="R67" t="b">
        <f>AND(MID(B67,2,1)="I")</f>
        <v>0</v>
      </c>
    </row>
    <row r="68" spans="1:18" x14ac:dyDescent="0.25">
      <c r="A68" s="5" t="s">
        <v>190</v>
      </c>
      <c r="B68" s="5" t="s">
        <v>143</v>
      </c>
      <c r="C68" s="5">
        <v>3</v>
      </c>
      <c r="D68" s="5">
        <v>59.97</v>
      </c>
      <c r="E68" s="6">
        <v>44159</v>
      </c>
      <c r="F68" s="5" t="s">
        <v>1007</v>
      </c>
      <c r="G68" s="5">
        <v>50</v>
      </c>
      <c r="H68" s="5" t="s">
        <v>1006</v>
      </c>
      <c r="I68" s="18">
        <v>0</v>
      </c>
      <c r="Q68" t="b">
        <f>AND(D68&gt;30, D68&lt;=50)</f>
        <v>0</v>
      </c>
      <c r="R68" t="b">
        <f>AND(MID(B68,2,1)="I")</f>
        <v>0</v>
      </c>
    </row>
    <row r="69" spans="1:18" x14ac:dyDescent="0.25">
      <c r="A69" s="5" t="s">
        <v>157</v>
      </c>
      <c r="B69" s="5" t="s">
        <v>147</v>
      </c>
      <c r="C69" s="5">
        <v>3</v>
      </c>
      <c r="D69" s="5">
        <v>13.473000000000001</v>
      </c>
      <c r="E69" s="6">
        <v>44140</v>
      </c>
      <c r="F69" s="5" t="s">
        <v>1005</v>
      </c>
      <c r="G69" s="5">
        <v>59</v>
      </c>
      <c r="H69" s="5" t="s">
        <v>1004</v>
      </c>
      <c r="I69" s="18">
        <v>0.1</v>
      </c>
      <c r="Q69" t="b">
        <f>AND(D69&gt;30, D69&lt;=50)</f>
        <v>0</v>
      </c>
      <c r="R69" t="b">
        <f>AND(MID(B69,2,1)="I")</f>
        <v>0</v>
      </c>
    </row>
    <row r="70" spans="1:18" x14ac:dyDescent="0.25">
      <c r="A70" s="5" t="s">
        <v>160</v>
      </c>
      <c r="B70" s="5" t="s">
        <v>150</v>
      </c>
      <c r="C70" s="5">
        <v>1</v>
      </c>
      <c r="D70" s="5">
        <v>8.99</v>
      </c>
      <c r="E70" s="6">
        <v>44134</v>
      </c>
      <c r="F70" s="5" t="s">
        <v>1003</v>
      </c>
      <c r="G70" s="5">
        <v>58</v>
      </c>
      <c r="H70" s="5" t="s">
        <v>1002</v>
      </c>
      <c r="I70" s="18">
        <v>0</v>
      </c>
      <c r="Q70" t="b">
        <f>AND(D70&gt;30, D70&lt;=50)</f>
        <v>0</v>
      </c>
      <c r="R70" t="b">
        <f>AND(MID(B70,2,1)="I")</f>
        <v>0</v>
      </c>
    </row>
    <row r="71" spans="1:18" x14ac:dyDescent="0.25">
      <c r="A71" s="5" t="s">
        <v>157</v>
      </c>
      <c r="B71" s="5" t="s">
        <v>156</v>
      </c>
      <c r="C71" s="5">
        <v>1</v>
      </c>
      <c r="D71" s="5">
        <v>1.99</v>
      </c>
      <c r="E71" s="6">
        <v>44148</v>
      </c>
      <c r="F71" s="5" t="s">
        <v>1001</v>
      </c>
      <c r="G71" s="5">
        <v>44</v>
      </c>
      <c r="H71" s="5" t="s">
        <v>1000</v>
      </c>
      <c r="I71" s="18">
        <v>0</v>
      </c>
      <c r="Q71" t="b">
        <f>AND(D71&gt;30, D71&lt;=50)</f>
        <v>0</v>
      </c>
      <c r="R71" t="b">
        <f>AND(MID(B71,2,1)="I")</f>
        <v>0</v>
      </c>
    </row>
    <row r="72" spans="1:18" x14ac:dyDescent="0.25">
      <c r="A72" s="5" t="s">
        <v>140</v>
      </c>
      <c r="B72" s="5" t="s">
        <v>147</v>
      </c>
      <c r="C72" s="5">
        <v>1</v>
      </c>
      <c r="D72" s="5">
        <v>3.9920000000000004</v>
      </c>
      <c r="E72" s="6">
        <v>44106</v>
      </c>
      <c r="F72" s="5" t="s">
        <v>999</v>
      </c>
      <c r="G72" s="5">
        <v>42</v>
      </c>
      <c r="H72" s="5" t="s">
        <v>998</v>
      </c>
      <c r="I72" s="18">
        <v>0.2</v>
      </c>
      <c r="Q72" t="b">
        <f>AND(D72&gt;30, D72&lt;=50)</f>
        <v>0</v>
      </c>
      <c r="R72" t="b">
        <f>AND(MID(B72,2,1)="I")</f>
        <v>0</v>
      </c>
    </row>
    <row r="73" spans="1:18" x14ac:dyDescent="0.25">
      <c r="A73" s="5" t="s">
        <v>157</v>
      </c>
      <c r="B73" s="5" t="s">
        <v>143</v>
      </c>
      <c r="C73" s="5">
        <v>2</v>
      </c>
      <c r="D73" s="5">
        <v>39.979999999999997</v>
      </c>
      <c r="E73" s="6">
        <v>44216</v>
      </c>
      <c r="F73" s="5" t="s">
        <v>997</v>
      </c>
      <c r="G73" s="5">
        <v>54</v>
      </c>
      <c r="H73" s="5" t="s">
        <v>996</v>
      </c>
      <c r="I73" s="18">
        <v>0</v>
      </c>
      <c r="Q73" t="b">
        <f>AND(D73&gt;30, D73&lt;=50)</f>
        <v>1</v>
      </c>
      <c r="R73" t="b">
        <f>AND(MID(B73,2,1)="I")</f>
        <v>0</v>
      </c>
    </row>
    <row r="74" spans="1:18" x14ac:dyDescent="0.25">
      <c r="A74" s="5" t="s">
        <v>173</v>
      </c>
      <c r="B74" s="5" t="s">
        <v>156</v>
      </c>
      <c r="C74" s="5">
        <v>4</v>
      </c>
      <c r="D74" s="5">
        <v>7.1639999999999997</v>
      </c>
      <c r="E74" s="6">
        <v>44151</v>
      </c>
      <c r="F74" s="5" t="s">
        <v>995</v>
      </c>
      <c r="G74" s="5">
        <v>38</v>
      </c>
      <c r="H74" s="5" t="s">
        <v>994</v>
      </c>
      <c r="I74" s="18">
        <v>0.1</v>
      </c>
      <c r="Q74" t="b">
        <f>AND(D74&gt;30, D74&lt;=50)</f>
        <v>0</v>
      </c>
      <c r="R74" t="b">
        <f>AND(MID(B74,2,1)="I")</f>
        <v>0</v>
      </c>
    </row>
    <row r="75" spans="1:18" x14ac:dyDescent="0.25">
      <c r="A75" s="5" t="s">
        <v>187</v>
      </c>
      <c r="B75" s="5" t="s">
        <v>143</v>
      </c>
      <c r="C75" s="5">
        <v>3</v>
      </c>
      <c r="D75" s="5">
        <v>59.97</v>
      </c>
      <c r="E75" s="6">
        <v>44133</v>
      </c>
      <c r="F75" s="5" t="s">
        <v>993</v>
      </c>
      <c r="G75" s="5">
        <v>52</v>
      </c>
      <c r="H75" s="5" t="s">
        <v>992</v>
      </c>
      <c r="I75" s="18">
        <v>0</v>
      </c>
      <c r="Q75" t="b">
        <f>AND(D75&gt;30, D75&lt;=50)</f>
        <v>0</v>
      </c>
      <c r="R75" t="b">
        <f>AND(MID(B75,2,1)="I")</f>
        <v>0</v>
      </c>
    </row>
    <row r="76" spans="1:18" x14ac:dyDescent="0.25">
      <c r="A76" s="5" t="s">
        <v>160</v>
      </c>
      <c r="B76" s="5" t="s">
        <v>143</v>
      </c>
      <c r="C76" s="5">
        <v>1</v>
      </c>
      <c r="D76" s="5">
        <v>19.989999999999998</v>
      </c>
      <c r="E76" s="6">
        <v>44130</v>
      </c>
      <c r="F76" s="5" t="s">
        <v>991</v>
      </c>
      <c r="G76" s="5">
        <v>51</v>
      </c>
      <c r="H76" s="5" t="s">
        <v>990</v>
      </c>
      <c r="I76" s="18">
        <v>0</v>
      </c>
      <c r="Q76" t="b">
        <f>AND(D76&gt;30, D76&lt;=50)</f>
        <v>0</v>
      </c>
      <c r="R76" t="b">
        <f>AND(MID(B76,2,1)="I")</f>
        <v>0</v>
      </c>
    </row>
    <row r="77" spans="1:18" x14ac:dyDescent="0.25">
      <c r="A77" s="5" t="s">
        <v>187</v>
      </c>
      <c r="B77" s="5" t="s">
        <v>156</v>
      </c>
      <c r="C77" s="5">
        <v>1</v>
      </c>
      <c r="D77" s="5">
        <v>1.99</v>
      </c>
      <c r="E77" s="6">
        <v>44200</v>
      </c>
      <c r="F77" s="5" t="s">
        <v>989</v>
      </c>
      <c r="G77" s="5">
        <v>23</v>
      </c>
      <c r="H77" s="5" t="s">
        <v>988</v>
      </c>
      <c r="I77" s="18">
        <v>0</v>
      </c>
      <c r="Q77" t="b">
        <f>AND(D77&gt;30, D77&lt;=50)</f>
        <v>0</v>
      </c>
      <c r="R77" t="b">
        <f>AND(MID(B77,2,1)="I")</f>
        <v>0</v>
      </c>
    </row>
    <row r="78" spans="1:18" x14ac:dyDescent="0.25">
      <c r="A78" s="5" t="s">
        <v>178</v>
      </c>
      <c r="B78" s="5" t="s">
        <v>147</v>
      </c>
      <c r="C78" s="5">
        <v>1</v>
      </c>
      <c r="D78" s="5">
        <v>4.99</v>
      </c>
      <c r="E78" s="6">
        <v>44093</v>
      </c>
      <c r="F78" s="5" t="s">
        <v>987</v>
      </c>
      <c r="G78" s="5">
        <v>32</v>
      </c>
      <c r="H78" s="5" t="s">
        <v>986</v>
      </c>
      <c r="I78" s="18">
        <v>0</v>
      </c>
      <c r="Q78" t="b">
        <f>AND(D78&gt;30, D78&lt;=50)</f>
        <v>0</v>
      </c>
      <c r="R78" t="b">
        <f>AND(MID(B78,2,1)="I")</f>
        <v>0</v>
      </c>
    </row>
    <row r="79" spans="1:18" x14ac:dyDescent="0.25">
      <c r="A79" s="5" t="s">
        <v>160</v>
      </c>
      <c r="B79" s="5" t="s">
        <v>147</v>
      </c>
      <c r="C79" s="5">
        <v>3</v>
      </c>
      <c r="D79" s="5">
        <v>14.97</v>
      </c>
      <c r="E79" s="6">
        <v>44104</v>
      </c>
      <c r="F79" s="5" t="s">
        <v>985</v>
      </c>
      <c r="G79" s="5">
        <v>30</v>
      </c>
      <c r="H79" s="5" t="s">
        <v>984</v>
      </c>
      <c r="I79" s="18">
        <v>0</v>
      </c>
      <c r="Q79" t="b">
        <f>AND(D79&gt;30, D79&lt;=50)</f>
        <v>0</v>
      </c>
      <c r="R79" t="b">
        <f>AND(MID(B79,2,1)="I")</f>
        <v>0</v>
      </c>
    </row>
    <row r="80" spans="1:18" x14ac:dyDescent="0.25">
      <c r="A80" s="5" t="s">
        <v>160</v>
      </c>
      <c r="B80" s="5" t="s">
        <v>150</v>
      </c>
      <c r="C80" s="5">
        <v>6</v>
      </c>
      <c r="D80" s="5">
        <v>53.94</v>
      </c>
      <c r="E80" s="6">
        <v>44103</v>
      </c>
      <c r="F80" s="5" t="s">
        <v>983</v>
      </c>
      <c r="G80" s="5">
        <v>46</v>
      </c>
      <c r="H80" s="5" t="s">
        <v>982</v>
      </c>
      <c r="I80" s="18">
        <v>0</v>
      </c>
      <c r="Q80" t="b">
        <f>AND(D80&gt;30, D80&lt;=50)</f>
        <v>0</v>
      </c>
      <c r="R80" t="b">
        <f>AND(MID(B80,2,1)="I")</f>
        <v>0</v>
      </c>
    </row>
    <row r="81" spans="1:18" x14ac:dyDescent="0.25">
      <c r="A81" s="5" t="s">
        <v>144</v>
      </c>
      <c r="B81" s="5" t="s">
        <v>156</v>
      </c>
      <c r="C81" s="5">
        <v>4</v>
      </c>
      <c r="D81" s="5">
        <v>7.96</v>
      </c>
      <c r="E81" s="6">
        <v>44226</v>
      </c>
      <c r="F81" s="5" t="s">
        <v>981</v>
      </c>
      <c r="G81" s="5">
        <v>44</v>
      </c>
      <c r="H81" s="5" t="s">
        <v>980</v>
      </c>
      <c r="I81" s="18">
        <v>0</v>
      </c>
      <c r="Q81" t="b">
        <f>AND(D81&gt;30, D81&lt;=50)</f>
        <v>0</v>
      </c>
      <c r="R81" t="b">
        <f>AND(MID(B81,2,1)="I")</f>
        <v>0</v>
      </c>
    </row>
    <row r="82" spans="1:18" x14ac:dyDescent="0.25">
      <c r="A82" s="5" t="s">
        <v>160</v>
      </c>
      <c r="B82" s="5" t="s">
        <v>156</v>
      </c>
      <c r="C82" s="5">
        <v>1</v>
      </c>
      <c r="D82" s="5">
        <v>1.99</v>
      </c>
      <c r="E82" s="6">
        <v>44085</v>
      </c>
      <c r="F82" s="5" t="s">
        <v>979</v>
      </c>
      <c r="G82" s="5">
        <v>38</v>
      </c>
      <c r="H82" s="5" t="s">
        <v>978</v>
      </c>
      <c r="I82" s="18">
        <v>0</v>
      </c>
      <c r="Q82" t="b">
        <f>AND(D82&gt;30, D82&lt;=50)</f>
        <v>0</v>
      </c>
      <c r="R82" t="b">
        <f>AND(MID(B82,2,1)="I")</f>
        <v>0</v>
      </c>
    </row>
    <row r="83" spans="1:18" x14ac:dyDescent="0.25">
      <c r="A83" s="5" t="s">
        <v>153</v>
      </c>
      <c r="B83" s="5" t="s">
        <v>184</v>
      </c>
      <c r="C83" s="5">
        <v>3</v>
      </c>
      <c r="D83" s="5">
        <v>59.97</v>
      </c>
      <c r="E83" s="6">
        <v>44093</v>
      </c>
      <c r="F83" s="5" t="s">
        <v>833</v>
      </c>
      <c r="G83" s="5">
        <v>33</v>
      </c>
      <c r="H83" s="5" t="s">
        <v>977</v>
      </c>
      <c r="I83" s="18">
        <v>0</v>
      </c>
      <c r="Q83" t="b">
        <f>AND(D83&gt;30, D83&lt;=50)</f>
        <v>0</v>
      </c>
      <c r="R83" t="b">
        <f>AND(MID(B83,2,1)="I")</f>
        <v>1</v>
      </c>
    </row>
    <row r="84" spans="1:18" x14ac:dyDescent="0.25">
      <c r="A84" s="5" t="s">
        <v>187</v>
      </c>
      <c r="B84" s="5" t="s">
        <v>147</v>
      </c>
      <c r="C84" s="5">
        <v>2</v>
      </c>
      <c r="D84" s="5">
        <v>5.9880000000000004</v>
      </c>
      <c r="E84" s="6">
        <v>44086</v>
      </c>
      <c r="F84" s="5" t="s">
        <v>976</v>
      </c>
      <c r="G84" s="5">
        <v>47</v>
      </c>
      <c r="H84" s="5" t="s">
        <v>975</v>
      </c>
      <c r="I84" s="18">
        <v>0.4</v>
      </c>
      <c r="Q84" t="b">
        <f>AND(D84&gt;30, D84&lt;=50)</f>
        <v>0</v>
      </c>
      <c r="R84" t="b">
        <f>AND(MID(B84,2,1)="I")</f>
        <v>0</v>
      </c>
    </row>
    <row r="85" spans="1:18" x14ac:dyDescent="0.25">
      <c r="A85" s="5" t="s">
        <v>144</v>
      </c>
      <c r="B85" s="5" t="s">
        <v>168</v>
      </c>
      <c r="C85" s="5">
        <v>2</v>
      </c>
      <c r="D85" s="5">
        <v>550</v>
      </c>
      <c r="E85" s="6">
        <v>44180</v>
      </c>
      <c r="F85" s="5" t="s">
        <v>974</v>
      </c>
      <c r="G85" s="5">
        <v>45</v>
      </c>
      <c r="H85" s="5" t="s">
        <v>973</v>
      </c>
      <c r="I85" s="18">
        <v>0</v>
      </c>
      <c r="Q85" t="b">
        <f>AND(D85&gt;30, D85&lt;=50)</f>
        <v>0</v>
      </c>
      <c r="R85" t="b">
        <f>AND(MID(B85,2,1)="I")</f>
        <v>0</v>
      </c>
    </row>
    <row r="86" spans="1:18" x14ac:dyDescent="0.25">
      <c r="A86" s="5" t="s">
        <v>144</v>
      </c>
      <c r="B86" s="5" t="s">
        <v>211</v>
      </c>
      <c r="C86" s="5">
        <v>1</v>
      </c>
      <c r="D86" s="5">
        <v>8.99</v>
      </c>
      <c r="E86" s="6">
        <v>44207</v>
      </c>
      <c r="F86" s="5" t="s">
        <v>972</v>
      </c>
      <c r="G86" s="5">
        <v>35</v>
      </c>
      <c r="H86" s="5" t="s">
        <v>971</v>
      </c>
      <c r="I86" s="18">
        <v>0</v>
      </c>
      <c r="Q86" t="b">
        <f>AND(D86&gt;30, D86&lt;=50)</f>
        <v>0</v>
      </c>
      <c r="R86" t="b">
        <f>AND(MID(B86,2,1)="I")</f>
        <v>1</v>
      </c>
    </row>
    <row r="87" spans="1:18" x14ac:dyDescent="0.25">
      <c r="A87" s="5" t="s">
        <v>187</v>
      </c>
      <c r="B87" s="5" t="s">
        <v>143</v>
      </c>
      <c r="C87" s="5">
        <v>5</v>
      </c>
      <c r="D87" s="5">
        <v>89.954999999999998</v>
      </c>
      <c r="E87" s="6">
        <v>44178</v>
      </c>
      <c r="F87" s="5" t="s">
        <v>970</v>
      </c>
      <c r="G87" s="5">
        <v>41</v>
      </c>
      <c r="H87" s="5" t="s">
        <v>969</v>
      </c>
      <c r="I87" s="18">
        <v>0.1</v>
      </c>
      <c r="Q87" t="b">
        <f>AND(D87&gt;30, D87&lt;=50)</f>
        <v>0</v>
      </c>
      <c r="R87" t="b">
        <f>AND(MID(B87,2,1)="I")</f>
        <v>0</v>
      </c>
    </row>
    <row r="88" spans="1:18" x14ac:dyDescent="0.25">
      <c r="A88" s="5" t="s">
        <v>144</v>
      </c>
      <c r="B88" s="5" t="s">
        <v>147</v>
      </c>
      <c r="C88" s="5">
        <v>4</v>
      </c>
      <c r="D88" s="5">
        <v>17.964000000000002</v>
      </c>
      <c r="E88" s="6">
        <v>44094</v>
      </c>
      <c r="F88" s="5" t="s">
        <v>968</v>
      </c>
      <c r="G88" s="5">
        <v>23</v>
      </c>
      <c r="H88" s="5" t="s">
        <v>967</v>
      </c>
      <c r="I88" s="18">
        <v>0.1</v>
      </c>
      <c r="Q88" t="b">
        <f>AND(D88&gt;30, D88&lt;=50)</f>
        <v>0</v>
      </c>
      <c r="R88" t="b">
        <f>AND(MID(B88,2,1)="I")</f>
        <v>0</v>
      </c>
    </row>
    <row r="89" spans="1:18" x14ac:dyDescent="0.25">
      <c r="A89" s="5" t="s">
        <v>190</v>
      </c>
      <c r="B89" s="5" t="s">
        <v>181</v>
      </c>
      <c r="C89" s="5">
        <v>5</v>
      </c>
      <c r="D89" s="5">
        <v>625</v>
      </c>
      <c r="E89" s="6">
        <v>44164</v>
      </c>
      <c r="F89" s="5" t="s">
        <v>966</v>
      </c>
      <c r="G89" s="5">
        <v>23</v>
      </c>
      <c r="H89" s="5" t="s">
        <v>965</v>
      </c>
      <c r="I89" s="18">
        <v>0</v>
      </c>
      <c r="Q89" t="b">
        <f>AND(D89&gt;30, D89&lt;=50)</f>
        <v>0</v>
      </c>
      <c r="R89" t="b">
        <f>AND(MID(B89,2,1)="I")</f>
        <v>0</v>
      </c>
    </row>
    <row r="90" spans="1:18" x14ac:dyDescent="0.25">
      <c r="A90" s="5" t="s">
        <v>190</v>
      </c>
      <c r="B90" s="5" t="s">
        <v>184</v>
      </c>
      <c r="C90" s="5">
        <v>1</v>
      </c>
      <c r="D90" s="5">
        <v>19.989999999999998</v>
      </c>
      <c r="E90" s="6">
        <v>44122</v>
      </c>
      <c r="F90" s="5" t="s">
        <v>964</v>
      </c>
      <c r="G90" s="5">
        <v>24</v>
      </c>
      <c r="H90" s="5" t="s">
        <v>963</v>
      </c>
      <c r="I90" s="18">
        <v>0</v>
      </c>
      <c r="Q90" t="b">
        <f>AND(D90&gt;30, D90&lt;=50)</f>
        <v>0</v>
      </c>
      <c r="R90" t="b">
        <f>AND(MID(B90,2,1)="I")</f>
        <v>1</v>
      </c>
    </row>
    <row r="91" spans="1:18" x14ac:dyDescent="0.25">
      <c r="A91" s="5" t="s">
        <v>178</v>
      </c>
      <c r="B91" s="5" t="s">
        <v>147</v>
      </c>
      <c r="C91" s="5">
        <v>3</v>
      </c>
      <c r="D91" s="5">
        <v>14.97</v>
      </c>
      <c r="E91" s="6">
        <v>44176</v>
      </c>
      <c r="F91" s="5" t="s">
        <v>962</v>
      </c>
      <c r="G91" s="5">
        <v>46</v>
      </c>
      <c r="H91" s="5" t="s">
        <v>961</v>
      </c>
      <c r="I91" s="18">
        <v>0</v>
      </c>
      <c r="Q91" t="b">
        <f>AND(D91&gt;30, D91&lt;=50)</f>
        <v>0</v>
      </c>
      <c r="R91" t="b">
        <f>AND(MID(B91,2,1)="I")</f>
        <v>0</v>
      </c>
    </row>
    <row r="92" spans="1:18" x14ac:dyDescent="0.25">
      <c r="A92" s="5" t="s">
        <v>173</v>
      </c>
      <c r="B92" s="5" t="s">
        <v>211</v>
      </c>
      <c r="C92" s="5">
        <v>2</v>
      </c>
      <c r="D92" s="5">
        <v>17.98</v>
      </c>
      <c r="E92" s="6">
        <v>44151</v>
      </c>
      <c r="F92" s="5" t="s">
        <v>960</v>
      </c>
      <c r="G92" s="5">
        <v>56</v>
      </c>
      <c r="H92" s="5" t="s">
        <v>959</v>
      </c>
      <c r="I92" s="18">
        <v>0</v>
      </c>
      <c r="Q92" t="b">
        <f>AND(D92&gt;30, D92&lt;=50)</f>
        <v>0</v>
      </c>
      <c r="R92" t="b">
        <f>AND(MID(B92,2,1)="I")</f>
        <v>1</v>
      </c>
    </row>
    <row r="93" spans="1:18" x14ac:dyDescent="0.25">
      <c r="A93" s="5" t="s">
        <v>190</v>
      </c>
      <c r="B93" s="5" t="s">
        <v>143</v>
      </c>
      <c r="C93" s="5">
        <v>2</v>
      </c>
      <c r="D93" s="5">
        <v>39.979999999999997</v>
      </c>
      <c r="E93" s="6">
        <v>44093</v>
      </c>
      <c r="F93" s="5" t="s">
        <v>958</v>
      </c>
      <c r="G93" s="5">
        <v>22</v>
      </c>
      <c r="H93" s="5" t="s">
        <v>957</v>
      </c>
      <c r="I93" s="18">
        <v>0</v>
      </c>
      <c r="Q93" t="b">
        <f>AND(D93&gt;30, D93&lt;=50)</f>
        <v>1</v>
      </c>
      <c r="R93" t="b">
        <f>AND(MID(B93,2,1)="I")</f>
        <v>0</v>
      </c>
    </row>
    <row r="94" spans="1:18" x14ac:dyDescent="0.25">
      <c r="A94" s="5" t="s">
        <v>144</v>
      </c>
      <c r="B94" s="5" t="s">
        <v>147</v>
      </c>
      <c r="C94" s="5">
        <v>5</v>
      </c>
      <c r="D94" s="5">
        <v>24.950000000000003</v>
      </c>
      <c r="E94" s="6">
        <v>44127</v>
      </c>
      <c r="F94" s="5" t="s">
        <v>956</v>
      </c>
      <c r="G94" s="5">
        <v>27</v>
      </c>
      <c r="H94" s="5" t="s">
        <v>955</v>
      </c>
      <c r="I94" s="18">
        <v>0</v>
      </c>
      <c r="Q94" t="b">
        <f>AND(D94&gt;30, D94&lt;=50)</f>
        <v>0</v>
      </c>
      <c r="R94" t="b">
        <f>AND(MID(B94,2,1)="I")</f>
        <v>0</v>
      </c>
    </row>
    <row r="95" spans="1:18" x14ac:dyDescent="0.25">
      <c r="A95" s="5" t="s">
        <v>153</v>
      </c>
      <c r="B95" s="5" t="s">
        <v>156</v>
      </c>
      <c r="C95" s="5">
        <v>3</v>
      </c>
      <c r="D95" s="5">
        <v>5.97</v>
      </c>
      <c r="E95" s="6">
        <v>44187</v>
      </c>
      <c r="F95" s="5" t="s">
        <v>954</v>
      </c>
      <c r="G95" s="5">
        <v>24</v>
      </c>
      <c r="H95" s="5" t="s">
        <v>953</v>
      </c>
      <c r="I95" s="18">
        <v>0</v>
      </c>
      <c r="Q95" t="b">
        <f>AND(D95&gt;30, D95&lt;=50)</f>
        <v>0</v>
      </c>
      <c r="R95" t="b">
        <f>AND(MID(B95,2,1)="I")</f>
        <v>0</v>
      </c>
    </row>
    <row r="96" spans="1:18" x14ac:dyDescent="0.25">
      <c r="A96" s="5" t="s">
        <v>160</v>
      </c>
      <c r="B96" s="5" t="s">
        <v>238</v>
      </c>
      <c r="C96" s="5">
        <v>6</v>
      </c>
      <c r="D96" s="5">
        <v>11.94</v>
      </c>
      <c r="E96" s="6">
        <v>44131</v>
      </c>
      <c r="F96" s="5" t="s">
        <v>952</v>
      </c>
      <c r="G96" s="5">
        <v>58</v>
      </c>
      <c r="H96" s="5" t="s">
        <v>951</v>
      </c>
      <c r="I96" s="18">
        <v>0</v>
      </c>
      <c r="Q96" t="b">
        <f>AND(D96&gt;30, D96&lt;=50)</f>
        <v>0</v>
      </c>
      <c r="R96" t="b">
        <f>AND(MID(B96,2,1)="I")</f>
        <v>1</v>
      </c>
    </row>
    <row r="97" spans="1:18" x14ac:dyDescent="0.25">
      <c r="A97" s="5" t="s">
        <v>178</v>
      </c>
      <c r="B97" s="5" t="s">
        <v>184</v>
      </c>
      <c r="C97" s="5">
        <v>3</v>
      </c>
      <c r="D97" s="5">
        <v>35.981999999999999</v>
      </c>
      <c r="E97" s="6">
        <v>44171</v>
      </c>
      <c r="F97" s="5" t="s">
        <v>950</v>
      </c>
      <c r="G97" s="5">
        <v>24</v>
      </c>
      <c r="H97" s="5" t="s">
        <v>949</v>
      </c>
      <c r="I97" s="18">
        <v>0.4</v>
      </c>
      <c r="Q97" t="b">
        <f>AND(D97&gt;30, D97&lt;=50)</f>
        <v>1</v>
      </c>
      <c r="R97" t="b">
        <f>AND(MID(B97,2,1)="I")</f>
        <v>1</v>
      </c>
    </row>
    <row r="98" spans="1:18" x14ac:dyDescent="0.25">
      <c r="A98" s="5" t="s">
        <v>153</v>
      </c>
      <c r="B98" s="5" t="s">
        <v>139</v>
      </c>
      <c r="C98" s="5">
        <v>6</v>
      </c>
      <c r="D98" s="5">
        <v>29.94</v>
      </c>
      <c r="E98" s="6">
        <v>44176</v>
      </c>
      <c r="F98" s="5" t="s">
        <v>948</v>
      </c>
      <c r="G98" s="5">
        <v>46</v>
      </c>
      <c r="H98" s="5" t="s">
        <v>947</v>
      </c>
      <c r="I98" s="18">
        <v>0</v>
      </c>
      <c r="Q98" t="b">
        <f>AND(D98&gt;30, D98&lt;=50)</f>
        <v>0</v>
      </c>
      <c r="R98" t="b">
        <f>AND(MID(B98,2,1)="I")</f>
        <v>1</v>
      </c>
    </row>
    <row r="99" spans="1:18" x14ac:dyDescent="0.25">
      <c r="A99" s="5" t="s">
        <v>173</v>
      </c>
      <c r="B99" s="5" t="s">
        <v>184</v>
      </c>
      <c r="C99" s="5">
        <v>1</v>
      </c>
      <c r="D99" s="5">
        <v>19.989999999999998</v>
      </c>
      <c r="E99" s="6">
        <v>44199</v>
      </c>
      <c r="F99" s="5" t="s">
        <v>946</v>
      </c>
      <c r="G99" s="5">
        <v>59</v>
      </c>
      <c r="H99" s="5" t="s">
        <v>945</v>
      </c>
      <c r="I99" s="18">
        <v>0</v>
      </c>
      <c r="Q99" t="b">
        <f>AND(D99&gt;30, D99&lt;=50)</f>
        <v>0</v>
      </c>
      <c r="R99" t="b">
        <f>AND(MID(B99,2,1)="I")</f>
        <v>1</v>
      </c>
    </row>
    <row r="100" spans="1:18" x14ac:dyDescent="0.25">
      <c r="A100" s="5" t="s">
        <v>190</v>
      </c>
      <c r="B100" s="5" t="s">
        <v>238</v>
      </c>
      <c r="C100" s="5">
        <v>1</v>
      </c>
      <c r="D100" s="5">
        <v>1.194</v>
      </c>
      <c r="E100" s="6">
        <v>44150</v>
      </c>
      <c r="F100" s="5" t="s">
        <v>944</v>
      </c>
      <c r="G100" s="5">
        <v>49</v>
      </c>
      <c r="H100" s="5" t="s">
        <v>943</v>
      </c>
      <c r="I100" s="18">
        <v>0.4</v>
      </c>
      <c r="Q100" t="b">
        <f>AND(D100&gt;30, D100&lt;=50)</f>
        <v>0</v>
      </c>
      <c r="R100" t="b">
        <f>AND(MID(B100,2,1)="I")</f>
        <v>1</v>
      </c>
    </row>
    <row r="101" spans="1:18" x14ac:dyDescent="0.25">
      <c r="A101" s="5" t="s">
        <v>157</v>
      </c>
      <c r="B101" s="5" t="s">
        <v>143</v>
      </c>
      <c r="C101" s="5">
        <v>4</v>
      </c>
      <c r="D101" s="5">
        <v>79.959999999999994</v>
      </c>
      <c r="E101" s="6">
        <v>44145</v>
      </c>
      <c r="F101" s="5" t="s">
        <v>942</v>
      </c>
      <c r="G101" s="5">
        <v>46</v>
      </c>
      <c r="H101" s="5" t="s">
        <v>941</v>
      </c>
      <c r="I101" s="18">
        <v>0</v>
      </c>
      <c r="Q101" t="b">
        <f>AND(D101&gt;30, D101&lt;=50)</f>
        <v>0</v>
      </c>
      <c r="R101" t="b">
        <f>AND(MID(B101,2,1)="I")</f>
        <v>0</v>
      </c>
    </row>
    <row r="102" spans="1:18" x14ac:dyDescent="0.25">
      <c r="A102" s="5" t="s">
        <v>140</v>
      </c>
      <c r="B102" s="5" t="s">
        <v>150</v>
      </c>
      <c r="C102" s="5">
        <v>2</v>
      </c>
      <c r="D102" s="5">
        <v>10.788</v>
      </c>
      <c r="E102" s="6">
        <v>44210</v>
      </c>
      <c r="F102" s="5" t="s">
        <v>940</v>
      </c>
      <c r="G102" s="5">
        <v>22</v>
      </c>
      <c r="H102" s="5" t="s">
        <v>939</v>
      </c>
      <c r="I102" s="18">
        <v>0.4</v>
      </c>
      <c r="Q102" t="b">
        <f>AND(D102&gt;30, D102&lt;=50)</f>
        <v>0</v>
      </c>
      <c r="R102" t="b">
        <f>AND(MID(B102,2,1)="I")</f>
        <v>0</v>
      </c>
    </row>
    <row r="103" spans="1:18" x14ac:dyDescent="0.25">
      <c r="A103" s="5" t="s">
        <v>173</v>
      </c>
      <c r="B103" s="5" t="s">
        <v>238</v>
      </c>
      <c r="C103" s="5">
        <v>4</v>
      </c>
      <c r="D103" s="5">
        <v>7.96</v>
      </c>
      <c r="E103" s="6">
        <v>44098</v>
      </c>
      <c r="F103" s="5" t="s">
        <v>938</v>
      </c>
      <c r="G103" s="5">
        <v>35</v>
      </c>
      <c r="H103" s="5" t="s">
        <v>937</v>
      </c>
      <c r="I103" s="18">
        <v>0</v>
      </c>
      <c r="Q103" t="b">
        <f>AND(D103&gt;30, D103&lt;=50)</f>
        <v>0</v>
      </c>
      <c r="R103" t="b">
        <f>AND(MID(B103,2,1)="I")</f>
        <v>1</v>
      </c>
    </row>
    <row r="104" spans="1:18" x14ac:dyDescent="0.25">
      <c r="A104" s="5" t="s">
        <v>140</v>
      </c>
      <c r="B104" s="5" t="s">
        <v>156</v>
      </c>
      <c r="C104" s="5">
        <v>4</v>
      </c>
      <c r="D104" s="5">
        <v>7.96</v>
      </c>
      <c r="E104" s="6">
        <v>44087</v>
      </c>
      <c r="F104" s="5" t="s">
        <v>936</v>
      </c>
      <c r="G104" s="5">
        <v>38</v>
      </c>
      <c r="H104" s="5" t="s">
        <v>935</v>
      </c>
      <c r="I104" s="18">
        <v>0</v>
      </c>
      <c r="Q104" t="b">
        <f>AND(D104&gt;30, D104&lt;=50)</f>
        <v>0</v>
      </c>
      <c r="R104" t="b">
        <f>AND(MID(B104,2,1)="I")</f>
        <v>0</v>
      </c>
    </row>
    <row r="105" spans="1:18" x14ac:dyDescent="0.25">
      <c r="A105" s="5" t="s">
        <v>178</v>
      </c>
      <c r="B105" s="5" t="s">
        <v>156</v>
      </c>
      <c r="C105" s="5">
        <v>3</v>
      </c>
      <c r="D105" s="5">
        <v>5.97</v>
      </c>
      <c r="E105" s="6">
        <v>44223</v>
      </c>
      <c r="F105" s="5" t="s">
        <v>934</v>
      </c>
      <c r="G105" s="5">
        <v>44</v>
      </c>
      <c r="H105" s="5" t="s">
        <v>933</v>
      </c>
      <c r="I105" s="18">
        <v>0</v>
      </c>
      <c r="Q105" t="b">
        <f>AND(D105&gt;30, D105&lt;=50)</f>
        <v>0</v>
      </c>
      <c r="R105" t="b">
        <f>AND(MID(B105,2,1)="I")</f>
        <v>0</v>
      </c>
    </row>
    <row r="106" spans="1:18" x14ac:dyDescent="0.25">
      <c r="A106" s="5" t="s">
        <v>144</v>
      </c>
      <c r="B106" s="5" t="s">
        <v>156</v>
      </c>
      <c r="C106" s="5">
        <v>1</v>
      </c>
      <c r="D106" s="5">
        <v>1.99</v>
      </c>
      <c r="E106" s="6">
        <v>44172</v>
      </c>
      <c r="F106" s="5" t="s">
        <v>932</v>
      </c>
      <c r="G106" s="5">
        <v>49</v>
      </c>
      <c r="H106" s="5" t="s">
        <v>931</v>
      </c>
      <c r="I106" s="18">
        <v>0</v>
      </c>
      <c r="Q106" t="b">
        <f>AND(D106&gt;30, D106&lt;=50)</f>
        <v>0</v>
      </c>
      <c r="R106" t="b">
        <f>AND(MID(B106,2,1)="I")</f>
        <v>0</v>
      </c>
    </row>
    <row r="107" spans="1:18" x14ac:dyDescent="0.25">
      <c r="A107" s="5" t="s">
        <v>144</v>
      </c>
      <c r="B107" s="5" t="s">
        <v>211</v>
      </c>
      <c r="C107" s="5">
        <v>1</v>
      </c>
      <c r="D107" s="5">
        <v>8.99</v>
      </c>
      <c r="E107" s="6">
        <v>44107</v>
      </c>
      <c r="F107" s="5" t="s">
        <v>930</v>
      </c>
      <c r="G107" s="5">
        <v>25</v>
      </c>
      <c r="H107" s="5" t="s">
        <v>929</v>
      </c>
      <c r="I107" s="18">
        <v>0</v>
      </c>
      <c r="Q107" t="b">
        <f>AND(D107&gt;30, D107&lt;=50)</f>
        <v>0</v>
      </c>
      <c r="R107" t="b">
        <f>AND(MID(B107,2,1)="I")</f>
        <v>1</v>
      </c>
    </row>
    <row r="108" spans="1:18" x14ac:dyDescent="0.25">
      <c r="A108" s="5" t="s">
        <v>157</v>
      </c>
      <c r="B108" s="5" t="s">
        <v>150</v>
      </c>
      <c r="C108" s="5">
        <v>5</v>
      </c>
      <c r="D108" s="5">
        <v>44.95</v>
      </c>
      <c r="E108" s="6">
        <v>44140</v>
      </c>
      <c r="F108" s="5" t="s">
        <v>928</v>
      </c>
      <c r="G108" s="5">
        <v>33</v>
      </c>
      <c r="H108" s="5" t="s">
        <v>927</v>
      </c>
      <c r="I108" s="18">
        <v>0</v>
      </c>
      <c r="Q108" t="b">
        <f>AND(D108&gt;30, D108&lt;=50)</f>
        <v>1</v>
      </c>
      <c r="R108" t="b">
        <f>AND(MID(B108,2,1)="I")</f>
        <v>0</v>
      </c>
    </row>
    <row r="109" spans="1:18" x14ac:dyDescent="0.25">
      <c r="A109" s="5" t="s">
        <v>153</v>
      </c>
      <c r="B109" s="5" t="s">
        <v>238</v>
      </c>
      <c r="C109" s="5">
        <v>1</v>
      </c>
      <c r="D109" s="5">
        <v>0.995</v>
      </c>
      <c r="E109" s="6">
        <v>44162</v>
      </c>
      <c r="F109" s="5" t="s">
        <v>926</v>
      </c>
      <c r="G109" s="5">
        <v>48</v>
      </c>
      <c r="H109" s="5" t="s">
        <v>925</v>
      </c>
      <c r="I109" s="18">
        <v>0.5</v>
      </c>
      <c r="Q109" t="b">
        <f>AND(D109&gt;30, D109&lt;=50)</f>
        <v>0</v>
      </c>
      <c r="R109" t="b">
        <f>AND(MID(B109,2,1)="I")</f>
        <v>1</v>
      </c>
    </row>
    <row r="110" spans="1:18" x14ac:dyDescent="0.25">
      <c r="A110" s="5" t="s">
        <v>187</v>
      </c>
      <c r="B110" s="5" t="s">
        <v>143</v>
      </c>
      <c r="C110" s="5">
        <v>2</v>
      </c>
      <c r="D110" s="5">
        <v>19.989999999999998</v>
      </c>
      <c r="E110" s="6">
        <v>44101</v>
      </c>
      <c r="F110" s="5" t="s">
        <v>924</v>
      </c>
      <c r="G110" s="5">
        <v>32</v>
      </c>
      <c r="H110" s="5" t="s">
        <v>923</v>
      </c>
      <c r="I110" s="18">
        <v>0.5</v>
      </c>
      <c r="Q110" t="b">
        <f>AND(D110&gt;30, D110&lt;=50)</f>
        <v>0</v>
      </c>
      <c r="R110" t="b">
        <f>AND(MID(B110,2,1)="I")</f>
        <v>0</v>
      </c>
    </row>
    <row r="111" spans="1:18" x14ac:dyDescent="0.25">
      <c r="A111" s="5" t="s">
        <v>165</v>
      </c>
      <c r="B111" s="5" t="s">
        <v>143</v>
      </c>
      <c r="C111" s="5">
        <v>3</v>
      </c>
      <c r="D111" s="5">
        <v>59.97</v>
      </c>
      <c r="E111" s="6">
        <v>44120</v>
      </c>
      <c r="F111" s="5" t="s">
        <v>922</v>
      </c>
      <c r="G111" s="5">
        <v>37</v>
      </c>
      <c r="H111" s="5" t="s">
        <v>921</v>
      </c>
      <c r="I111" s="18">
        <v>0</v>
      </c>
      <c r="Q111" t="b">
        <f>AND(D111&gt;30, D111&lt;=50)</f>
        <v>0</v>
      </c>
      <c r="R111" t="b">
        <f>AND(MID(B111,2,1)="I")</f>
        <v>0</v>
      </c>
    </row>
    <row r="112" spans="1:18" x14ac:dyDescent="0.25">
      <c r="A112" s="5" t="s">
        <v>187</v>
      </c>
      <c r="B112" s="5" t="s">
        <v>156</v>
      </c>
      <c r="C112" s="5">
        <v>3</v>
      </c>
      <c r="D112" s="5">
        <v>5.97</v>
      </c>
      <c r="E112" s="6">
        <v>44117</v>
      </c>
      <c r="F112" s="5" t="s">
        <v>920</v>
      </c>
      <c r="G112" s="5">
        <v>23</v>
      </c>
      <c r="H112" s="5" t="s">
        <v>919</v>
      </c>
      <c r="I112" s="18">
        <v>0</v>
      </c>
      <c r="Q112" t="b">
        <f>AND(D112&gt;30, D112&lt;=50)</f>
        <v>0</v>
      </c>
      <c r="R112" t="b">
        <f>AND(MID(B112,2,1)="I")</f>
        <v>0</v>
      </c>
    </row>
    <row r="113" spans="1:18" x14ac:dyDescent="0.25">
      <c r="A113" s="5" t="s">
        <v>157</v>
      </c>
      <c r="B113" s="5" t="s">
        <v>143</v>
      </c>
      <c r="C113" s="5">
        <v>2</v>
      </c>
      <c r="D113" s="5">
        <v>23.987999999999996</v>
      </c>
      <c r="E113" s="6">
        <v>44129</v>
      </c>
      <c r="F113" s="5" t="s">
        <v>918</v>
      </c>
      <c r="G113" s="5">
        <v>36</v>
      </c>
      <c r="H113" s="5" t="s">
        <v>917</v>
      </c>
      <c r="I113" s="18">
        <v>0.4</v>
      </c>
      <c r="Q113" t="b">
        <f>AND(D113&gt;30, D113&lt;=50)</f>
        <v>0</v>
      </c>
      <c r="R113" t="b">
        <f>AND(MID(B113,2,1)="I")</f>
        <v>0</v>
      </c>
    </row>
    <row r="114" spans="1:18" x14ac:dyDescent="0.25">
      <c r="A114" s="5" t="s">
        <v>190</v>
      </c>
      <c r="B114" s="5" t="s">
        <v>211</v>
      </c>
      <c r="C114" s="5">
        <v>3</v>
      </c>
      <c r="D114" s="5">
        <v>26.97</v>
      </c>
      <c r="E114" s="6">
        <v>44189</v>
      </c>
      <c r="F114" s="5" t="s">
        <v>916</v>
      </c>
      <c r="G114" s="5">
        <v>39</v>
      </c>
      <c r="H114" s="5" t="s">
        <v>915</v>
      </c>
      <c r="I114" s="18">
        <v>0</v>
      </c>
      <c r="Q114" t="b">
        <f>AND(D114&gt;30, D114&lt;=50)</f>
        <v>0</v>
      </c>
      <c r="R114" t="b">
        <f>AND(MID(B114,2,1)="I")</f>
        <v>1</v>
      </c>
    </row>
    <row r="115" spans="1:18" x14ac:dyDescent="0.25">
      <c r="A115" s="5" t="s">
        <v>144</v>
      </c>
      <c r="B115" s="5" t="s">
        <v>243</v>
      </c>
      <c r="C115" s="5">
        <v>4</v>
      </c>
      <c r="D115" s="5">
        <v>60</v>
      </c>
      <c r="E115" s="6">
        <v>44202</v>
      </c>
      <c r="F115" s="5" t="s">
        <v>914</v>
      </c>
      <c r="G115" s="5">
        <v>45</v>
      </c>
      <c r="H115" s="5" t="s">
        <v>913</v>
      </c>
      <c r="I115" s="18">
        <v>0</v>
      </c>
      <c r="Q115" t="b">
        <f>AND(D115&gt;30, D115&lt;=50)</f>
        <v>0</v>
      </c>
      <c r="R115" t="b">
        <f>AND(MID(B115,2,1)="I")</f>
        <v>1</v>
      </c>
    </row>
    <row r="116" spans="1:18" x14ac:dyDescent="0.25">
      <c r="A116" s="5" t="s">
        <v>144</v>
      </c>
      <c r="B116" s="5" t="s">
        <v>211</v>
      </c>
      <c r="C116" s="5">
        <v>3</v>
      </c>
      <c r="D116" s="5">
        <v>16.181999999999999</v>
      </c>
      <c r="E116" s="6">
        <v>44157</v>
      </c>
      <c r="F116" s="5" t="s">
        <v>912</v>
      </c>
      <c r="G116" s="5">
        <v>26</v>
      </c>
      <c r="H116" s="5" t="s">
        <v>911</v>
      </c>
      <c r="I116" s="18">
        <v>0.4</v>
      </c>
      <c r="Q116" t="b">
        <f>AND(D116&gt;30, D116&lt;=50)</f>
        <v>0</v>
      </c>
      <c r="R116" t="b">
        <f>AND(MID(B116,2,1)="I")</f>
        <v>1</v>
      </c>
    </row>
    <row r="117" spans="1:18" x14ac:dyDescent="0.25">
      <c r="A117" s="5" t="s">
        <v>173</v>
      </c>
      <c r="B117" s="5" t="s">
        <v>243</v>
      </c>
      <c r="C117" s="5">
        <v>4</v>
      </c>
      <c r="D117" s="5">
        <v>60</v>
      </c>
      <c r="E117" s="6">
        <v>44229</v>
      </c>
      <c r="F117" s="5" t="s">
        <v>910</v>
      </c>
      <c r="G117" s="5">
        <v>52</v>
      </c>
      <c r="H117" s="5" t="s">
        <v>909</v>
      </c>
      <c r="I117" s="18">
        <v>0</v>
      </c>
      <c r="Q117" t="b">
        <f>AND(D117&gt;30, D117&lt;=50)</f>
        <v>0</v>
      </c>
      <c r="R117" t="b">
        <f>AND(MID(B117,2,1)="I")</f>
        <v>1</v>
      </c>
    </row>
    <row r="118" spans="1:18" x14ac:dyDescent="0.25">
      <c r="A118" s="5" t="s">
        <v>160</v>
      </c>
      <c r="B118" s="5" t="s">
        <v>147</v>
      </c>
      <c r="C118" s="5">
        <v>4</v>
      </c>
      <c r="D118" s="5">
        <v>19.96</v>
      </c>
      <c r="E118" s="6">
        <v>44151</v>
      </c>
      <c r="F118" s="5" t="s">
        <v>908</v>
      </c>
      <c r="G118" s="5">
        <v>34</v>
      </c>
      <c r="H118" s="5" t="s">
        <v>907</v>
      </c>
      <c r="I118" s="18">
        <v>0</v>
      </c>
      <c r="Q118" t="b">
        <f>AND(D118&gt;30, D118&lt;=50)</f>
        <v>0</v>
      </c>
      <c r="R118" t="b">
        <f>AND(MID(B118,2,1)="I")</f>
        <v>0</v>
      </c>
    </row>
    <row r="119" spans="1:18" x14ac:dyDescent="0.25">
      <c r="A119" s="5" t="s">
        <v>178</v>
      </c>
      <c r="B119" s="5" t="s">
        <v>150</v>
      </c>
      <c r="C119" s="5">
        <v>3</v>
      </c>
      <c r="D119" s="5">
        <v>26.97</v>
      </c>
      <c r="E119" s="6">
        <v>44119</v>
      </c>
      <c r="F119" s="5" t="s">
        <v>906</v>
      </c>
      <c r="G119" s="5">
        <v>56</v>
      </c>
      <c r="H119" s="5" t="s">
        <v>905</v>
      </c>
      <c r="I119" s="18">
        <v>0</v>
      </c>
      <c r="Q119" t="b">
        <f>AND(D119&gt;30, D119&lt;=50)</f>
        <v>0</v>
      </c>
      <c r="R119" t="b">
        <f>AND(MID(B119,2,1)="I")</f>
        <v>0</v>
      </c>
    </row>
    <row r="120" spans="1:18" x14ac:dyDescent="0.25">
      <c r="A120" s="5" t="s">
        <v>153</v>
      </c>
      <c r="B120" s="5" t="s">
        <v>150</v>
      </c>
      <c r="C120" s="5">
        <v>1</v>
      </c>
      <c r="D120" s="5">
        <v>8.99</v>
      </c>
      <c r="E120" s="6">
        <v>44167</v>
      </c>
      <c r="F120" s="5" t="s">
        <v>904</v>
      </c>
      <c r="G120" s="5">
        <v>33</v>
      </c>
      <c r="H120" s="5" t="s">
        <v>903</v>
      </c>
      <c r="I120" s="18">
        <v>0</v>
      </c>
      <c r="Q120" t="b">
        <f>AND(D120&gt;30, D120&lt;=50)</f>
        <v>0</v>
      </c>
      <c r="R120" t="b">
        <f>AND(MID(B120,2,1)="I")</f>
        <v>0</v>
      </c>
    </row>
    <row r="121" spans="1:18" x14ac:dyDescent="0.25">
      <c r="A121" s="5" t="s">
        <v>144</v>
      </c>
      <c r="B121" s="5" t="s">
        <v>156</v>
      </c>
      <c r="C121" s="5">
        <v>6</v>
      </c>
      <c r="D121" s="5">
        <v>11.94</v>
      </c>
      <c r="E121" s="6">
        <v>44227</v>
      </c>
      <c r="F121" s="5" t="s">
        <v>902</v>
      </c>
      <c r="G121" s="5">
        <v>25</v>
      </c>
      <c r="H121" s="5" t="s">
        <v>901</v>
      </c>
      <c r="I121" s="18">
        <v>0</v>
      </c>
      <c r="Q121" t="b">
        <f>AND(D121&gt;30, D121&lt;=50)</f>
        <v>0</v>
      </c>
      <c r="R121" t="b">
        <f>AND(MID(B121,2,1)="I")</f>
        <v>0</v>
      </c>
    </row>
    <row r="122" spans="1:18" x14ac:dyDescent="0.25">
      <c r="A122" s="5" t="s">
        <v>173</v>
      </c>
      <c r="B122" s="5" t="s">
        <v>143</v>
      </c>
      <c r="C122" s="5">
        <v>3</v>
      </c>
      <c r="D122" s="5">
        <v>59.97</v>
      </c>
      <c r="E122" s="6">
        <v>44160</v>
      </c>
      <c r="F122" s="5" t="s">
        <v>900</v>
      </c>
      <c r="G122" s="5">
        <v>41</v>
      </c>
      <c r="H122" s="5" t="s">
        <v>899</v>
      </c>
      <c r="I122" s="18">
        <v>0</v>
      </c>
      <c r="Q122" t="b">
        <f>AND(D122&gt;30, D122&lt;=50)</f>
        <v>0</v>
      </c>
      <c r="R122" t="b">
        <f>AND(MID(B122,2,1)="I")</f>
        <v>0</v>
      </c>
    </row>
    <row r="123" spans="1:18" x14ac:dyDescent="0.25">
      <c r="A123" s="5" t="s">
        <v>157</v>
      </c>
      <c r="B123" s="5" t="s">
        <v>211</v>
      </c>
      <c r="C123" s="5">
        <v>1</v>
      </c>
      <c r="D123" s="5">
        <v>8.99</v>
      </c>
      <c r="E123" s="6">
        <v>44122</v>
      </c>
      <c r="F123" s="5" t="s">
        <v>898</v>
      </c>
      <c r="G123" s="5">
        <v>29</v>
      </c>
      <c r="H123" s="5" t="s">
        <v>897</v>
      </c>
      <c r="I123" s="18">
        <v>0</v>
      </c>
      <c r="Q123" t="b">
        <f>AND(D123&gt;30, D123&lt;=50)</f>
        <v>0</v>
      </c>
      <c r="R123" t="b">
        <f>AND(MID(B123,2,1)="I")</f>
        <v>1</v>
      </c>
    </row>
    <row r="124" spans="1:18" x14ac:dyDescent="0.25">
      <c r="A124" s="5" t="s">
        <v>190</v>
      </c>
      <c r="B124" s="5" t="s">
        <v>211</v>
      </c>
      <c r="C124" s="5">
        <v>5</v>
      </c>
      <c r="D124" s="5">
        <v>44.95</v>
      </c>
      <c r="E124" s="6">
        <v>44147</v>
      </c>
      <c r="F124" s="5" t="s">
        <v>219</v>
      </c>
      <c r="G124" s="5">
        <v>22</v>
      </c>
      <c r="H124" s="5" t="s">
        <v>896</v>
      </c>
      <c r="I124" s="18">
        <v>0</v>
      </c>
      <c r="Q124" t="b">
        <f>AND(D124&gt;30, D124&lt;=50)</f>
        <v>1</v>
      </c>
      <c r="R124" t="b">
        <f>AND(MID(B124,2,1)="I")</f>
        <v>1</v>
      </c>
    </row>
    <row r="125" spans="1:18" x14ac:dyDescent="0.25">
      <c r="A125" s="5" t="s">
        <v>190</v>
      </c>
      <c r="B125" s="5" t="s">
        <v>150</v>
      </c>
      <c r="C125" s="5">
        <v>1</v>
      </c>
      <c r="D125" s="5">
        <v>8.99</v>
      </c>
      <c r="E125" s="6">
        <v>44091</v>
      </c>
      <c r="F125" s="5" t="s">
        <v>895</v>
      </c>
      <c r="G125" s="5">
        <v>60</v>
      </c>
      <c r="H125" s="5" t="s">
        <v>894</v>
      </c>
      <c r="I125" s="18">
        <v>0</v>
      </c>
      <c r="Q125" t="b">
        <f>AND(D125&gt;30, D125&lt;=50)</f>
        <v>0</v>
      </c>
      <c r="R125" t="b">
        <f>AND(MID(B125,2,1)="I")</f>
        <v>0</v>
      </c>
    </row>
    <row r="126" spans="1:18" x14ac:dyDescent="0.25">
      <c r="A126" s="5" t="s">
        <v>190</v>
      </c>
      <c r="B126" s="5" t="s">
        <v>150</v>
      </c>
      <c r="C126" s="5">
        <v>4</v>
      </c>
      <c r="D126" s="5">
        <v>25.172000000000001</v>
      </c>
      <c r="E126" s="6">
        <v>44233</v>
      </c>
      <c r="F126" s="5" t="s">
        <v>893</v>
      </c>
      <c r="G126" s="5">
        <v>22</v>
      </c>
      <c r="H126" s="5" t="s">
        <v>892</v>
      </c>
      <c r="I126" s="18">
        <v>0.3</v>
      </c>
      <c r="Q126" t="b">
        <f>AND(D126&gt;30, D126&lt;=50)</f>
        <v>0</v>
      </c>
      <c r="R126" t="b">
        <f>AND(MID(B126,2,1)="I")</f>
        <v>0</v>
      </c>
    </row>
    <row r="127" spans="1:18" x14ac:dyDescent="0.25">
      <c r="A127" s="5" t="s">
        <v>157</v>
      </c>
      <c r="B127" s="5" t="s">
        <v>211</v>
      </c>
      <c r="C127" s="5">
        <v>4</v>
      </c>
      <c r="D127" s="5">
        <v>35.96</v>
      </c>
      <c r="E127" s="6">
        <v>44108</v>
      </c>
      <c r="F127" s="5" t="s">
        <v>891</v>
      </c>
      <c r="G127" s="5">
        <v>28</v>
      </c>
      <c r="H127" s="5" t="s">
        <v>890</v>
      </c>
      <c r="I127" s="18">
        <v>0</v>
      </c>
      <c r="Q127" t="b">
        <f>AND(D127&gt;30, D127&lt;=50)</f>
        <v>1</v>
      </c>
      <c r="R127" t="b">
        <f>AND(MID(B127,2,1)="I")</f>
        <v>1</v>
      </c>
    </row>
    <row r="128" spans="1:18" x14ac:dyDescent="0.25">
      <c r="A128" s="5" t="s">
        <v>140</v>
      </c>
      <c r="B128" s="5" t="s">
        <v>184</v>
      </c>
      <c r="C128" s="5">
        <v>1</v>
      </c>
      <c r="D128" s="5">
        <v>19.989999999999998</v>
      </c>
      <c r="E128" s="6">
        <v>44186</v>
      </c>
      <c r="F128" s="5" t="s">
        <v>889</v>
      </c>
      <c r="G128" s="5">
        <v>44</v>
      </c>
      <c r="H128" s="5" t="s">
        <v>888</v>
      </c>
      <c r="I128" s="18">
        <v>0</v>
      </c>
      <c r="Q128" t="b">
        <f>AND(D128&gt;30, D128&lt;=50)</f>
        <v>0</v>
      </c>
      <c r="R128" t="b">
        <f>AND(MID(B128,2,1)="I")</f>
        <v>1</v>
      </c>
    </row>
    <row r="129" spans="1:18" x14ac:dyDescent="0.25">
      <c r="A129" s="5" t="s">
        <v>157</v>
      </c>
      <c r="B129" s="5" t="s">
        <v>156</v>
      </c>
      <c r="C129" s="5">
        <v>2</v>
      </c>
      <c r="D129" s="5">
        <v>2.3879999999999999</v>
      </c>
      <c r="E129" s="6">
        <v>44187</v>
      </c>
      <c r="F129" s="5" t="s">
        <v>887</v>
      </c>
      <c r="G129" s="5">
        <v>27</v>
      </c>
      <c r="H129" s="5" t="s">
        <v>886</v>
      </c>
      <c r="I129" s="18">
        <v>0.4</v>
      </c>
      <c r="Q129" t="b">
        <f>AND(D129&gt;30, D129&lt;=50)</f>
        <v>0</v>
      </c>
      <c r="R129" t="b">
        <f>AND(MID(B129,2,1)="I")</f>
        <v>0</v>
      </c>
    </row>
    <row r="130" spans="1:18" x14ac:dyDescent="0.25">
      <c r="A130" s="5" t="s">
        <v>153</v>
      </c>
      <c r="B130" s="5" t="s">
        <v>143</v>
      </c>
      <c r="C130" s="5">
        <v>2</v>
      </c>
      <c r="D130" s="5">
        <v>39.979999999999997</v>
      </c>
      <c r="E130" s="6">
        <v>44084</v>
      </c>
      <c r="F130" s="5" t="s">
        <v>885</v>
      </c>
      <c r="G130" s="5">
        <v>34</v>
      </c>
      <c r="H130" s="5" t="s">
        <v>884</v>
      </c>
      <c r="I130" s="18">
        <v>0</v>
      </c>
      <c r="Q130" t="b">
        <f>AND(D130&gt;30, D130&lt;=50)</f>
        <v>1</v>
      </c>
      <c r="R130" t="b">
        <f>AND(MID(B130,2,1)="I")</f>
        <v>0</v>
      </c>
    </row>
    <row r="131" spans="1:18" x14ac:dyDescent="0.25">
      <c r="A131" s="5" t="s">
        <v>153</v>
      </c>
      <c r="B131" s="5" t="s">
        <v>143</v>
      </c>
      <c r="C131" s="5">
        <v>2</v>
      </c>
      <c r="D131" s="5">
        <v>39.979999999999997</v>
      </c>
      <c r="E131" s="6">
        <v>44151</v>
      </c>
      <c r="F131" s="5" t="s">
        <v>883</v>
      </c>
      <c r="G131" s="5">
        <v>57</v>
      </c>
      <c r="H131" s="5" t="s">
        <v>882</v>
      </c>
      <c r="I131" s="18">
        <v>0</v>
      </c>
      <c r="Q131" t="b">
        <f>AND(D131&gt;30, D131&lt;=50)</f>
        <v>1</v>
      </c>
      <c r="R131" t="b">
        <f>AND(MID(B131,2,1)="I")</f>
        <v>0</v>
      </c>
    </row>
    <row r="132" spans="1:18" x14ac:dyDescent="0.25">
      <c r="A132" s="5" t="s">
        <v>187</v>
      </c>
      <c r="B132" s="5" t="s">
        <v>150</v>
      </c>
      <c r="C132" s="5">
        <v>3</v>
      </c>
      <c r="D132" s="5">
        <v>18.878999999999998</v>
      </c>
      <c r="E132" s="6">
        <v>44112</v>
      </c>
      <c r="F132" s="5" t="s">
        <v>881</v>
      </c>
      <c r="G132" s="5">
        <v>36</v>
      </c>
      <c r="H132" s="5" t="s">
        <v>880</v>
      </c>
      <c r="I132" s="18">
        <v>0.3</v>
      </c>
      <c r="Q132" t="b">
        <f>AND(D132&gt;30, D132&lt;=50)</f>
        <v>0</v>
      </c>
      <c r="R132" t="b">
        <f>AND(MID(B132,2,1)="I")</f>
        <v>0</v>
      </c>
    </row>
    <row r="133" spans="1:18" x14ac:dyDescent="0.25">
      <c r="A133" s="5" t="s">
        <v>140</v>
      </c>
      <c r="B133" s="5" t="s">
        <v>139</v>
      </c>
      <c r="C133" s="5">
        <v>2</v>
      </c>
      <c r="D133" s="5">
        <v>4.99</v>
      </c>
      <c r="E133" s="6">
        <v>44107</v>
      </c>
      <c r="F133" s="5" t="s">
        <v>152</v>
      </c>
      <c r="G133" s="5">
        <v>42</v>
      </c>
      <c r="H133" s="5" t="s">
        <v>879</v>
      </c>
      <c r="I133" s="18">
        <v>0.5</v>
      </c>
      <c r="Q133" t="b">
        <f>AND(D133&gt;30, D133&lt;=50)</f>
        <v>0</v>
      </c>
      <c r="R133" t="b">
        <f>AND(MID(B133,2,1)="I")</f>
        <v>1</v>
      </c>
    </row>
    <row r="134" spans="1:18" x14ac:dyDescent="0.25">
      <c r="A134" s="5" t="s">
        <v>173</v>
      </c>
      <c r="B134" s="5" t="s">
        <v>147</v>
      </c>
      <c r="C134" s="5">
        <v>4</v>
      </c>
      <c r="D134" s="5">
        <v>19.96</v>
      </c>
      <c r="E134" s="6">
        <v>44135</v>
      </c>
      <c r="F134" s="5" t="s">
        <v>878</v>
      </c>
      <c r="G134" s="5">
        <v>30</v>
      </c>
      <c r="H134" s="5" t="s">
        <v>877</v>
      </c>
      <c r="I134" s="18">
        <v>0</v>
      </c>
      <c r="Q134" t="b">
        <f>AND(D134&gt;30, D134&lt;=50)</f>
        <v>0</v>
      </c>
      <c r="R134" t="b">
        <f>AND(MID(B134,2,1)="I")</f>
        <v>0</v>
      </c>
    </row>
    <row r="135" spans="1:18" x14ac:dyDescent="0.25">
      <c r="A135" s="5" t="s">
        <v>153</v>
      </c>
      <c r="B135" s="5" t="s">
        <v>238</v>
      </c>
      <c r="C135" s="5">
        <v>3</v>
      </c>
      <c r="D135" s="5">
        <v>5.97</v>
      </c>
      <c r="E135" s="6">
        <v>44233</v>
      </c>
      <c r="F135" s="5" t="s">
        <v>876</v>
      </c>
      <c r="G135" s="5">
        <v>46</v>
      </c>
      <c r="H135" s="5" t="s">
        <v>875</v>
      </c>
      <c r="I135" s="18">
        <v>0</v>
      </c>
      <c r="Q135" t="b">
        <f>AND(D135&gt;30, D135&lt;=50)</f>
        <v>0</v>
      </c>
      <c r="R135" t="b">
        <f>AND(MID(B135,2,1)="I")</f>
        <v>1</v>
      </c>
    </row>
    <row r="136" spans="1:18" x14ac:dyDescent="0.25">
      <c r="A136" s="5" t="s">
        <v>144</v>
      </c>
      <c r="B136" s="5" t="s">
        <v>156</v>
      </c>
      <c r="C136" s="5">
        <v>4</v>
      </c>
      <c r="D136" s="5">
        <v>7.96</v>
      </c>
      <c r="E136" s="6">
        <v>44109</v>
      </c>
      <c r="F136" s="5" t="s">
        <v>874</v>
      </c>
      <c r="G136" s="5">
        <v>45</v>
      </c>
      <c r="H136" s="5" t="s">
        <v>873</v>
      </c>
      <c r="I136" s="18">
        <v>0</v>
      </c>
      <c r="Q136" t="b">
        <f>AND(D136&gt;30, D136&lt;=50)</f>
        <v>0</v>
      </c>
      <c r="R136" t="b">
        <f>AND(MID(B136,2,1)="I")</f>
        <v>0</v>
      </c>
    </row>
    <row r="137" spans="1:18" x14ac:dyDescent="0.25">
      <c r="A137" s="5" t="s">
        <v>165</v>
      </c>
      <c r="B137" s="5" t="s">
        <v>211</v>
      </c>
      <c r="C137" s="5">
        <v>1</v>
      </c>
      <c r="D137" s="5">
        <v>5.3940000000000001</v>
      </c>
      <c r="E137" s="6">
        <v>44093</v>
      </c>
      <c r="F137" s="5" t="s">
        <v>872</v>
      </c>
      <c r="G137" s="5">
        <v>32</v>
      </c>
      <c r="H137" s="5" t="s">
        <v>871</v>
      </c>
      <c r="I137" s="18">
        <v>0.4</v>
      </c>
      <c r="Q137" t="b">
        <f>AND(D137&gt;30, D137&lt;=50)</f>
        <v>0</v>
      </c>
      <c r="R137" t="b">
        <f>AND(MID(B137,2,1)="I")</f>
        <v>1</v>
      </c>
    </row>
    <row r="138" spans="1:18" x14ac:dyDescent="0.25">
      <c r="A138" s="5" t="s">
        <v>144</v>
      </c>
      <c r="B138" s="5" t="s">
        <v>150</v>
      </c>
      <c r="C138" s="5">
        <v>2</v>
      </c>
      <c r="D138" s="5">
        <v>17.98</v>
      </c>
      <c r="E138" s="6">
        <v>44085</v>
      </c>
      <c r="F138" s="5" t="s">
        <v>870</v>
      </c>
      <c r="G138" s="5">
        <v>51</v>
      </c>
      <c r="H138" s="5" t="s">
        <v>869</v>
      </c>
      <c r="I138" s="18">
        <v>0</v>
      </c>
      <c r="Q138" t="b">
        <f>AND(D138&gt;30, D138&lt;=50)</f>
        <v>0</v>
      </c>
      <c r="R138" t="b">
        <f>AND(MID(B138,2,1)="I")</f>
        <v>0</v>
      </c>
    </row>
    <row r="139" spans="1:18" x14ac:dyDescent="0.25">
      <c r="A139" s="5" t="s">
        <v>165</v>
      </c>
      <c r="B139" s="5" t="s">
        <v>168</v>
      </c>
      <c r="C139" s="5">
        <v>2</v>
      </c>
      <c r="D139" s="5">
        <v>385</v>
      </c>
      <c r="E139" s="6">
        <v>44212</v>
      </c>
      <c r="F139" s="5" t="s">
        <v>868</v>
      </c>
      <c r="G139" s="5">
        <v>52</v>
      </c>
      <c r="H139" s="5" t="s">
        <v>867</v>
      </c>
      <c r="I139" s="18">
        <v>0.3</v>
      </c>
      <c r="Q139" t="b">
        <f>AND(D139&gt;30, D139&lt;=50)</f>
        <v>0</v>
      </c>
      <c r="R139" t="b">
        <f>AND(MID(B139,2,1)="I")</f>
        <v>0</v>
      </c>
    </row>
    <row r="140" spans="1:18" x14ac:dyDescent="0.25">
      <c r="A140" s="5" t="s">
        <v>160</v>
      </c>
      <c r="B140" s="5" t="s">
        <v>143</v>
      </c>
      <c r="C140" s="5">
        <v>3</v>
      </c>
      <c r="D140" s="5">
        <v>59.97</v>
      </c>
      <c r="E140" s="6">
        <v>44119</v>
      </c>
      <c r="F140" s="5" t="s">
        <v>866</v>
      </c>
      <c r="G140" s="5">
        <v>46</v>
      </c>
      <c r="H140" s="5" t="s">
        <v>865</v>
      </c>
      <c r="I140" s="18">
        <v>0</v>
      </c>
      <c r="Q140" t="b">
        <f>AND(D140&gt;30, D140&lt;=50)</f>
        <v>0</v>
      </c>
      <c r="R140" t="b">
        <f>AND(MID(B140,2,1)="I")</f>
        <v>0</v>
      </c>
    </row>
    <row r="141" spans="1:18" x14ac:dyDescent="0.25">
      <c r="A141" s="5" t="s">
        <v>190</v>
      </c>
      <c r="B141" s="5" t="s">
        <v>211</v>
      </c>
      <c r="C141" s="5">
        <v>4</v>
      </c>
      <c r="D141" s="5">
        <v>35.96</v>
      </c>
      <c r="E141" s="6">
        <v>44200</v>
      </c>
      <c r="F141" s="5" t="s">
        <v>864</v>
      </c>
      <c r="G141" s="5">
        <v>28</v>
      </c>
      <c r="H141" s="5" t="s">
        <v>863</v>
      </c>
      <c r="I141" s="18">
        <v>0</v>
      </c>
      <c r="Q141" t="b">
        <f>AND(D141&gt;30, D141&lt;=50)</f>
        <v>1</v>
      </c>
      <c r="R141" t="b">
        <f>AND(MID(B141,2,1)="I")</f>
        <v>1</v>
      </c>
    </row>
    <row r="142" spans="1:18" x14ac:dyDescent="0.25">
      <c r="A142" s="5" t="s">
        <v>144</v>
      </c>
      <c r="B142" s="5" t="s">
        <v>139</v>
      </c>
      <c r="C142" s="5">
        <v>1</v>
      </c>
      <c r="D142" s="5">
        <v>4.99</v>
      </c>
      <c r="E142" s="6">
        <v>44090</v>
      </c>
      <c r="F142" s="5" t="s">
        <v>862</v>
      </c>
      <c r="G142" s="5">
        <v>34</v>
      </c>
      <c r="H142" s="5" t="s">
        <v>861</v>
      </c>
      <c r="I142" s="18">
        <v>0</v>
      </c>
      <c r="Q142" t="b">
        <f>AND(D142&gt;30, D142&lt;=50)</f>
        <v>0</v>
      </c>
      <c r="R142" t="b">
        <f>AND(MID(B142,2,1)="I")</f>
        <v>1</v>
      </c>
    </row>
    <row r="143" spans="1:18" x14ac:dyDescent="0.25">
      <c r="A143" s="5" t="s">
        <v>157</v>
      </c>
      <c r="B143" s="5" t="s">
        <v>156</v>
      </c>
      <c r="C143" s="5">
        <v>1</v>
      </c>
      <c r="D143" s="5">
        <v>1.99</v>
      </c>
      <c r="E143" s="6">
        <v>44194</v>
      </c>
      <c r="F143" s="5" t="s">
        <v>541</v>
      </c>
      <c r="G143" s="5">
        <v>29</v>
      </c>
      <c r="H143" s="5" t="s">
        <v>860</v>
      </c>
      <c r="I143" s="18">
        <v>0</v>
      </c>
      <c r="Q143" t="b">
        <f>AND(D143&gt;30, D143&lt;=50)</f>
        <v>0</v>
      </c>
      <c r="R143" t="b">
        <f>AND(MID(B143,2,1)="I")</f>
        <v>0</v>
      </c>
    </row>
    <row r="144" spans="1:18" x14ac:dyDescent="0.25">
      <c r="A144" s="5" t="s">
        <v>157</v>
      </c>
      <c r="B144" s="5" t="s">
        <v>143</v>
      </c>
      <c r="C144" s="5">
        <v>4</v>
      </c>
      <c r="D144" s="5">
        <v>79.959999999999994</v>
      </c>
      <c r="E144" s="6">
        <v>44095</v>
      </c>
      <c r="F144" s="5" t="s">
        <v>859</v>
      </c>
      <c r="G144" s="5">
        <v>50</v>
      </c>
      <c r="H144" s="5" t="s">
        <v>858</v>
      </c>
      <c r="I144" s="18">
        <v>0</v>
      </c>
      <c r="Q144" t="b">
        <f>AND(D144&gt;30, D144&lt;=50)</f>
        <v>0</v>
      </c>
      <c r="R144" t="b">
        <f>AND(MID(B144,2,1)="I")</f>
        <v>0</v>
      </c>
    </row>
    <row r="145" spans="1:18" x14ac:dyDescent="0.25">
      <c r="A145" s="5" t="s">
        <v>165</v>
      </c>
      <c r="B145" s="5" t="s">
        <v>147</v>
      </c>
      <c r="C145" s="5">
        <v>2</v>
      </c>
      <c r="D145" s="5">
        <v>9.98</v>
      </c>
      <c r="E145" s="6">
        <v>44087</v>
      </c>
      <c r="F145" s="5" t="s">
        <v>857</v>
      </c>
      <c r="G145" s="5">
        <v>51</v>
      </c>
      <c r="H145" s="5" t="s">
        <v>856</v>
      </c>
      <c r="I145" s="18">
        <v>0</v>
      </c>
      <c r="Q145" t="b">
        <f>AND(D145&gt;30, D145&lt;=50)</f>
        <v>0</v>
      </c>
      <c r="R145" t="b">
        <f>AND(MID(B145,2,1)="I")</f>
        <v>0</v>
      </c>
    </row>
    <row r="146" spans="1:18" x14ac:dyDescent="0.25">
      <c r="A146" s="5" t="s">
        <v>178</v>
      </c>
      <c r="B146" s="5" t="s">
        <v>150</v>
      </c>
      <c r="C146" s="5">
        <v>6</v>
      </c>
      <c r="D146" s="5">
        <v>53.94</v>
      </c>
      <c r="E146" s="6">
        <v>44162</v>
      </c>
      <c r="F146" s="5" t="s">
        <v>855</v>
      </c>
      <c r="G146" s="5">
        <v>31</v>
      </c>
      <c r="H146" s="5" t="s">
        <v>854</v>
      </c>
      <c r="I146" s="18">
        <v>0</v>
      </c>
      <c r="Q146" t="b">
        <f>AND(D146&gt;30, D146&lt;=50)</f>
        <v>0</v>
      </c>
      <c r="R146" t="b">
        <f>AND(MID(B146,2,1)="I")</f>
        <v>0</v>
      </c>
    </row>
    <row r="147" spans="1:18" x14ac:dyDescent="0.25">
      <c r="A147" s="5" t="s">
        <v>157</v>
      </c>
      <c r="B147" s="5" t="s">
        <v>143</v>
      </c>
      <c r="C147" s="5">
        <v>3</v>
      </c>
      <c r="D147" s="5">
        <v>59.97</v>
      </c>
      <c r="E147" s="6">
        <v>44162</v>
      </c>
      <c r="F147" s="5" t="s">
        <v>853</v>
      </c>
      <c r="G147" s="5">
        <v>40</v>
      </c>
      <c r="H147" s="5" t="s">
        <v>852</v>
      </c>
      <c r="I147" s="18">
        <v>0</v>
      </c>
      <c r="Q147" t="b">
        <f>AND(D147&gt;30, D147&lt;=50)</f>
        <v>0</v>
      </c>
      <c r="R147" t="b">
        <f>AND(MID(B147,2,1)="I")</f>
        <v>0</v>
      </c>
    </row>
    <row r="148" spans="1:18" x14ac:dyDescent="0.25">
      <c r="A148" s="5" t="s">
        <v>178</v>
      </c>
      <c r="B148" s="5" t="s">
        <v>150</v>
      </c>
      <c r="C148" s="5">
        <v>2</v>
      </c>
      <c r="D148" s="5">
        <v>17.98</v>
      </c>
      <c r="E148" s="6">
        <v>44151</v>
      </c>
      <c r="F148" s="5" t="s">
        <v>851</v>
      </c>
      <c r="G148" s="5">
        <v>31</v>
      </c>
      <c r="H148" s="5" t="s">
        <v>850</v>
      </c>
      <c r="I148" s="18">
        <v>0</v>
      </c>
      <c r="Q148" t="b">
        <f>AND(D148&gt;30, D148&lt;=50)</f>
        <v>0</v>
      </c>
      <c r="R148" t="b">
        <f>AND(MID(B148,2,1)="I")</f>
        <v>0</v>
      </c>
    </row>
    <row r="149" spans="1:18" x14ac:dyDescent="0.25">
      <c r="A149" s="5" t="s">
        <v>140</v>
      </c>
      <c r="B149" s="5" t="s">
        <v>143</v>
      </c>
      <c r="C149" s="5">
        <v>1</v>
      </c>
      <c r="D149" s="5">
        <v>19.989999999999998</v>
      </c>
      <c r="E149" s="6">
        <v>44191</v>
      </c>
      <c r="F149" s="5" t="s">
        <v>849</v>
      </c>
      <c r="G149" s="5">
        <v>47</v>
      </c>
      <c r="H149" s="5" t="s">
        <v>848</v>
      </c>
      <c r="I149" s="18">
        <v>0</v>
      </c>
      <c r="Q149" t="b">
        <f>AND(D149&gt;30, D149&lt;=50)</f>
        <v>0</v>
      </c>
      <c r="R149" t="b">
        <f>AND(MID(B149,2,1)="I")</f>
        <v>0</v>
      </c>
    </row>
    <row r="150" spans="1:18" x14ac:dyDescent="0.25">
      <c r="A150" s="5" t="s">
        <v>160</v>
      </c>
      <c r="B150" s="5" t="s">
        <v>150</v>
      </c>
      <c r="C150" s="5">
        <v>4</v>
      </c>
      <c r="D150" s="5">
        <v>28.768000000000001</v>
      </c>
      <c r="E150" s="6">
        <v>44165</v>
      </c>
      <c r="F150" s="5" t="s">
        <v>847</v>
      </c>
      <c r="G150" s="5">
        <v>46</v>
      </c>
      <c r="H150" s="5" t="s">
        <v>846</v>
      </c>
      <c r="I150" s="18">
        <v>0.2</v>
      </c>
      <c r="Q150" t="b">
        <f>AND(D150&gt;30, D150&lt;=50)</f>
        <v>0</v>
      </c>
      <c r="R150" t="b">
        <f>AND(MID(B150,2,1)="I")</f>
        <v>0</v>
      </c>
    </row>
    <row r="151" spans="1:18" x14ac:dyDescent="0.25">
      <c r="A151" s="5" t="s">
        <v>157</v>
      </c>
      <c r="B151" s="5" t="s">
        <v>150</v>
      </c>
      <c r="C151" s="5">
        <v>3</v>
      </c>
      <c r="D151" s="5">
        <v>26.97</v>
      </c>
      <c r="E151" s="6">
        <v>44155</v>
      </c>
      <c r="F151" s="5" t="s">
        <v>845</v>
      </c>
      <c r="G151" s="5">
        <v>43</v>
      </c>
      <c r="H151" s="5" t="s">
        <v>844</v>
      </c>
      <c r="I151" s="18">
        <v>0</v>
      </c>
      <c r="Q151" t="b">
        <f>AND(D151&gt;30, D151&lt;=50)</f>
        <v>0</v>
      </c>
      <c r="R151" t="b">
        <f>AND(MID(B151,2,1)="I")</f>
        <v>0</v>
      </c>
    </row>
    <row r="152" spans="1:18" x14ac:dyDescent="0.25">
      <c r="A152" s="5" t="s">
        <v>190</v>
      </c>
      <c r="B152" s="5" t="s">
        <v>150</v>
      </c>
      <c r="C152" s="5">
        <v>2</v>
      </c>
      <c r="D152" s="5">
        <v>17.98</v>
      </c>
      <c r="E152" s="6">
        <v>44197</v>
      </c>
      <c r="F152" s="5" t="s">
        <v>843</v>
      </c>
      <c r="G152" s="5">
        <v>40</v>
      </c>
      <c r="H152" s="5" t="s">
        <v>842</v>
      </c>
      <c r="I152" s="18">
        <v>0</v>
      </c>
      <c r="Q152" t="b">
        <f>AND(D152&gt;30, D152&lt;=50)</f>
        <v>0</v>
      </c>
      <c r="R152" t="b">
        <f>AND(MID(B152,2,1)="I")</f>
        <v>0</v>
      </c>
    </row>
    <row r="153" spans="1:18" x14ac:dyDescent="0.25">
      <c r="A153" s="5" t="s">
        <v>165</v>
      </c>
      <c r="B153" s="5" t="s">
        <v>168</v>
      </c>
      <c r="C153" s="5">
        <v>2</v>
      </c>
      <c r="D153" s="5">
        <v>550</v>
      </c>
      <c r="E153" s="6">
        <v>44107</v>
      </c>
      <c r="F153" s="5" t="s">
        <v>841</v>
      </c>
      <c r="G153" s="5">
        <v>23</v>
      </c>
      <c r="H153" s="5" t="s">
        <v>840</v>
      </c>
      <c r="I153" s="18">
        <v>0</v>
      </c>
      <c r="Q153" t="b">
        <f>AND(D153&gt;30, D153&lt;=50)</f>
        <v>0</v>
      </c>
      <c r="R153" t="b">
        <f>AND(MID(B153,2,1)="I")</f>
        <v>0</v>
      </c>
    </row>
    <row r="154" spans="1:18" x14ac:dyDescent="0.25">
      <c r="A154" s="5" t="s">
        <v>153</v>
      </c>
      <c r="B154" s="5" t="s">
        <v>143</v>
      </c>
      <c r="C154" s="5">
        <v>3</v>
      </c>
      <c r="D154" s="5">
        <v>59.97</v>
      </c>
      <c r="E154" s="6">
        <v>44136</v>
      </c>
      <c r="F154" s="5" t="s">
        <v>839</v>
      </c>
      <c r="G154" s="5">
        <v>43</v>
      </c>
      <c r="H154" s="5" t="s">
        <v>838</v>
      </c>
      <c r="I154" s="18">
        <v>0</v>
      </c>
      <c r="Q154" t="b">
        <f>AND(D154&gt;30, D154&lt;=50)</f>
        <v>0</v>
      </c>
      <c r="R154" t="b">
        <f>AND(MID(B154,2,1)="I")</f>
        <v>0</v>
      </c>
    </row>
    <row r="155" spans="1:18" x14ac:dyDescent="0.25">
      <c r="A155" s="5" t="s">
        <v>160</v>
      </c>
      <c r="B155" s="5" t="s">
        <v>238</v>
      </c>
      <c r="C155" s="5">
        <v>3</v>
      </c>
      <c r="D155" s="5">
        <v>2.9849999999999999</v>
      </c>
      <c r="E155" s="6">
        <v>44132</v>
      </c>
      <c r="F155" s="5" t="s">
        <v>837</v>
      </c>
      <c r="G155" s="5">
        <v>28</v>
      </c>
      <c r="H155" s="5" t="s">
        <v>836</v>
      </c>
      <c r="I155" s="18">
        <v>0.5</v>
      </c>
      <c r="Q155" t="b">
        <f>AND(D155&gt;30, D155&lt;=50)</f>
        <v>0</v>
      </c>
      <c r="R155" t="b">
        <f>AND(MID(B155,2,1)="I")</f>
        <v>1</v>
      </c>
    </row>
    <row r="156" spans="1:18" x14ac:dyDescent="0.25">
      <c r="A156" s="5" t="s">
        <v>187</v>
      </c>
      <c r="B156" s="5" t="s">
        <v>156</v>
      </c>
      <c r="C156" s="5">
        <v>1</v>
      </c>
      <c r="D156" s="5">
        <v>1.99</v>
      </c>
      <c r="E156" s="6">
        <v>44148</v>
      </c>
      <c r="F156" s="5" t="s">
        <v>835</v>
      </c>
      <c r="G156" s="5">
        <v>43</v>
      </c>
      <c r="H156" s="5" t="s">
        <v>834</v>
      </c>
      <c r="I156" s="18">
        <v>0</v>
      </c>
      <c r="Q156" t="b">
        <f>AND(D156&gt;30, D156&lt;=50)</f>
        <v>0</v>
      </c>
      <c r="R156" t="b">
        <f>AND(MID(B156,2,1)="I")</f>
        <v>0</v>
      </c>
    </row>
    <row r="157" spans="1:18" x14ac:dyDescent="0.25">
      <c r="A157" s="5" t="s">
        <v>153</v>
      </c>
      <c r="B157" s="5" t="s">
        <v>150</v>
      </c>
      <c r="C157" s="5">
        <v>1</v>
      </c>
      <c r="D157" s="5">
        <v>8.99</v>
      </c>
      <c r="E157" s="6">
        <v>44084</v>
      </c>
      <c r="F157" s="5" t="s">
        <v>833</v>
      </c>
      <c r="G157" s="5">
        <v>54</v>
      </c>
      <c r="H157" s="5" t="s">
        <v>832</v>
      </c>
      <c r="I157" s="18">
        <v>0</v>
      </c>
      <c r="Q157" t="b">
        <f>AND(D157&gt;30, D157&lt;=50)</f>
        <v>0</v>
      </c>
      <c r="R157" t="b">
        <f>AND(MID(B157,2,1)="I")</f>
        <v>0</v>
      </c>
    </row>
    <row r="158" spans="1:18" x14ac:dyDescent="0.25">
      <c r="A158" s="5" t="s">
        <v>140</v>
      </c>
      <c r="B158" s="5" t="s">
        <v>184</v>
      </c>
      <c r="C158" s="5">
        <v>4</v>
      </c>
      <c r="D158" s="5">
        <v>79.959999999999994</v>
      </c>
      <c r="E158" s="6">
        <v>44118</v>
      </c>
      <c r="F158" s="5" t="s">
        <v>831</v>
      </c>
      <c r="G158" s="5">
        <v>60</v>
      </c>
      <c r="H158" s="5" t="s">
        <v>830</v>
      </c>
      <c r="I158" s="18">
        <v>0</v>
      </c>
      <c r="Q158" t="b">
        <f>AND(D158&gt;30, D158&lt;=50)</f>
        <v>0</v>
      </c>
      <c r="R158" t="b">
        <f>AND(MID(B158,2,1)="I")</f>
        <v>1</v>
      </c>
    </row>
    <row r="159" spans="1:18" x14ac:dyDescent="0.25">
      <c r="A159" s="5" t="s">
        <v>165</v>
      </c>
      <c r="B159" s="5" t="s">
        <v>143</v>
      </c>
      <c r="C159" s="5">
        <v>6</v>
      </c>
      <c r="D159" s="5">
        <v>119.94</v>
      </c>
      <c r="E159" s="6">
        <v>44119</v>
      </c>
      <c r="F159" s="5" t="s">
        <v>829</v>
      </c>
      <c r="G159" s="5">
        <v>48</v>
      </c>
      <c r="H159" s="5" t="s">
        <v>828</v>
      </c>
      <c r="I159" s="18">
        <v>0</v>
      </c>
      <c r="Q159" t="b">
        <f>AND(D159&gt;30, D159&lt;=50)</f>
        <v>0</v>
      </c>
      <c r="R159" t="b">
        <f>AND(MID(B159,2,1)="I")</f>
        <v>0</v>
      </c>
    </row>
    <row r="160" spans="1:18" x14ac:dyDescent="0.25">
      <c r="A160" s="5" t="s">
        <v>160</v>
      </c>
      <c r="B160" s="5" t="s">
        <v>147</v>
      </c>
      <c r="C160" s="5">
        <v>2</v>
      </c>
      <c r="D160" s="5">
        <v>6.9859999999999998</v>
      </c>
      <c r="E160" s="6">
        <v>44167</v>
      </c>
      <c r="F160" s="5" t="s">
        <v>827</v>
      </c>
      <c r="G160" s="5">
        <v>60</v>
      </c>
      <c r="H160" s="5" t="s">
        <v>826</v>
      </c>
      <c r="I160" s="18">
        <v>0.3</v>
      </c>
      <c r="Q160" t="b">
        <f>AND(D160&gt;30, D160&lt;=50)</f>
        <v>0</v>
      </c>
      <c r="R160" t="b">
        <f>AND(MID(B160,2,1)="I")</f>
        <v>0</v>
      </c>
    </row>
    <row r="161" spans="1:18" x14ac:dyDescent="0.25">
      <c r="A161" s="5" t="s">
        <v>153</v>
      </c>
      <c r="B161" s="5" t="s">
        <v>211</v>
      </c>
      <c r="C161" s="5">
        <v>3</v>
      </c>
      <c r="D161" s="5">
        <v>24.273</v>
      </c>
      <c r="E161" s="6">
        <v>44226</v>
      </c>
      <c r="F161" s="5" t="s">
        <v>825</v>
      </c>
      <c r="G161" s="5">
        <v>31</v>
      </c>
      <c r="H161" s="5" t="s">
        <v>824</v>
      </c>
      <c r="I161" s="18">
        <v>0.1</v>
      </c>
      <c r="Q161" t="b">
        <f>AND(D161&gt;30, D161&lt;=50)</f>
        <v>0</v>
      </c>
      <c r="R161" t="b">
        <f>AND(MID(B161,2,1)="I")</f>
        <v>1</v>
      </c>
    </row>
    <row r="162" spans="1:18" x14ac:dyDescent="0.25">
      <c r="A162" s="5" t="s">
        <v>160</v>
      </c>
      <c r="B162" s="5" t="s">
        <v>156</v>
      </c>
      <c r="C162" s="5">
        <v>1</v>
      </c>
      <c r="D162" s="5">
        <v>1.7909999999999999</v>
      </c>
      <c r="E162" s="6">
        <v>44136</v>
      </c>
      <c r="F162" s="5" t="s">
        <v>823</v>
      </c>
      <c r="G162" s="5">
        <v>38</v>
      </c>
      <c r="H162" s="5" t="s">
        <v>822</v>
      </c>
      <c r="I162" s="18">
        <v>0.1</v>
      </c>
      <c r="Q162" t="b">
        <f>AND(D162&gt;30, D162&lt;=50)</f>
        <v>0</v>
      </c>
      <c r="R162" t="b">
        <f>AND(MID(B162,2,1)="I")</f>
        <v>0</v>
      </c>
    </row>
    <row r="163" spans="1:18" x14ac:dyDescent="0.25">
      <c r="A163" s="5" t="s">
        <v>153</v>
      </c>
      <c r="B163" s="5" t="s">
        <v>156</v>
      </c>
      <c r="C163" s="5">
        <v>2</v>
      </c>
      <c r="D163" s="5">
        <v>3.98</v>
      </c>
      <c r="E163" s="6">
        <v>44148</v>
      </c>
      <c r="F163" s="5" t="s">
        <v>821</v>
      </c>
      <c r="G163" s="5">
        <v>58</v>
      </c>
      <c r="H163" s="5" t="s">
        <v>820</v>
      </c>
      <c r="I163" s="18">
        <v>0</v>
      </c>
      <c r="Q163" t="b">
        <f>AND(D163&gt;30, D163&lt;=50)</f>
        <v>0</v>
      </c>
      <c r="R163" t="b">
        <f>AND(MID(B163,2,1)="I")</f>
        <v>0</v>
      </c>
    </row>
    <row r="164" spans="1:18" x14ac:dyDescent="0.25">
      <c r="A164" s="5" t="s">
        <v>173</v>
      </c>
      <c r="B164" s="5" t="s">
        <v>143</v>
      </c>
      <c r="C164" s="5">
        <v>1</v>
      </c>
      <c r="D164" s="5">
        <v>19.989999999999998</v>
      </c>
      <c r="E164" s="6">
        <v>44096</v>
      </c>
      <c r="F164" s="5" t="s">
        <v>819</v>
      </c>
      <c r="G164" s="5">
        <v>51</v>
      </c>
      <c r="H164" s="5" t="s">
        <v>818</v>
      </c>
      <c r="I164" s="18">
        <v>0</v>
      </c>
      <c r="Q164" t="b">
        <f>AND(D164&gt;30, D164&lt;=50)</f>
        <v>0</v>
      </c>
      <c r="R164" t="b">
        <f>AND(MID(B164,2,1)="I")</f>
        <v>0</v>
      </c>
    </row>
    <row r="165" spans="1:18" x14ac:dyDescent="0.25">
      <c r="A165" s="5" t="s">
        <v>160</v>
      </c>
      <c r="B165" s="5" t="s">
        <v>156</v>
      </c>
      <c r="C165" s="5">
        <v>5</v>
      </c>
      <c r="D165" s="5">
        <v>9.9499999999999993</v>
      </c>
      <c r="E165" s="6">
        <v>44158</v>
      </c>
      <c r="F165" s="5" t="s">
        <v>817</v>
      </c>
      <c r="G165" s="5">
        <v>55</v>
      </c>
      <c r="H165" s="5" t="s">
        <v>816</v>
      </c>
      <c r="I165" s="18">
        <v>0</v>
      </c>
      <c r="Q165" t="b">
        <f>AND(D165&gt;30, D165&lt;=50)</f>
        <v>0</v>
      </c>
      <c r="R165" t="b">
        <f>AND(MID(B165,2,1)="I")</f>
        <v>0</v>
      </c>
    </row>
    <row r="166" spans="1:18" x14ac:dyDescent="0.25">
      <c r="A166" s="5" t="s">
        <v>160</v>
      </c>
      <c r="B166" s="5" t="s">
        <v>150</v>
      </c>
      <c r="C166" s="5">
        <v>3</v>
      </c>
      <c r="D166" s="5">
        <v>26.97</v>
      </c>
      <c r="E166" s="6">
        <v>44174</v>
      </c>
      <c r="F166" s="5" t="s">
        <v>815</v>
      </c>
      <c r="G166" s="5">
        <v>52</v>
      </c>
      <c r="H166" s="5" t="s">
        <v>814</v>
      </c>
      <c r="I166" s="18">
        <v>0</v>
      </c>
      <c r="Q166" t="b">
        <f>AND(D166&gt;30, D166&lt;=50)</f>
        <v>0</v>
      </c>
      <c r="R166" t="b">
        <f>AND(MID(B166,2,1)="I")</f>
        <v>0</v>
      </c>
    </row>
    <row r="167" spans="1:18" x14ac:dyDescent="0.25">
      <c r="A167" s="5" t="s">
        <v>173</v>
      </c>
      <c r="B167" s="5" t="s">
        <v>238</v>
      </c>
      <c r="C167" s="5">
        <v>2</v>
      </c>
      <c r="D167" s="5">
        <v>3.98</v>
      </c>
      <c r="E167" s="6">
        <v>44140</v>
      </c>
      <c r="F167" s="5" t="s">
        <v>813</v>
      </c>
      <c r="G167" s="5">
        <v>25</v>
      </c>
      <c r="H167" s="5" t="s">
        <v>812</v>
      </c>
      <c r="I167" s="18">
        <v>0</v>
      </c>
      <c r="Q167" t="b">
        <f>AND(D167&gt;30, D167&lt;=50)</f>
        <v>0</v>
      </c>
      <c r="R167" t="b">
        <f>AND(MID(B167,2,1)="I")</f>
        <v>1</v>
      </c>
    </row>
    <row r="168" spans="1:18" x14ac:dyDescent="0.25">
      <c r="A168" s="5" t="s">
        <v>165</v>
      </c>
      <c r="B168" s="5" t="s">
        <v>156</v>
      </c>
      <c r="C168" s="5">
        <v>3</v>
      </c>
      <c r="D168" s="5">
        <v>5.97</v>
      </c>
      <c r="E168" s="6">
        <v>44142</v>
      </c>
      <c r="F168" s="5" t="s">
        <v>811</v>
      </c>
      <c r="G168" s="5">
        <v>45</v>
      </c>
      <c r="H168" s="5" t="s">
        <v>810</v>
      </c>
      <c r="I168" s="18">
        <v>0</v>
      </c>
      <c r="Q168" t="b">
        <f>AND(D168&gt;30, D168&lt;=50)</f>
        <v>0</v>
      </c>
      <c r="R168" t="b">
        <f>AND(MID(B168,2,1)="I")</f>
        <v>0</v>
      </c>
    </row>
    <row r="169" spans="1:18" x14ac:dyDescent="0.25">
      <c r="A169" s="5" t="s">
        <v>140</v>
      </c>
      <c r="B169" s="5" t="s">
        <v>147</v>
      </c>
      <c r="C169" s="5">
        <v>3</v>
      </c>
      <c r="D169" s="5">
        <v>14.97</v>
      </c>
      <c r="E169" s="6">
        <v>44134</v>
      </c>
      <c r="F169" s="5" t="s">
        <v>660</v>
      </c>
      <c r="G169" s="5">
        <v>32</v>
      </c>
      <c r="H169" s="5" t="s">
        <v>809</v>
      </c>
      <c r="I169" s="18">
        <v>0</v>
      </c>
      <c r="Q169" t="b">
        <f>AND(D169&gt;30, D169&lt;=50)</f>
        <v>0</v>
      </c>
      <c r="R169" t="b">
        <f>AND(MID(B169,2,1)="I")</f>
        <v>0</v>
      </c>
    </row>
    <row r="170" spans="1:18" x14ac:dyDescent="0.25">
      <c r="A170" s="5" t="s">
        <v>160</v>
      </c>
      <c r="B170" s="5" t="s">
        <v>238</v>
      </c>
      <c r="C170" s="5">
        <v>5</v>
      </c>
      <c r="D170" s="5">
        <v>5.97</v>
      </c>
      <c r="E170" s="6">
        <v>44195</v>
      </c>
      <c r="F170" s="5" t="s">
        <v>808</v>
      </c>
      <c r="G170" s="5">
        <v>57</v>
      </c>
      <c r="H170" s="5" t="s">
        <v>807</v>
      </c>
      <c r="I170" s="18">
        <v>0.4</v>
      </c>
      <c r="Q170" t="b">
        <f>AND(D170&gt;30, D170&lt;=50)</f>
        <v>0</v>
      </c>
      <c r="R170" t="b">
        <f>AND(MID(B170,2,1)="I")</f>
        <v>1</v>
      </c>
    </row>
    <row r="171" spans="1:18" x14ac:dyDescent="0.25">
      <c r="A171" s="5" t="s">
        <v>144</v>
      </c>
      <c r="B171" s="5" t="s">
        <v>150</v>
      </c>
      <c r="C171" s="5">
        <v>4</v>
      </c>
      <c r="D171" s="5">
        <v>35.96</v>
      </c>
      <c r="E171" s="6">
        <v>44127</v>
      </c>
      <c r="F171" s="5" t="s">
        <v>806</v>
      </c>
      <c r="G171" s="5">
        <v>59</v>
      </c>
      <c r="H171" s="5" t="s">
        <v>805</v>
      </c>
      <c r="I171" s="18">
        <v>0</v>
      </c>
      <c r="Q171" t="b">
        <f>AND(D171&gt;30, D171&lt;=50)</f>
        <v>1</v>
      </c>
      <c r="R171" t="b">
        <f>AND(MID(B171,2,1)="I")</f>
        <v>0</v>
      </c>
    </row>
    <row r="172" spans="1:18" x14ac:dyDescent="0.25">
      <c r="A172" s="5" t="s">
        <v>157</v>
      </c>
      <c r="B172" s="5" t="s">
        <v>143</v>
      </c>
      <c r="C172" s="5">
        <v>2</v>
      </c>
      <c r="D172" s="5">
        <v>39.979999999999997</v>
      </c>
      <c r="E172" s="6">
        <v>44213</v>
      </c>
      <c r="F172" s="5" t="s">
        <v>804</v>
      </c>
      <c r="G172" s="5">
        <v>45</v>
      </c>
      <c r="H172" s="5" t="s">
        <v>803</v>
      </c>
      <c r="I172" s="18">
        <v>0</v>
      </c>
      <c r="Q172" t="b">
        <f>AND(D172&gt;30, D172&lt;=50)</f>
        <v>1</v>
      </c>
      <c r="R172" t="b">
        <f>AND(MID(B172,2,1)="I")</f>
        <v>0</v>
      </c>
    </row>
    <row r="173" spans="1:18" x14ac:dyDescent="0.25">
      <c r="A173" s="5" t="s">
        <v>153</v>
      </c>
      <c r="B173" s="5" t="s">
        <v>243</v>
      </c>
      <c r="C173" s="5">
        <v>3</v>
      </c>
      <c r="D173" s="5">
        <v>45</v>
      </c>
      <c r="E173" s="6">
        <v>44158</v>
      </c>
      <c r="F173" s="5" t="s">
        <v>802</v>
      </c>
      <c r="G173" s="5">
        <v>49</v>
      </c>
      <c r="H173" s="5" t="s">
        <v>801</v>
      </c>
      <c r="I173" s="18">
        <v>0</v>
      </c>
      <c r="Q173" t="b">
        <f>AND(D173&gt;30, D173&lt;=50)</f>
        <v>1</v>
      </c>
      <c r="R173" t="b">
        <f>AND(MID(B173,2,1)="I")</f>
        <v>1</v>
      </c>
    </row>
    <row r="174" spans="1:18" x14ac:dyDescent="0.25">
      <c r="A174" s="5" t="s">
        <v>140</v>
      </c>
      <c r="B174" s="5" t="s">
        <v>184</v>
      </c>
      <c r="C174" s="5">
        <v>1</v>
      </c>
      <c r="D174" s="5">
        <v>9.9949999999999992</v>
      </c>
      <c r="E174" s="6">
        <v>44176</v>
      </c>
      <c r="F174" s="5" t="s">
        <v>800</v>
      </c>
      <c r="G174" s="5">
        <v>46</v>
      </c>
      <c r="H174" s="5" t="s">
        <v>799</v>
      </c>
      <c r="I174" s="18">
        <v>0.5</v>
      </c>
      <c r="Q174" t="b">
        <f>AND(D174&gt;30, D174&lt;=50)</f>
        <v>0</v>
      </c>
      <c r="R174" t="b">
        <f>AND(MID(B174,2,1)="I")</f>
        <v>1</v>
      </c>
    </row>
    <row r="175" spans="1:18" x14ac:dyDescent="0.25">
      <c r="A175" s="5" t="s">
        <v>173</v>
      </c>
      <c r="B175" s="5" t="s">
        <v>147</v>
      </c>
      <c r="C175" s="5">
        <v>1</v>
      </c>
      <c r="D175" s="5">
        <v>4.99</v>
      </c>
      <c r="E175" s="6">
        <v>44154</v>
      </c>
      <c r="F175" s="5" t="s">
        <v>798</v>
      </c>
      <c r="G175" s="5">
        <v>47</v>
      </c>
      <c r="H175" s="5" t="s">
        <v>797</v>
      </c>
      <c r="I175" s="18">
        <v>0</v>
      </c>
      <c r="Q175" t="b">
        <f>AND(D175&gt;30, D175&lt;=50)</f>
        <v>0</v>
      </c>
      <c r="R175" t="b">
        <f>AND(MID(B175,2,1)="I")</f>
        <v>0</v>
      </c>
    </row>
    <row r="176" spans="1:18" x14ac:dyDescent="0.25">
      <c r="A176" s="5" t="s">
        <v>187</v>
      </c>
      <c r="B176" s="5" t="s">
        <v>143</v>
      </c>
      <c r="C176" s="5">
        <v>1</v>
      </c>
      <c r="D176" s="5">
        <v>19.989999999999998</v>
      </c>
      <c r="E176" s="6">
        <v>44163</v>
      </c>
      <c r="F176" s="5" t="s">
        <v>796</v>
      </c>
      <c r="G176" s="5">
        <v>23</v>
      </c>
      <c r="H176" s="5" t="s">
        <v>795</v>
      </c>
      <c r="I176" s="18">
        <v>0</v>
      </c>
      <c r="Q176" t="b">
        <f>AND(D176&gt;30, D176&lt;=50)</f>
        <v>0</v>
      </c>
      <c r="R176" t="b">
        <f>AND(MID(B176,2,1)="I")</f>
        <v>0</v>
      </c>
    </row>
    <row r="177" spans="1:18" x14ac:dyDescent="0.25">
      <c r="A177" s="5" t="s">
        <v>187</v>
      </c>
      <c r="B177" s="5" t="s">
        <v>181</v>
      </c>
      <c r="C177" s="5">
        <v>2</v>
      </c>
      <c r="D177" s="5">
        <v>250</v>
      </c>
      <c r="E177" s="6">
        <v>44197</v>
      </c>
      <c r="F177" s="5" t="s">
        <v>794</v>
      </c>
      <c r="G177" s="5">
        <v>56</v>
      </c>
      <c r="H177" s="5" t="s">
        <v>793</v>
      </c>
      <c r="I177" s="18">
        <v>0</v>
      </c>
      <c r="Q177" t="b">
        <f>AND(D177&gt;30, D177&lt;=50)</f>
        <v>0</v>
      </c>
      <c r="R177" t="b">
        <f>AND(MID(B177,2,1)="I")</f>
        <v>0</v>
      </c>
    </row>
    <row r="178" spans="1:18" x14ac:dyDescent="0.25">
      <c r="A178" s="5" t="s">
        <v>140</v>
      </c>
      <c r="B178" s="5" t="s">
        <v>147</v>
      </c>
      <c r="C178" s="5">
        <v>3</v>
      </c>
      <c r="D178" s="5">
        <v>14.97</v>
      </c>
      <c r="E178" s="6">
        <v>44192</v>
      </c>
      <c r="F178" s="5" t="s">
        <v>569</v>
      </c>
      <c r="G178" s="5">
        <v>47</v>
      </c>
      <c r="H178" s="5" t="s">
        <v>792</v>
      </c>
      <c r="I178" s="18">
        <v>0</v>
      </c>
      <c r="Q178" t="b">
        <f>AND(D178&gt;30, D178&lt;=50)</f>
        <v>0</v>
      </c>
      <c r="R178" t="b">
        <f>AND(MID(B178,2,1)="I")</f>
        <v>0</v>
      </c>
    </row>
    <row r="179" spans="1:18" x14ac:dyDescent="0.25">
      <c r="A179" s="5" t="s">
        <v>153</v>
      </c>
      <c r="B179" s="5" t="s">
        <v>150</v>
      </c>
      <c r="C179" s="5">
        <v>4</v>
      </c>
      <c r="D179" s="5">
        <v>35.96</v>
      </c>
      <c r="E179" s="6">
        <v>44088</v>
      </c>
      <c r="F179" s="5" t="s">
        <v>791</v>
      </c>
      <c r="G179" s="5">
        <v>34</v>
      </c>
      <c r="H179" s="5" t="s">
        <v>790</v>
      </c>
      <c r="I179" s="18">
        <v>0</v>
      </c>
      <c r="Q179" t="b">
        <f>AND(D179&gt;30, D179&lt;=50)</f>
        <v>1</v>
      </c>
      <c r="R179" t="b">
        <f>AND(MID(B179,2,1)="I")</f>
        <v>0</v>
      </c>
    </row>
    <row r="180" spans="1:18" x14ac:dyDescent="0.25">
      <c r="A180" s="5" t="s">
        <v>153</v>
      </c>
      <c r="B180" s="5" t="s">
        <v>181</v>
      </c>
      <c r="C180" s="5">
        <v>2</v>
      </c>
      <c r="D180" s="5">
        <v>250</v>
      </c>
      <c r="E180" s="6">
        <v>44225</v>
      </c>
      <c r="F180" s="5" t="s">
        <v>789</v>
      </c>
      <c r="G180" s="5">
        <v>42</v>
      </c>
      <c r="H180" s="5" t="s">
        <v>788</v>
      </c>
      <c r="I180" s="18">
        <v>0</v>
      </c>
      <c r="Q180" t="b">
        <f>AND(D180&gt;30, D180&lt;=50)</f>
        <v>0</v>
      </c>
      <c r="R180" t="b">
        <f>AND(MID(B180,2,1)="I")</f>
        <v>0</v>
      </c>
    </row>
    <row r="181" spans="1:18" x14ac:dyDescent="0.25">
      <c r="A181" s="5" t="s">
        <v>144</v>
      </c>
      <c r="B181" s="5" t="s">
        <v>150</v>
      </c>
      <c r="C181" s="5">
        <v>1</v>
      </c>
      <c r="D181" s="5">
        <v>8.99</v>
      </c>
      <c r="E181" s="6">
        <v>44109</v>
      </c>
      <c r="F181" s="5" t="s">
        <v>787</v>
      </c>
      <c r="G181" s="5">
        <v>39</v>
      </c>
      <c r="H181" s="5" t="s">
        <v>786</v>
      </c>
      <c r="I181" s="18">
        <v>0</v>
      </c>
      <c r="Q181" t="b">
        <f>AND(D181&gt;30, D181&lt;=50)</f>
        <v>0</v>
      </c>
      <c r="R181" t="b">
        <f>AND(MID(B181,2,1)="I")</f>
        <v>0</v>
      </c>
    </row>
    <row r="182" spans="1:18" x14ac:dyDescent="0.25">
      <c r="A182" s="5" t="s">
        <v>178</v>
      </c>
      <c r="B182" s="5" t="s">
        <v>150</v>
      </c>
      <c r="C182" s="5">
        <v>2</v>
      </c>
      <c r="D182" s="5">
        <v>17.98</v>
      </c>
      <c r="E182" s="6">
        <v>44168</v>
      </c>
      <c r="F182" s="5" t="s">
        <v>785</v>
      </c>
      <c r="G182" s="5">
        <v>33</v>
      </c>
      <c r="H182" s="5" t="s">
        <v>784</v>
      </c>
      <c r="I182" s="18">
        <v>0</v>
      </c>
      <c r="Q182" t="b">
        <f>AND(D182&gt;30, D182&lt;=50)</f>
        <v>0</v>
      </c>
      <c r="R182" t="b">
        <f>AND(MID(B182,2,1)="I")</f>
        <v>0</v>
      </c>
    </row>
    <row r="183" spans="1:18" x14ac:dyDescent="0.25">
      <c r="A183" s="5" t="s">
        <v>157</v>
      </c>
      <c r="B183" s="5" t="s">
        <v>143</v>
      </c>
      <c r="C183" s="5">
        <v>4</v>
      </c>
      <c r="D183" s="5">
        <v>79.959999999999994</v>
      </c>
      <c r="E183" s="6">
        <v>44227</v>
      </c>
      <c r="F183" s="5" t="s">
        <v>783</v>
      </c>
      <c r="G183" s="5">
        <v>48</v>
      </c>
      <c r="H183" s="5" t="s">
        <v>782</v>
      </c>
      <c r="I183" s="18">
        <v>0</v>
      </c>
      <c r="Q183" t="b">
        <f>AND(D183&gt;30, D183&lt;=50)</f>
        <v>0</v>
      </c>
      <c r="R183" t="b">
        <f>AND(MID(B183,2,1)="I")</f>
        <v>0</v>
      </c>
    </row>
    <row r="184" spans="1:18" x14ac:dyDescent="0.25">
      <c r="A184" s="5" t="s">
        <v>160</v>
      </c>
      <c r="B184" s="5" t="s">
        <v>147</v>
      </c>
      <c r="C184" s="5">
        <v>2</v>
      </c>
      <c r="D184" s="5">
        <v>9.98</v>
      </c>
      <c r="E184" s="6">
        <v>44153</v>
      </c>
      <c r="F184" s="5" t="s">
        <v>781</v>
      </c>
      <c r="G184" s="5">
        <v>56</v>
      </c>
      <c r="H184" s="5" t="s">
        <v>780</v>
      </c>
      <c r="I184" s="18">
        <v>0</v>
      </c>
      <c r="Q184" t="b">
        <f>AND(D184&gt;30, D184&lt;=50)</f>
        <v>0</v>
      </c>
      <c r="R184" t="b">
        <f>AND(MID(B184,2,1)="I")</f>
        <v>0</v>
      </c>
    </row>
    <row r="185" spans="1:18" x14ac:dyDescent="0.25">
      <c r="A185" s="5" t="s">
        <v>187</v>
      </c>
      <c r="B185" s="5" t="s">
        <v>150</v>
      </c>
      <c r="C185" s="5">
        <v>1</v>
      </c>
      <c r="D185" s="5">
        <v>8.99</v>
      </c>
      <c r="E185" s="6">
        <v>44105</v>
      </c>
      <c r="F185" s="5" t="s">
        <v>779</v>
      </c>
      <c r="G185" s="5">
        <v>45</v>
      </c>
      <c r="H185" s="5" t="s">
        <v>778</v>
      </c>
      <c r="I185" s="18">
        <v>0</v>
      </c>
      <c r="Q185" t="b">
        <f>AND(D185&gt;30, D185&lt;=50)</f>
        <v>0</v>
      </c>
      <c r="R185" t="b">
        <f>AND(MID(B185,2,1)="I")</f>
        <v>0</v>
      </c>
    </row>
    <row r="186" spans="1:18" x14ac:dyDescent="0.25">
      <c r="A186" s="5" t="s">
        <v>140</v>
      </c>
      <c r="B186" s="5" t="s">
        <v>156</v>
      </c>
      <c r="C186" s="5">
        <v>3</v>
      </c>
      <c r="D186" s="5">
        <v>5.97</v>
      </c>
      <c r="E186" s="6">
        <v>44198</v>
      </c>
      <c r="F186" s="5" t="s">
        <v>777</v>
      </c>
      <c r="G186" s="5">
        <v>58</v>
      </c>
      <c r="H186" s="5" t="s">
        <v>776</v>
      </c>
      <c r="I186" s="18">
        <v>0</v>
      </c>
      <c r="Q186" t="b">
        <f>AND(D186&gt;30, D186&lt;=50)</f>
        <v>0</v>
      </c>
      <c r="R186" t="b">
        <f>AND(MID(B186,2,1)="I")</f>
        <v>0</v>
      </c>
    </row>
    <row r="187" spans="1:18" x14ac:dyDescent="0.25">
      <c r="A187" s="5" t="s">
        <v>165</v>
      </c>
      <c r="B187" s="5" t="s">
        <v>150</v>
      </c>
      <c r="C187" s="5">
        <v>3</v>
      </c>
      <c r="D187" s="5">
        <v>26.97</v>
      </c>
      <c r="E187" s="6">
        <v>44233</v>
      </c>
      <c r="F187" s="5" t="s">
        <v>775</v>
      </c>
      <c r="G187" s="5">
        <v>32</v>
      </c>
      <c r="H187" s="5" t="s">
        <v>774</v>
      </c>
      <c r="I187" s="18">
        <v>0</v>
      </c>
      <c r="Q187" t="b">
        <f>AND(D187&gt;30, D187&lt;=50)</f>
        <v>0</v>
      </c>
      <c r="R187" t="b">
        <f>AND(MID(B187,2,1)="I")</f>
        <v>0</v>
      </c>
    </row>
    <row r="188" spans="1:18" x14ac:dyDescent="0.25">
      <c r="A188" s="5" t="s">
        <v>178</v>
      </c>
      <c r="B188" s="5" t="s">
        <v>150</v>
      </c>
      <c r="C188" s="5">
        <v>1</v>
      </c>
      <c r="D188" s="5">
        <v>8.99</v>
      </c>
      <c r="E188" s="6">
        <v>44155</v>
      </c>
      <c r="F188" s="5" t="s">
        <v>614</v>
      </c>
      <c r="G188" s="5">
        <v>29</v>
      </c>
      <c r="H188" s="5" t="s">
        <v>773</v>
      </c>
      <c r="I188" s="18">
        <v>0</v>
      </c>
      <c r="Q188" t="b">
        <f>AND(D188&gt;30, D188&lt;=50)</f>
        <v>0</v>
      </c>
      <c r="R188" t="b">
        <f>AND(MID(B188,2,1)="I")</f>
        <v>0</v>
      </c>
    </row>
    <row r="189" spans="1:18" x14ac:dyDescent="0.25">
      <c r="A189" s="5" t="s">
        <v>157</v>
      </c>
      <c r="B189" s="5" t="s">
        <v>143</v>
      </c>
      <c r="C189" s="5">
        <v>1</v>
      </c>
      <c r="D189" s="5">
        <v>9.9949999999999992</v>
      </c>
      <c r="E189" s="6">
        <v>44185</v>
      </c>
      <c r="F189" s="5" t="s">
        <v>772</v>
      </c>
      <c r="G189" s="5">
        <v>53</v>
      </c>
      <c r="H189" s="5" t="s">
        <v>771</v>
      </c>
      <c r="I189" s="18">
        <v>0.5</v>
      </c>
      <c r="Q189" t="b">
        <f>AND(D189&gt;30, D189&lt;=50)</f>
        <v>0</v>
      </c>
      <c r="R189" t="b">
        <f>AND(MID(B189,2,1)="I")</f>
        <v>0</v>
      </c>
    </row>
    <row r="190" spans="1:18" x14ac:dyDescent="0.25">
      <c r="A190" s="5" t="s">
        <v>144</v>
      </c>
      <c r="B190" s="5" t="s">
        <v>156</v>
      </c>
      <c r="C190" s="5">
        <v>2</v>
      </c>
      <c r="D190" s="5">
        <v>3.98</v>
      </c>
      <c r="E190" s="6">
        <v>44183</v>
      </c>
      <c r="F190" s="5" t="s">
        <v>593</v>
      </c>
      <c r="G190" s="5">
        <v>28</v>
      </c>
      <c r="H190" s="5" t="s">
        <v>770</v>
      </c>
      <c r="I190" s="18">
        <v>0</v>
      </c>
      <c r="Q190" t="b">
        <f>AND(D190&gt;30, D190&lt;=50)</f>
        <v>0</v>
      </c>
      <c r="R190" t="b">
        <f>AND(MID(B190,2,1)="I")</f>
        <v>0</v>
      </c>
    </row>
    <row r="191" spans="1:18" x14ac:dyDescent="0.25">
      <c r="A191" s="5" t="s">
        <v>144</v>
      </c>
      <c r="B191" s="5" t="s">
        <v>238</v>
      </c>
      <c r="C191" s="5">
        <v>1</v>
      </c>
      <c r="D191" s="5">
        <v>1.99</v>
      </c>
      <c r="E191" s="6">
        <v>44161</v>
      </c>
      <c r="F191" s="5" t="s">
        <v>769</v>
      </c>
      <c r="G191" s="5">
        <v>54</v>
      </c>
      <c r="H191" s="5" t="s">
        <v>768</v>
      </c>
      <c r="I191" s="18">
        <v>0</v>
      </c>
      <c r="Q191" t="b">
        <f>AND(D191&gt;30, D191&lt;=50)</f>
        <v>0</v>
      </c>
      <c r="R191" t="b">
        <f>AND(MID(B191,2,1)="I")</f>
        <v>1</v>
      </c>
    </row>
    <row r="192" spans="1:18" x14ac:dyDescent="0.25">
      <c r="A192" s="5" t="s">
        <v>190</v>
      </c>
      <c r="B192" s="5" t="s">
        <v>147</v>
      </c>
      <c r="C192" s="5">
        <v>3</v>
      </c>
      <c r="D192" s="5">
        <v>10.478999999999999</v>
      </c>
      <c r="E192" s="6">
        <v>44191</v>
      </c>
      <c r="F192" s="5" t="s">
        <v>767</v>
      </c>
      <c r="G192" s="5">
        <v>47</v>
      </c>
      <c r="H192" s="5" t="s">
        <v>766</v>
      </c>
      <c r="I192" s="18">
        <v>0.3</v>
      </c>
      <c r="Q192" t="b">
        <f>AND(D192&gt;30, D192&lt;=50)</f>
        <v>0</v>
      </c>
      <c r="R192" t="b">
        <f>AND(MID(B192,2,1)="I")</f>
        <v>0</v>
      </c>
    </row>
    <row r="193" spans="1:18" x14ac:dyDescent="0.25">
      <c r="A193" s="5" t="s">
        <v>160</v>
      </c>
      <c r="B193" s="5" t="s">
        <v>238</v>
      </c>
      <c r="C193" s="5">
        <v>6</v>
      </c>
      <c r="D193" s="5">
        <v>11.94</v>
      </c>
      <c r="E193" s="6">
        <v>44172</v>
      </c>
      <c r="F193" s="5" t="s">
        <v>765</v>
      </c>
      <c r="G193" s="5">
        <v>34</v>
      </c>
      <c r="H193" s="5" t="s">
        <v>764</v>
      </c>
      <c r="I193" s="18">
        <v>0</v>
      </c>
      <c r="Q193" t="b">
        <f>AND(D193&gt;30, D193&lt;=50)</f>
        <v>0</v>
      </c>
      <c r="R193" t="b">
        <f>AND(MID(B193,2,1)="I")</f>
        <v>1</v>
      </c>
    </row>
    <row r="194" spans="1:18" x14ac:dyDescent="0.25">
      <c r="A194" s="5" t="s">
        <v>140</v>
      </c>
      <c r="B194" s="5" t="s">
        <v>143</v>
      </c>
      <c r="C194" s="5">
        <v>3</v>
      </c>
      <c r="D194" s="5">
        <v>59.97</v>
      </c>
      <c r="E194" s="6">
        <v>44197</v>
      </c>
      <c r="F194" s="5" t="s">
        <v>763</v>
      </c>
      <c r="G194" s="5">
        <v>47</v>
      </c>
      <c r="H194" s="5" t="s">
        <v>762</v>
      </c>
      <c r="I194" s="18">
        <v>0</v>
      </c>
      <c r="Q194" t="b">
        <f>AND(D194&gt;30, D194&lt;=50)</f>
        <v>0</v>
      </c>
      <c r="R194" t="b">
        <f>AND(MID(B194,2,1)="I")</f>
        <v>0</v>
      </c>
    </row>
    <row r="195" spans="1:18" x14ac:dyDescent="0.25">
      <c r="A195" s="5" t="s">
        <v>140</v>
      </c>
      <c r="B195" s="5" t="s">
        <v>150</v>
      </c>
      <c r="C195" s="5">
        <v>3</v>
      </c>
      <c r="D195" s="5">
        <v>21.576000000000001</v>
      </c>
      <c r="E195" s="6">
        <v>44096</v>
      </c>
      <c r="F195" s="5" t="s">
        <v>761</v>
      </c>
      <c r="G195" s="5">
        <v>25</v>
      </c>
      <c r="H195" s="5" t="s">
        <v>760</v>
      </c>
      <c r="I195" s="18">
        <v>0.2</v>
      </c>
      <c r="Q195" t="b">
        <f>AND(D195&gt;30, D195&lt;=50)</f>
        <v>0</v>
      </c>
      <c r="R195" t="b">
        <f>AND(MID(B195,2,1)="I")</f>
        <v>0</v>
      </c>
    </row>
    <row r="196" spans="1:18" x14ac:dyDescent="0.25">
      <c r="A196" s="5" t="s">
        <v>153</v>
      </c>
      <c r="B196" s="5" t="s">
        <v>143</v>
      </c>
      <c r="C196" s="5">
        <v>4</v>
      </c>
      <c r="D196" s="5">
        <v>79.959999999999994</v>
      </c>
      <c r="E196" s="6">
        <v>44101</v>
      </c>
      <c r="F196" s="5" t="s">
        <v>759</v>
      </c>
      <c r="G196" s="5">
        <v>38</v>
      </c>
      <c r="H196" s="5" t="s">
        <v>758</v>
      </c>
      <c r="I196" s="18">
        <v>0</v>
      </c>
      <c r="Q196" t="b">
        <f>AND(D196&gt;30, D196&lt;=50)</f>
        <v>0</v>
      </c>
      <c r="R196" t="b">
        <f>AND(MID(B196,2,1)="I")</f>
        <v>0</v>
      </c>
    </row>
    <row r="197" spans="1:18" x14ac:dyDescent="0.25">
      <c r="A197" s="5" t="s">
        <v>157</v>
      </c>
      <c r="B197" s="5" t="s">
        <v>211</v>
      </c>
      <c r="C197" s="5">
        <v>2</v>
      </c>
      <c r="D197" s="5">
        <v>17.98</v>
      </c>
      <c r="E197" s="6">
        <v>44096</v>
      </c>
      <c r="F197" s="5" t="s">
        <v>757</v>
      </c>
      <c r="G197" s="5">
        <v>54</v>
      </c>
      <c r="H197" s="5" t="s">
        <v>756</v>
      </c>
      <c r="I197" s="18">
        <v>0</v>
      </c>
      <c r="Q197" t="b">
        <f>AND(D197&gt;30, D197&lt;=50)</f>
        <v>0</v>
      </c>
      <c r="R197" t="b">
        <f>AND(MID(B197,2,1)="I")</f>
        <v>1</v>
      </c>
    </row>
    <row r="198" spans="1:18" x14ac:dyDescent="0.25">
      <c r="A198" s="5" t="s">
        <v>140</v>
      </c>
      <c r="B198" s="5" t="s">
        <v>150</v>
      </c>
      <c r="C198" s="5">
        <v>3</v>
      </c>
      <c r="D198" s="5">
        <v>26.97</v>
      </c>
      <c r="E198" s="6">
        <v>44181</v>
      </c>
      <c r="F198" s="5" t="s">
        <v>755</v>
      </c>
      <c r="G198" s="5">
        <v>57</v>
      </c>
      <c r="H198" s="5" t="s">
        <v>754</v>
      </c>
      <c r="I198" s="18">
        <v>0</v>
      </c>
      <c r="Q198" t="b">
        <f>AND(D198&gt;30, D198&lt;=50)</f>
        <v>0</v>
      </c>
      <c r="R198" t="b">
        <f>AND(MID(B198,2,1)="I")</f>
        <v>0</v>
      </c>
    </row>
    <row r="199" spans="1:18" x14ac:dyDescent="0.25">
      <c r="A199" s="5" t="s">
        <v>178</v>
      </c>
      <c r="B199" s="5" t="s">
        <v>139</v>
      </c>
      <c r="C199" s="5">
        <v>1</v>
      </c>
      <c r="D199" s="5">
        <v>4.99</v>
      </c>
      <c r="E199" s="6">
        <v>44154</v>
      </c>
      <c r="F199" s="5" t="s">
        <v>753</v>
      </c>
      <c r="G199" s="5">
        <v>29</v>
      </c>
      <c r="H199" s="5" t="s">
        <v>752</v>
      </c>
      <c r="I199" s="18">
        <v>0</v>
      </c>
      <c r="Q199" t="b">
        <f>AND(D199&gt;30, D199&lt;=50)</f>
        <v>0</v>
      </c>
      <c r="R199" t="b">
        <f>AND(MID(B199,2,1)="I")</f>
        <v>1</v>
      </c>
    </row>
    <row r="200" spans="1:18" x14ac:dyDescent="0.25">
      <c r="A200" s="5" t="s">
        <v>153</v>
      </c>
      <c r="B200" s="5" t="s">
        <v>150</v>
      </c>
      <c r="C200" s="5">
        <v>4</v>
      </c>
      <c r="D200" s="5">
        <v>35.96</v>
      </c>
      <c r="E200" s="6">
        <v>44228</v>
      </c>
      <c r="F200" s="5" t="s">
        <v>751</v>
      </c>
      <c r="G200" s="5">
        <v>40</v>
      </c>
      <c r="H200" s="5" t="s">
        <v>750</v>
      </c>
      <c r="I200" s="18">
        <v>0</v>
      </c>
      <c r="Q200" t="b">
        <f>AND(D200&gt;30, D200&lt;=50)</f>
        <v>1</v>
      </c>
      <c r="R200" t="b">
        <f>AND(MID(B200,2,1)="I")</f>
        <v>0</v>
      </c>
    </row>
    <row r="201" spans="1:18" x14ac:dyDescent="0.25">
      <c r="A201" s="5" t="s">
        <v>165</v>
      </c>
      <c r="B201" s="5" t="s">
        <v>143</v>
      </c>
      <c r="C201" s="5">
        <v>1</v>
      </c>
      <c r="D201" s="5">
        <v>19.989999999999998</v>
      </c>
      <c r="E201" s="6">
        <v>44086</v>
      </c>
      <c r="F201" s="5" t="s">
        <v>749</v>
      </c>
      <c r="G201" s="5">
        <v>51</v>
      </c>
      <c r="H201" s="5" t="s">
        <v>748</v>
      </c>
      <c r="I201" s="18">
        <v>0</v>
      </c>
      <c r="Q201" t="b">
        <f>AND(D201&gt;30, D201&lt;=50)</f>
        <v>0</v>
      </c>
      <c r="R201" t="b">
        <f>AND(MID(B201,2,1)="I")</f>
        <v>0</v>
      </c>
    </row>
    <row r="202" spans="1:18" x14ac:dyDescent="0.25">
      <c r="A202" s="5" t="s">
        <v>190</v>
      </c>
      <c r="B202" s="5" t="s">
        <v>150</v>
      </c>
      <c r="C202" s="5">
        <v>1</v>
      </c>
      <c r="D202" s="5">
        <v>8.99</v>
      </c>
      <c r="E202" s="6">
        <v>44195</v>
      </c>
      <c r="F202" s="5" t="s">
        <v>747</v>
      </c>
      <c r="G202" s="5">
        <v>25</v>
      </c>
      <c r="H202" s="5" t="s">
        <v>746</v>
      </c>
      <c r="I202" s="18">
        <v>0</v>
      </c>
      <c r="Q202" t="b">
        <f>AND(D202&gt;30, D202&lt;=50)</f>
        <v>0</v>
      </c>
      <c r="R202" t="b">
        <f>AND(MID(B202,2,1)="I")</f>
        <v>0</v>
      </c>
    </row>
    <row r="203" spans="1:18" x14ac:dyDescent="0.25">
      <c r="A203" s="5" t="s">
        <v>190</v>
      </c>
      <c r="B203" s="5" t="s">
        <v>243</v>
      </c>
      <c r="C203" s="5">
        <v>2</v>
      </c>
      <c r="D203" s="5">
        <v>30</v>
      </c>
      <c r="E203" s="6">
        <v>44198</v>
      </c>
      <c r="F203" s="5" t="s">
        <v>745</v>
      </c>
      <c r="G203" s="5">
        <v>38</v>
      </c>
      <c r="H203" s="5" t="s">
        <v>744</v>
      </c>
      <c r="I203" s="18">
        <v>0</v>
      </c>
      <c r="Q203" t="b">
        <f>AND(D203&gt;30, D203&lt;=50)</f>
        <v>0</v>
      </c>
      <c r="R203" t="b">
        <f>AND(MID(B203,2,1)="I")</f>
        <v>1</v>
      </c>
    </row>
    <row r="204" spans="1:18" x14ac:dyDescent="0.25">
      <c r="A204" s="5" t="s">
        <v>165</v>
      </c>
      <c r="B204" s="5" t="s">
        <v>143</v>
      </c>
      <c r="C204" s="5">
        <v>6</v>
      </c>
      <c r="D204" s="5">
        <v>119.94</v>
      </c>
      <c r="E204" s="6">
        <v>44139</v>
      </c>
      <c r="F204" s="5" t="s">
        <v>743</v>
      </c>
      <c r="G204" s="5">
        <v>48</v>
      </c>
      <c r="H204" s="5" t="s">
        <v>742</v>
      </c>
      <c r="I204" s="18">
        <v>0</v>
      </c>
      <c r="Q204" t="b">
        <f>AND(D204&gt;30, D204&lt;=50)</f>
        <v>0</v>
      </c>
      <c r="R204" t="b">
        <f>AND(MID(B204,2,1)="I")</f>
        <v>0</v>
      </c>
    </row>
    <row r="205" spans="1:18" x14ac:dyDescent="0.25">
      <c r="A205" s="5" t="s">
        <v>140</v>
      </c>
      <c r="B205" s="5" t="s">
        <v>156</v>
      </c>
      <c r="C205" s="5">
        <v>3</v>
      </c>
      <c r="D205" s="5">
        <v>4.1789999999999994</v>
      </c>
      <c r="E205" s="6">
        <v>44137</v>
      </c>
      <c r="F205" s="5" t="s">
        <v>741</v>
      </c>
      <c r="G205" s="5">
        <v>57</v>
      </c>
      <c r="H205" s="5" t="s">
        <v>740</v>
      </c>
      <c r="I205" s="18">
        <v>0.3</v>
      </c>
      <c r="Q205" t="b">
        <f>AND(D205&gt;30, D205&lt;=50)</f>
        <v>0</v>
      </c>
      <c r="R205" t="b">
        <f>AND(MID(B205,2,1)="I")</f>
        <v>0</v>
      </c>
    </row>
    <row r="206" spans="1:18" x14ac:dyDescent="0.25">
      <c r="A206" s="5" t="s">
        <v>190</v>
      </c>
      <c r="B206" s="5" t="s">
        <v>156</v>
      </c>
      <c r="C206" s="5">
        <v>1</v>
      </c>
      <c r="D206" s="5">
        <v>1.99</v>
      </c>
      <c r="E206" s="6">
        <v>44097</v>
      </c>
      <c r="F206" s="5" t="s">
        <v>739</v>
      </c>
      <c r="G206" s="5">
        <v>45</v>
      </c>
      <c r="H206" s="5" t="s">
        <v>738</v>
      </c>
      <c r="I206" s="18">
        <v>0</v>
      </c>
      <c r="Q206" t="b">
        <f>AND(D206&gt;30, D206&lt;=50)</f>
        <v>0</v>
      </c>
      <c r="R206" t="b">
        <f>AND(MID(B206,2,1)="I")</f>
        <v>0</v>
      </c>
    </row>
    <row r="207" spans="1:18" x14ac:dyDescent="0.25">
      <c r="A207" s="5" t="s">
        <v>178</v>
      </c>
      <c r="B207" s="5" t="s">
        <v>238</v>
      </c>
      <c r="C207" s="5">
        <v>3</v>
      </c>
      <c r="D207" s="5">
        <v>4.1789999999999994</v>
      </c>
      <c r="E207" s="6">
        <v>44222</v>
      </c>
      <c r="F207" s="5" t="s">
        <v>737</v>
      </c>
      <c r="G207" s="5">
        <v>53</v>
      </c>
      <c r="H207" s="5" t="s">
        <v>736</v>
      </c>
      <c r="I207" s="18">
        <v>0.3</v>
      </c>
      <c r="Q207" t="b">
        <f>AND(D207&gt;30, D207&lt;=50)</f>
        <v>0</v>
      </c>
      <c r="R207" t="b">
        <f>AND(MID(B207,2,1)="I")</f>
        <v>1</v>
      </c>
    </row>
    <row r="208" spans="1:18" x14ac:dyDescent="0.25">
      <c r="A208" s="5" t="s">
        <v>165</v>
      </c>
      <c r="B208" s="5" t="s">
        <v>143</v>
      </c>
      <c r="C208" s="5">
        <v>1</v>
      </c>
      <c r="D208" s="5">
        <v>11.993999999999998</v>
      </c>
      <c r="E208" s="6">
        <v>44115</v>
      </c>
      <c r="F208" s="5" t="s">
        <v>735</v>
      </c>
      <c r="G208" s="5">
        <v>45</v>
      </c>
      <c r="H208" s="5" t="s">
        <v>734</v>
      </c>
      <c r="I208" s="18">
        <v>0.4</v>
      </c>
      <c r="Q208" t="b">
        <f>AND(D208&gt;30, D208&lt;=50)</f>
        <v>0</v>
      </c>
      <c r="R208" t="b">
        <f>AND(MID(B208,2,1)="I")</f>
        <v>0</v>
      </c>
    </row>
    <row r="209" spans="1:18" x14ac:dyDescent="0.25">
      <c r="A209" s="5" t="s">
        <v>140</v>
      </c>
      <c r="B209" s="5" t="s">
        <v>143</v>
      </c>
      <c r="C209" s="5">
        <v>2</v>
      </c>
      <c r="D209" s="5">
        <v>23.987999999999996</v>
      </c>
      <c r="E209" s="6">
        <v>44094</v>
      </c>
      <c r="F209" s="5" t="s">
        <v>733</v>
      </c>
      <c r="G209" s="5">
        <v>54</v>
      </c>
      <c r="H209" s="5" t="s">
        <v>732</v>
      </c>
      <c r="I209" s="18">
        <v>0.4</v>
      </c>
      <c r="Q209" t="b">
        <f>AND(D209&gt;30, D209&lt;=50)</f>
        <v>0</v>
      </c>
      <c r="R209" t="b">
        <f>AND(MID(B209,2,1)="I")</f>
        <v>0</v>
      </c>
    </row>
    <row r="210" spans="1:18" x14ac:dyDescent="0.25">
      <c r="A210" s="5" t="s">
        <v>157</v>
      </c>
      <c r="B210" s="5" t="s">
        <v>150</v>
      </c>
      <c r="C210" s="5">
        <v>4</v>
      </c>
      <c r="D210" s="5">
        <v>28.768000000000001</v>
      </c>
      <c r="E210" s="6">
        <v>44107</v>
      </c>
      <c r="F210" s="5" t="s">
        <v>731</v>
      </c>
      <c r="G210" s="5">
        <v>56</v>
      </c>
      <c r="H210" s="5" t="s">
        <v>730</v>
      </c>
      <c r="I210" s="18">
        <v>0.2</v>
      </c>
      <c r="Q210" t="b">
        <f>AND(D210&gt;30, D210&lt;=50)</f>
        <v>0</v>
      </c>
      <c r="R210" t="b">
        <f>AND(MID(B210,2,1)="I")</f>
        <v>0</v>
      </c>
    </row>
    <row r="211" spans="1:18" x14ac:dyDescent="0.25">
      <c r="A211" s="5" t="s">
        <v>140</v>
      </c>
      <c r="B211" s="5" t="s">
        <v>184</v>
      </c>
      <c r="C211" s="5">
        <v>2</v>
      </c>
      <c r="D211" s="5">
        <v>39.979999999999997</v>
      </c>
      <c r="E211" s="6">
        <v>44151</v>
      </c>
      <c r="F211" s="5" t="s">
        <v>729</v>
      </c>
      <c r="G211" s="5">
        <v>59</v>
      </c>
      <c r="H211" s="5" t="s">
        <v>728</v>
      </c>
      <c r="I211" s="18">
        <v>0</v>
      </c>
      <c r="Q211" t="b">
        <f>AND(D211&gt;30, D211&lt;=50)</f>
        <v>1</v>
      </c>
      <c r="R211" t="b">
        <f>AND(MID(B211,2,1)="I")</f>
        <v>1</v>
      </c>
    </row>
    <row r="212" spans="1:18" x14ac:dyDescent="0.25">
      <c r="A212" s="5" t="s">
        <v>190</v>
      </c>
      <c r="B212" s="5" t="s">
        <v>150</v>
      </c>
      <c r="C212" s="5">
        <v>1</v>
      </c>
      <c r="D212" s="5">
        <v>8.99</v>
      </c>
      <c r="E212" s="6">
        <v>44177</v>
      </c>
      <c r="F212" s="5" t="s">
        <v>727</v>
      </c>
      <c r="G212" s="5">
        <v>37</v>
      </c>
      <c r="H212" s="5" t="s">
        <v>726</v>
      </c>
      <c r="I212" s="18">
        <v>0</v>
      </c>
      <c r="Q212" t="b">
        <f>AND(D212&gt;30, D212&lt;=50)</f>
        <v>0</v>
      </c>
      <c r="R212" t="b">
        <f>AND(MID(B212,2,1)="I")</f>
        <v>0</v>
      </c>
    </row>
    <row r="213" spans="1:18" x14ac:dyDescent="0.25">
      <c r="A213" s="5" t="s">
        <v>153</v>
      </c>
      <c r="B213" s="5" t="s">
        <v>156</v>
      </c>
      <c r="C213" s="5">
        <v>3</v>
      </c>
      <c r="D213" s="5">
        <v>4.7759999999999998</v>
      </c>
      <c r="E213" s="6">
        <v>44122</v>
      </c>
      <c r="F213" s="5" t="s">
        <v>725</v>
      </c>
      <c r="G213" s="5">
        <v>44</v>
      </c>
      <c r="H213" s="5" t="s">
        <v>724</v>
      </c>
      <c r="I213" s="18">
        <v>0.2</v>
      </c>
      <c r="Q213" t="b">
        <f>AND(D213&gt;30, D213&lt;=50)</f>
        <v>0</v>
      </c>
      <c r="R213" t="b">
        <f>AND(MID(B213,2,1)="I")</f>
        <v>0</v>
      </c>
    </row>
    <row r="214" spans="1:18" x14ac:dyDescent="0.25">
      <c r="A214" s="5" t="s">
        <v>157</v>
      </c>
      <c r="B214" s="5" t="s">
        <v>147</v>
      </c>
      <c r="C214" s="5">
        <v>5</v>
      </c>
      <c r="D214" s="5">
        <v>24.950000000000003</v>
      </c>
      <c r="E214" s="6">
        <v>44125</v>
      </c>
      <c r="F214" s="5" t="s">
        <v>723</v>
      </c>
      <c r="G214" s="5">
        <v>51</v>
      </c>
      <c r="H214" s="5" t="s">
        <v>722</v>
      </c>
      <c r="I214" s="18">
        <v>0</v>
      </c>
      <c r="Q214" t="b">
        <f>AND(D214&gt;30, D214&lt;=50)</f>
        <v>0</v>
      </c>
      <c r="R214" t="b">
        <f>AND(MID(B214,2,1)="I")</f>
        <v>0</v>
      </c>
    </row>
    <row r="215" spans="1:18" x14ac:dyDescent="0.25">
      <c r="A215" s="5" t="s">
        <v>153</v>
      </c>
      <c r="B215" s="5" t="s">
        <v>139</v>
      </c>
      <c r="C215" s="5">
        <v>1</v>
      </c>
      <c r="D215" s="5">
        <v>2.9940000000000002</v>
      </c>
      <c r="E215" s="6">
        <v>44225</v>
      </c>
      <c r="F215" s="5" t="s">
        <v>721</v>
      </c>
      <c r="G215" s="5">
        <v>49</v>
      </c>
      <c r="H215" s="5" t="s">
        <v>720</v>
      </c>
      <c r="I215" s="18">
        <v>0.4</v>
      </c>
      <c r="Q215" t="b">
        <f>AND(D215&gt;30, D215&lt;=50)</f>
        <v>0</v>
      </c>
      <c r="R215" t="b">
        <f>AND(MID(B215,2,1)="I")</f>
        <v>1</v>
      </c>
    </row>
    <row r="216" spans="1:18" x14ac:dyDescent="0.25">
      <c r="A216" s="5" t="s">
        <v>140</v>
      </c>
      <c r="B216" s="5" t="s">
        <v>147</v>
      </c>
      <c r="C216" s="5">
        <v>2</v>
      </c>
      <c r="D216" s="5">
        <v>9.98</v>
      </c>
      <c r="E216" s="6">
        <v>44104</v>
      </c>
      <c r="F216" s="5" t="s">
        <v>719</v>
      </c>
      <c r="G216" s="5">
        <v>31</v>
      </c>
      <c r="H216" s="5" t="s">
        <v>718</v>
      </c>
      <c r="I216" s="18">
        <v>0</v>
      </c>
      <c r="Q216" t="b">
        <f>AND(D216&gt;30, D216&lt;=50)</f>
        <v>0</v>
      </c>
      <c r="R216" t="b">
        <f>AND(MID(B216,2,1)="I")</f>
        <v>0</v>
      </c>
    </row>
    <row r="217" spans="1:18" x14ac:dyDescent="0.25">
      <c r="A217" s="5" t="s">
        <v>173</v>
      </c>
      <c r="B217" s="5" t="s">
        <v>243</v>
      </c>
      <c r="C217" s="5">
        <v>1</v>
      </c>
      <c r="D217" s="5">
        <v>7.5</v>
      </c>
      <c r="E217" s="6">
        <v>44102</v>
      </c>
      <c r="F217" s="5" t="s">
        <v>717</v>
      </c>
      <c r="G217" s="5">
        <v>31</v>
      </c>
      <c r="H217" s="5" t="s">
        <v>716</v>
      </c>
      <c r="I217" s="18">
        <v>0.5</v>
      </c>
      <c r="Q217" t="b">
        <f>AND(D217&gt;30, D217&lt;=50)</f>
        <v>0</v>
      </c>
      <c r="R217" t="b">
        <f>AND(MID(B217,2,1)="I")</f>
        <v>1</v>
      </c>
    </row>
    <row r="218" spans="1:18" x14ac:dyDescent="0.25">
      <c r="A218" s="5" t="s">
        <v>140</v>
      </c>
      <c r="B218" s="5" t="s">
        <v>147</v>
      </c>
      <c r="C218" s="5">
        <v>2</v>
      </c>
      <c r="D218" s="5">
        <v>9.98</v>
      </c>
      <c r="E218" s="6">
        <v>44127</v>
      </c>
      <c r="F218" s="5" t="s">
        <v>715</v>
      </c>
      <c r="G218" s="5">
        <v>42</v>
      </c>
      <c r="H218" s="5" t="s">
        <v>714</v>
      </c>
      <c r="I218" s="18">
        <v>0</v>
      </c>
      <c r="Q218" t="b">
        <f>AND(D218&gt;30, D218&lt;=50)</f>
        <v>0</v>
      </c>
      <c r="R218" t="b">
        <f>AND(MID(B218,2,1)="I")</f>
        <v>0</v>
      </c>
    </row>
    <row r="219" spans="1:18" x14ac:dyDescent="0.25">
      <c r="A219" s="5" t="s">
        <v>190</v>
      </c>
      <c r="B219" s="5" t="s">
        <v>181</v>
      </c>
      <c r="C219" s="5">
        <v>4</v>
      </c>
      <c r="D219" s="5">
        <v>500</v>
      </c>
      <c r="E219" s="6">
        <v>44132</v>
      </c>
      <c r="F219" s="5" t="s">
        <v>713</v>
      </c>
      <c r="G219" s="5">
        <v>22</v>
      </c>
      <c r="H219" s="5" t="s">
        <v>712</v>
      </c>
      <c r="I219" s="18">
        <v>0</v>
      </c>
      <c r="Q219" t="b">
        <f>AND(D219&gt;30, D219&lt;=50)</f>
        <v>0</v>
      </c>
      <c r="R219" t="b">
        <f>AND(MID(B219,2,1)="I")</f>
        <v>0</v>
      </c>
    </row>
    <row r="220" spans="1:18" x14ac:dyDescent="0.25">
      <c r="A220" s="5" t="s">
        <v>187</v>
      </c>
      <c r="B220" s="5" t="s">
        <v>143</v>
      </c>
      <c r="C220" s="5">
        <v>2</v>
      </c>
      <c r="D220" s="5">
        <v>39.979999999999997</v>
      </c>
      <c r="E220" s="6">
        <v>44192</v>
      </c>
      <c r="F220" s="5" t="s">
        <v>711</v>
      </c>
      <c r="G220" s="5">
        <v>42</v>
      </c>
      <c r="H220" s="5" t="s">
        <v>710</v>
      </c>
      <c r="I220" s="18">
        <v>0</v>
      </c>
      <c r="Q220" t="b">
        <f>AND(D220&gt;30, D220&lt;=50)</f>
        <v>1</v>
      </c>
      <c r="R220" t="b">
        <f>AND(MID(B220,2,1)="I")</f>
        <v>0</v>
      </c>
    </row>
    <row r="221" spans="1:18" x14ac:dyDescent="0.25">
      <c r="A221" s="5" t="s">
        <v>153</v>
      </c>
      <c r="B221" s="5" t="s">
        <v>243</v>
      </c>
      <c r="C221" s="5">
        <v>1</v>
      </c>
      <c r="D221" s="5">
        <v>15</v>
      </c>
      <c r="E221" s="6">
        <v>44153</v>
      </c>
      <c r="F221" s="5" t="s">
        <v>709</v>
      </c>
      <c r="G221" s="5">
        <v>29</v>
      </c>
      <c r="H221" s="5" t="s">
        <v>708</v>
      </c>
      <c r="I221" s="18">
        <v>0</v>
      </c>
      <c r="Q221" t="b">
        <f>AND(D221&gt;30, D221&lt;=50)</f>
        <v>0</v>
      </c>
      <c r="R221" t="b">
        <f>AND(MID(B221,2,1)="I")</f>
        <v>1</v>
      </c>
    </row>
    <row r="222" spans="1:18" x14ac:dyDescent="0.25">
      <c r="A222" s="5" t="s">
        <v>160</v>
      </c>
      <c r="B222" s="5" t="s">
        <v>156</v>
      </c>
      <c r="C222" s="5">
        <v>3</v>
      </c>
      <c r="D222" s="5">
        <v>5.97</v>
      </c>
      <c r="E222" s="6">
        <v>44175</v>
      </c>
      <c r="F222" s="5" t="s">
        <v>707</v>
      </c>
      <c r="G222" s="5">
        <v>40</v>
      </c>
      <c r="H222" s="5" t="s">
        <v>706</v>
      </c>
      <c r="I222" s="18">
        <v>0</v>
      </c>
      <c r="Q222" t="b">
        <f>AND(D222&gt;30, D222&lt;=50)</f>
        <v>0</v>
      </c>
      <c r="R222" t="b">
        <f>AND(MID(B222,2,1)="I")</f>
        <v>0</v>
      </c>
    </row>
    <row r="223" spans="1:18" x14ac:dyDescent="0.25">
      <c r="A223" s="5" t="s">
        <v>157</v>
      </c>
      <c r="B223" s="5" t="s">
        <v>150</v>
      </c>
      <c r="C223" s="5">
        <v>3</v>
      </c>
      <c r="D223" s="5">
        <v>26.97</v>
      </c>
      <c r="E223" s="6">
        <v>44095</v>
      </c>
      <c r="F223" s="5" t="s">
        <v>705</v>
      </c>
      <c r="G223" s="5">
        <v>33</v>
      </c>
      <c r="H223" s="5" t="s">
        <v>704</v>
      </c>
      <c r="I223" s="18">
        <v>0</v>
      </c>
      <c r="Q223" t="b">
        <f>AND(D223&gt;30, D223&lt;=50)</f>
        <v>0</v>
      </c>
      <c r="R223" t="b">
        <f>AND(MID(B223,2,1)="I")</f>
        <v>0</v>
      </c>
    </row>
    <row r="224" spans="1:18" x14ac:dyDescent="0.25">
      <c r="A224" s="5" t="s">
        <v>160</v>
      </c>
      <c r="B224" s="5" t="s">
        <v>143</v>
      </c>
      <c r="C224" s="5">
        <v>4</v>
      </c>
      <c r="D224" s="5">
        <v>79.959999999999994</v>
      </c>
      <c r="E224" s="6">
        <v>44186</v>
      </c>
      <c r="F224" s="5" t="s">
        <v>703</v>
      </c>
      <c r="G224" s="5">
        <v>45</v>
      </c>
      <c r="H224" s="5" t="s">
        <v>702</v>
      </c>
      <c r="I224" s="18">
        <v>0</v>
      </c>
      <c r="Q224" t="b">
        <f>AND(D224&gt;30, D224&lt;=50)</f>
        <v>0</v>
      </c>
      <c r="R224" t="b">
        <f>AND(MID(B224,2,1)="I")</f>
        <v>0</v>
      </c>
    </row>
    <row r="225" spans="1:18" x14ac:dyDescent="0.25">
      <c r="A225" s="5" t="s">
        <v>190</v>
      </c>
      <c r="B225" s="5" t="s">
        <v>181</v>
      </c>
      <c r="C225" s="5">
        <v>1</v>
      </c>
      <c r="D225" s="5">
        <v>87.5</v>
      </c>
      <c r="E225" s="6">
        <v>44186</v>
      </c>
      <c r="F225" s="5" t="s">
        <v>701</v>
      </c>
      <c r="G225" s="5">
        <v>58</v>
      </c>
      <c r="H225" s="5" t="s">
        <v>700</v>
      </c>
      <c r="I225" s="18">
        <v>0.3</v>
      </c>
      <c r="Q225" t="b">
        <f>AND(D225&gt;30, D225&lt;=50)</f>
        <v>0</v>
      </c>
      <c r="R225" t="b">
        <f>AND(MID(B225,2,1)="I")</f>
        <v>0</v>
      </c>
    </row>
    <row r="226" spans="1:18" x14ac:dyDescent="0.25">
      <c r="A226" s="5" t="s">
        <v>190</v>
      </c>
      <c r="B226" s="5" t="s">
        <v>156</v>
      </c>
      <c r="C226" s="5">
        <v>3</v>
      </c>
      <c r="D226" s="5">
        <v>5.97</v>
      </c>
      <c r="E226" s="6">
        <v>44214</v>
      </c>
      <c r="F226" s="5" t="s">
        <v>699</v>
      </c>
      <c r="G226" s="5">
        <v>60</v>
      </c>
      <c r="H226" s="5" t="s">
        <v>698</v>
      </c>
      <c r="I226" s="18">
        <v>0</v>
      </c>
      <c r="Q226" t="b">
        <f>AND(D226&gt;30, D226&lt;=50)</f>
        <v>0</v>
      </c>
      <c r="R226" t="b">
        <f>AND(MID(B226,2,1)="I")</f>
        <v>0</v>
      </c>
    </row>
    <row r="227" spans="1:18" x14ac:dyDescent="0.25">
      <c r="A227" s="5" t="s">
        <v>173</v>
      </c>
      <c r="B227" s="5" t="s">
        <v>168</v>
      </c>
      <c r="C227" s="5">
        <v>3</v>
      </c>
      <c r="D227" s="5">
        <v>825</v>
      </c>
      <c r="E227" s="6">
        <v>44115</v>
      </c>
      <c r="F227" s="5" t="s">
        <v>264</v>
      </c>
      <c r="G227" s="5">
        <v>36</v>
      </c>
      <c r="H227" s="5" t="s">
        <v>697</v>
      </c>
      <c r="I227" s="18">
        <v>0</v>
      </c>
      <c r="Q227" t="b">
        <f>AND(D227&gt;30, D227&lt;=50)</f>
        <v>0</v>
      </c>
      <c r="R227" t="b">
        <f>AND(MID(B227,2,1)="I")</f>
        <v>0</v>
      </c>
    </row>
    <row r="228" spans="1:18" x14ac:dyDescent="0.25">
      <c r="A228" s="5" t="s">
        <v>178</v>
      </c>
      <c r="B228" s="5" t="s">
        <v>150</v>
      </c>
      <c r="C228" s="5">
        <v>3</v>
      </c>
      <c r="D228" s="5">
        <v>26.97</v>
      </c>
      <c r="E228" s="6">
        <v>44100</v>
      </c>
      <c r="F228" s="5" t="s">
        <v>696</v>
      </c>
      <c r="G228" s="5">
        <v>49</v>
      </c>
      <c r="H228" s="5" t="s">
        <v>695</v>
      </c>
      <c r="I228" s="18">
        <v>0</v>
      </c>
      <c r="Q228" t="b">
        <f>AND(D228&gt;30, D228&lt;=50)</f>
        <v>0</v>
      </c>
      <c r="R228" t="b">
        <f>AND(MID(B228,2,1)="I")</f>
        <v>0</v>
      </c>
    </row>
    <row r="229" spans="1:18" x14ac:dyDescent="0.25">
      <c r="A229" s="5" t="s">
        <v>153</v>
      </c>
      <c r="B229" s="5" t="s">
        <v>156</v>
      </c>
      <c r="C229" s="5">
        <v>1</v>
      </c>
      <c r="D229" s="5">
        <v>1.99</v>
      </c>
      <c r="E229" s="6">
        <v>44234</v>
      </c>
      <c r="F229" s="5" t="s">
        <v>694</v>
      </c>
      <c r="G229" s="5">
        <v>34</v>
      </c>
      <c r="H229" s="5" t="s">
        <v>693</v>
      </c>
      <c r="I229" s="18">
        <v>0</v>
      </c>
      <c r="Q229" t="b">
        <f>AND(D229&gt;30, D229&lt;=50)</f>
        <v>0</v>
      </c>
      <c r="R229" t="b">
        <f>AND(MID(B229,2,1)="I")</f>
        <v>0</v>
      </c>
    </row>
    <row r="230" spans="1:18" x14ac:dyDescent="0.25">
      <c r="A230" s="5" t="s">
        <v>173</v>
      </c>
      <c r="B230" s="5" t="s">
        <v>143</v>
      </c>
      <c r="C230" s="5">
        <v>2</v>
      </c>
      <c r="D230" s="5">
        <v>39.979999999999997</v>
      </c>
      <c r="E230" s="6">
        <v>44149</v>
      </c>
      <c r="F230" s="5" t="s">
        <v>692</v>
      </c>
      <c r="G230" s="5">
        <v>46</v>
      </c>
      <c r="H230" s="5" t="s">
        <v>691</v>
      </c>
      <c r="I230" s="18">
        <v>0</v>
      </c>
      <c r="Q230" t="b">
        <f>AND(D230&gt;30, D230&lt;=50)</f>
        <v>1</v>
      </c>
      <c r="R230" t="b">
        <f>AND(MID(B230,2,1)="I")</f>
        <v>0</v>
      </c>
    </row>
    <row r="231" spans="1:18" x14ac:dyDescent="0.25">
      <c r="A231" s="5" t="s">
        <v>160</v>
      </c>
      <c r="B231" s="5" t="s">
        <v>150</v>
      </c>
      <c r="C231" s="5">
        <v>3</v>
      </c>
      <c r="D231" s="5">
        <v>16.181999999999999</v>
      </c>
      <c r="E231" s="6">
        <v>44175</v>
      </c>
      <c r="F231" s="5" t="s">
        <v>690</v>
      </c>
      <c r="G231" s="5">
        <v>26</v>
      </c>
      <c r="H231" s="5" t="s">
        <v>689</v>
      </c>
      <c r="I231" s="18">
        <v>0.4</v>
      </c>
      <c r="Q231" t="b">
        <f>AND(D231&gt;30, D231&lt;=50)</f>
        <v>0</v>
      </c>
      <c r="R231" t="b">
        <f>AND(MID(B231,2,1)="I")</f>
        <v>0</v>
      </c>
    </row>
    <row r="232" spans="1:18" x14ac:dyDescent="0.25">
      <c r="A232" s="5" t="s">
        <v>153</v>
      </c>
      <c r="B232" s="5" t="s">
        <v>184</v>
      </c>
      <c r="C232" s="5">
        <v>3</v>
      </c>
      <c r="D232" s="5">
        <v>59.97</v>
      </c>
      <c r="E232" s="6">
        <v>44220</v>
      </c>
      <c r="F232" s="5" t="s">
        <v>688</v>
      </c>
      <c r="G232" s="5">
        <v>29</v>
      </c>
      <c r="H232" s="5" t="s">
        <v>687</v>
      </c>
      <c r="I232" s="18">
        <v>0</v>
      </c>
      <c r="Q232" t="b">
        <f>AND(D232&gt;30, D232&lt;=50)</f>
        <v>0</v>
      </c>
      <c r="R232" t="b">
        <f>AND(MID(B232,2,1)="I")</f>
        <v>1</v>
      </c>
    </row>
    <row r="233" spans="1:18" x14ac:dyDescent="0.25">
      <c r="A233" s="5" t="s">
        <v>160</v>
      </c>
      <c r="B233" s="5" t="s">
        <v>184</v>
      </c>
      <c r="C233" s="5">
        <v>6</v>
      </c>
      <c r="D233" s="5">
        <v>119.94</v>
      </c>
      <c r="E233" s="6">
        <v>44165</v>
      </c>
      <c r="F233" s="5" t="s">
        <v>686</v>
      </c>
      <c r="G233" s="5">
        <v>47</v>
      </c>
      <c r="H233" s="5" t="s">
        <v>685</v>
      </c>
      <c r="I233" s="18">
        <v>0</v>
      </c>
      <c r="Q233" t="b">
        <f>AND(D233&gt;30, D233&lt;=50)</f>
        <v>0</v>
      </c>
      <c r="R233" t="b">
        <f>AND(MID(B233,2,1)="I")</f>
        <v>1</v>
      </c>
    </row>
    <row r="234" spans="1:18" x14ac:dyDescent="0.25">
      <c r="A234" s="5" t="s">
        <v>165</v>
      </c>
      <c r="B234" s="5" t="s">
        <v>143</v>
      </c>
      <c r="C234" s="5">
        <v>3</v>
      </c>
      <c r="D234" s="5">
        <v>59.97</v>
      </c>
      <c r="E234" s="6">
        <v>44136</v>
      </c>
      <c r="F234" s="5" t="s">
        <v>684</v>
      </c>
      <c r="G234" s="5">
        <v>34</v>
      </c>
      <c r="H234" s="5" t="s">
        <v>683</v>
      </c>
      <c r="I234" s="18">
        <v>0</v>
      </c>
      <c r="Q234" t="b">
        <f>AND(D234&gt;30, D234&lt;=50)</f>
        <v>0</v>
      </c>
      <c r="R234" t="b">
        <f>AND(MID(B234,2,1)="I")</f>
        <v>0</v>
      </c>
    </row>
    <row r="235" spans="1:18" x14ac:dyDescent="0.25">
      <c r="A235" s="5" t="s">
        <v>140</v>
      </c>
      <c r="B235" s="5" t="s">
        <v>150</v>
      </c>
      <c r="C235" s="5">
        <v>2</v>
      </c>
      <c r="D235" s="5">
        <v>17.98</v>
      </c>
      <c r="E235" s="6">
        <v>44113</v>
      </c>
      <c r="F235" s="5" t="s">
        <v>682</v>
      </c>
      <c r="G235" s="5">
        <v>44</v>
      </c>
      <c r="H235" s="5" t="s">
        <v>681</v>
      </c>
      <c r="I235" s="18">
        <v>0</v>
      </c>
      <c r="Q235" t="b">
        <f>AND(D235&gt;30, D235&lt;=50)</f>
        <v>0</v>
      </c>
      <c r="R235" t="b">
        <f>AND(MID(B235,2,1)="I")</f>
        <v>0</v>
      </c>
    </row>
    <row r="236" spans="1:18" x14ac:dyDescent="0.25">
      <c r="A236" s="5" t="s">
        <v>144</v>
      </c>
      <c r="B236" s="5" t="s">
        <v>181</v>
      </c>
      <c r="C236" s="5">
        <v>5</v>
      </c>
      <c r="D236" s="5">
        <v>312.5</v>
      </c>
      <c r="E236" s="6">
        <v>44191</v>
      </c>
      <c r="F236" s="5" t="s">
        <v>680</v>
      </c>
      <c r="G236" s="5">
        <v>23</v>
      </c>
      <c r="H236" s="5" t="s">
        <v>679</v>
      </c>
      <c r="I236" s="18">
        <v>0.5</v>
      </c>
      <c r="Q236" t="b">
        <f>AND(D236&gt;30, D236&lt;=50)</f>
        <v>0</v>
      </c>
      <c r="R236" t="b">
        <f>AND(MID(B236,2,1)="I")</f>
        <v>0</v>
      </c>
    </row>
    <row r="237" spans="1:18" x14ac:dyDescent="0.25">
      <c r="A237" s="5" t="s">
        <v>187</v>
      </c>
      <c r="B237" s="5" t="s">
        <v>156</v>
      </c>
      <c r="C237" s="5">
        <v>3</v>
      </c>
      <c r="D237" s="5">
        <v>5.97</v>
      </c>
      <c r="E237" s="6">
        <v>44190</v>
      </c>
      <c r="F237" s="5" t="s">
        <v>678</v>
      </c>
      <c r="G237" s="5">
        <v>51</v>
      </c>
      <c r="H237" s="5" t="s">
        <v>677</v>
      </c>
      <c r="I237" s="18">
        <v>0</v>
      </c>
      <c r="Q237" t="b">
        <f>AND(D237&gt;30, D237&lt;=50)</f>
        <v>0</v>
      </c>
      <c r="R237" t="b">
        <f>AND(MID(B237,2,1)="I")</f>
        <v>0</v>
      </c>
    </row>
    <row r="238" spans="1:18" x14ac:dyDescent="0.25">
      <c r="A238" s="5" t="s">
        <v>173</v>
      </c>
      <c r="B238" s="5" t="s">
        <v>147</v>
      </c>
      <c r="C238" s="5">
        <v>4</v>
      </c>
      <c r="D238" s="5">
        <v>15.968000000000002</v>
      </c>
      <c r="E238" s="6">
        <v>44227</v>
      </c>
      <c r="F238" s="5" t="s">
        <v>676</v>
      </c>
      <c r="G238" s="5">
        <v>25</v>
      </c>
      <c r="H238" s="5" t="s">
        <v>675</v>
      </c>
      <c r="I238" s="18">
        <v>0.2</v>
      </c>
      <c r="Q238" t="b">
        <f>AND(D238&gt;30, D238&lt;=50)</f>
        <v>0</v>
      </c>
      <c r="R238" t="b">
        <f>AND(MID(B238,2,1)="I")</f>
        <v>0</v>
      </c>
    </row>
    <row r="239" spans="1:18" x14ac:dyDescent="0.25">
      <c r="A239" s="5" t="s">
        <v>178</v>
      </c>
      <c r="B239" s="5" t="s">
        <v>243</v>
      </c>
      <c r="C239" s="5">
        <v>2</v>
      </c>
      <c r="D239" s="5">
        <v>30</v>
      </c>
      <c r="E239" s="6">
        <v>44099</v>
      </c>
      <c r="F239" s="5" t="s">
        <v>674</v>
      </c>
      <c r="G239" s="5">
        <v>49</v>
      </c>
      <c r="H239" s="5" t="s">
        <v>673</v>
      </c>
      <c r="I239" s="18">
        <v>0</v>
      </c>
      <c r="Q239" t="b">
        <f>AND(D239&gt;30, D239&lt;=50)</f>
        <v>0</v>
      </c>
      <c r="R239" t="b">
        <f>AND(MID(B239,2,1)="I")</f>
        <v>1</v>
      </c>
    </row>
    <row r="240" spans="1:18" x14ac:dyDescent="0.25">
      <c r="A240" s="5" t="s">
        <v>178</v>
      </c>
      <c r="B240" s="5" t="s">
        <v>150</v>
      </c>
      <c r="C240" s="5">
        <v>6</v>
      </c>
      <c r="D240" s="5">
        <v>48.545999999999999</v>
      </c>
      <c r="E240" s="6">
        <v>44157</v>
      </c>
      <c r="F240" s="5" t="s">
        <v>672</v>
      </c>
      <c r="G240" s="5">
        <v>22</v>
      </c>
      <c r="H240" s="5" t="s">
        <v>671</v>
      </c>
      <c r="I240" s="18">
        <v>0.1</v>
      </c>
      <c r="Q240" t="b">
        <f>AND(D240&gt;30, D240&lt;=50)</f>
        <v>1</v>
      </c>
      <c r="R240" t="b">
        <f>AND(MID(B240,2,1)="I")</f>
        <v>0</v>
      </c>
    </row>
    <row r="241" spans="1:18" x14ac:dyDescent="0.25">
      <c r="A241" s="5" t="s">
        <v>165</v>
      </c>
      <c r="B241" s="5" t="s">
        <v>139</v>
      </c>
      <c r="C241" s="5">
        <v>1</v>
      </c>
      <c r="D241" s="5">
        <v>3.4929999999999999</v>
      </c>
      <c r="E241" s="6">
        <v>44127</v>
      </c>
      <c r="F241" s="5" t="s">
        <v>670</v>
      </c>
      <c r="G241" s="5">
        <v>44</v>
      </c>
      <c r="H241" s="5" t="s">
        <v>669</v>
      </c>
      <c r="I241" s="18">
        <v>0.3</v>
      </c>
      <c r="Q241" t="b">
        <f>AND(D241&gt;30, D241&lt;=50)</f>
        <v>0</v>
      </c>
      <c r="R241" t="b">
        <f>AND(MID(B241,2,1)="I")</f>
        <v>1</v>
      </c>
    </row>
    <row r="242" spans="1:18" x14ac:dyDescent="0.25">
      <c r="A242" s="5" t="s">
        <v>153</v>
      </c>
      <c r="B242" s="5" t="s">
        <v>150</v>
      </c>
      <c r="C242" s="5">
        <v>4</v>
      </c>
      <c r="D242" s="5">
        <v>35.96</v>
      </c>
      <c r="E242" s="6">
        <v>44198</v>
      </c>
      <c r="F242" s="5" t="s">
        <v>668</v>
      </c>
      <c r="G242" s="5">
        <v>27</v>
      </c>
      <c r="H242" s="5" t="s">
        <v>667</v>
      </c>
      <c r="I242" s="18">
        <v>0</v>
      </c>
      <c r="Q242" t="b">
        <f>AND(D242&gt;30, D242&lt;=50)</f>
        <v>1</v>
      </c>
      <c r="R242" t="b">
        <f>AND(MID(B242,2,1)="I")</f>
        <v>0</v>
      </c>
    </row>
    <row r="243" spans="1:18" x14ac:dyDescent="0.25">
      <c r="A243" s="5" t="s">
        <v>187</v>
      </c>
      <c r="B243" s="5" t="s">
        <v>156</v>
      </c>
      <c r="C243" s="5">
        <v>2</v>
      </c>
      <c r="D243" s="5">
        <v>3.98</v>
      </c>
      <c r="E243" s="6">
        <v>44131</v>
      </c>
      <c r="F243" s="5" t="s">
        <v>666</v>
      </c>
      <c r="G243" s="5">
        <v>24</v>
      </c>
      <c r="H243" s="5" t="s">
        <v>665</v>
      </c>
      <c r="I243" s="18">
        <v>0</v>
      </c>
      <c r="Q243" t="b">
        <f>AND(D243&gt;30, D243&lt;=50)</f>
        <v>0</v>
      </c>
      <c r="R243" t="b">
        <f>AND(MID(B243,2,1)="I")</f>
        <v>0</v>
      </c>
    </row>
    <row r="244" spans="1:18" x14ac:dyDescent="0.25">
      <c r="A244" s="5" t="s">
        <v>178</v>
      </c>
      <c r="B244" s="5" t="s">
        <v>147</v>
      </c>
      <c r="C244" s="5">
        <v>1</v>
      </c>
      <c r="D244" s="5">
        <v>4.99</v>
      </c>
      <c r="E244" s="6">
        <v>44150</v>
      </c>
      <c r="F244" s="5" t="s">
        <v>664</v>
      </c>
      <c r="G244" s="5">
        <v>51</v>
      </c>
      <c r="H244" s="5" t="s">
        <v>663</v>
      </c>
      <c r="I244" s="18">
        <v>0</v>
      </c>
      <c r="Q244" t="b">
        <f>AND(D244&gt;30, D244&lt;=50)</f>
        <v>0</v>
      </c>
      <c r="R244" t="b">
        <f>AND(MID(B244,2,1)="I")</f>
        <v>0</v>
      </c>
    </row>
    <row r="245" spans="1:18" x14ac:dyDescent="0.25">
      <c r="A245" s="5" t="s">
        <v>153</v>
      </c>
      <c r="B245" s="5" t="s">
        <v>156</v>
      </c>
      <c r="C245" s="5">
        <v>1</v>
      </c>
      <c r="D245" s="5">
        <v>1.99</v>
      </c>
      <c r="E245" s="6">
        <v>44171</v>
      </c>
      <c r="F245" s="5" t="s">
        <v>662</v>
      </c>
      <c r="G245" s="5">
        <v>56</v>
      </c>
      <c r="H245" s="5" t="s">
        <v>661</v>
      </c>
      <c r="I245" s="18">
        <v>0</v>
      </c>
      <c r="Q245" t="b">
        <f>AND(D245&gt;30, D245&lt;=50)</f>
        <v>0</v>
      </c>
      <c r="R245" t="b">
        <f>AND(MID(B245,2,1)="I")</f>
        <v>0</v>
      </c>
    </row>
    <row r="246" spans="1:18" x14ac:dyDescent="0.25">
      <c r="A246" s="5" t="s">
        <v>157</v>
      </c>
      <c r="B246" s="5" t="s">
        <v>143</v>
      </c>
      <c r="C246" s="5">
        <v>4</v>
      </c>
      <c r="D246" s="5">
        <v>79.959999999999994</v>
      </c>
      <c r="E246" s="6">
        <v>44085</v>
      </c>
      <c r="F246" s="5" t="s">
        <v>660</v>
      </c>
      <c r="G246" s="5">
        <v>49</v>
      </c>
      <c r="H246" s="5" t="s">
        <v>659</v>
      </c>
      <c r="I246" s="18">
        <v>0</v>
      </c>
      <c r="Q246" t="b">
        <f>AND(D246&gt;30, D246&lt;=50)</f>
        <v>0</v>
      </c>
      <c r="R246" t="b">
        <f>AND(MID(B246,2,1)="I")</f>
        <v>0</v>
      </c>
    </row>
    <row r="247" spans="1:18" x14ac:dyDescent="0.25">
      <c r="A247" s="5" t="s">
        <v>165</v>
      </c>
      <c r="B247" s="5" t="s">
        <v>168</v>
      </c>
      <c r="C247" s="5">
        <v>2</v>
      </c>
      <c r="D247" s="5">
        <v>550</v>
      </c>
      <c r="E247" s="6">
        <v>44218</v>
      </c>
      <c r="F247" s="5" t="s">
        <v>658</v>
      </c>
      <c r="G247" s="5">
        <v>44</v>
      </c>
      <c r="H247" s="5" t="s">
        <v>657</v>
      </c>
      <c r="I247" s="18">
        <v>0</v>
      </c>
      <c r="Q247" t="b">
        <f>AND(D247&gt;30, D247&lt;=50)</f>
        <v>0</v>
      </c>
      <c r="R247" t="b">
        <f>AND(MID(B247,2,1)="I")</f>
        <v>0</v>
      </c>
    </row>
    <row r="248" spans="1:18" x14ac:dyDescent="0.25">
      <c r="A248" s="5" t="s">
        <v>144</v>
      </c>
      <c r="B248" s="5" t="s">
        <v>156</v>
      </c>
      <c r="C248" s="5">
        <v>3</v>
      </c>
      <c r="D248" s="5">
        <v>4.7759999999999998</v>
      </c>
      <c r="E248" s="6">
        <v>44159</v>
      </c>
      <c r="F248" s="5" t="s">
        <v>656</v>
      </c>
      <c r="G248" s="5">
        <v>22</v>
      </c>
      <c r="H248" s="5" t="s">
        <v>655</v>
      </c>
      <c r="I248" s="18">
        <v>0.2</v>
      </c>
      <c r="Q248" t="b">
        <f>AND(D248&gt;30, D248&lt;=50)</f>
        <v>0</v>
      </c>
      <c r="R248" t="b">
        <f>AND(MID(B248,2,1)="I")</f>
        <v>0</v>
      </c>
    </row>
    <row r="249" spans="1:18" x14ac:dyDescent="0.25">
      <c r="A249" s="5" t="s">
        <v>190</v>
      </c>
      <c r="B249" s="5" t="s">
        <v>147</v>
      </c>
      <c r="C249" s="5">
        <v>1</v>
      </c>
      <c r="D249" s="5">
        <v>4.99</v>
      </c>
      <c r="E249" s="6">
        <v>44157</v>
      </c>
      <c r="F249" s="5" t="s">
        <v>654</v>
      </c>
      <c r="G249" s="5">
        <v>59</v>
      </c>
      <c r="H249" s="5" t="s">
        <v>653</v>
      </c>
      <c r="I249" s="18">
        <v>0</v>
      </c>
      <c r="Q249" t="b">
        <f>AND(D249&gt;30, D249&lt;=50)</f>
        <v>0</v>
      </c>
      <c r="R249" t="b">
        <f>AND(MID(B249,2,1)="I")</f>
        <v>0</v>
      </c>
    </row>
    <row r="250" spans="1:18" x14ac:dyDescent="0.25">
      <c r="A250" s="5" t="s">
        <v>153</v>
      </c>
      <c r="B250" s="5" t="s">
        <v>211</v>
      </c>
      <c r="C250" s="5">
        <v>2</v>
      </c>
      <c r="D250" s="5">
        <v>17.98</v>
      </c>
      <c r="E250" s="6">
        <v>44100</v>
      </c>
      <c r="F250" s="5" t="s">
        <v>652</v>
      </c>
      <c r="G250" s="5">
        <v>51</v>
      </c>
      <c r="H250" s="5" t="s">
        <v>651</v>
      </c>
      <c r="I250" s="18">
        <v>0</v>
      </c>
      <c r="Q250" t="b">
        <f>AND(D250&gt;30, D250&lt;=50)</f>
        <v>0</v>
      </c>
      <c r="R250" t="b">
        <f>AND(MID(B250,2,1)="I")</f>
        <v>1</v>
      </c>
    </row>
    <row r="251" spans="1:18" x14ac:dyDescent="0.25">
      <c r="A251" s="5" t="s">
        <v>187</v>
      </c>
      <c r="B251" s="5" t="s">
        <v>150</v>
      </c>
      <c r="C251" s="5">
        <v>1</v>
      </c>
      <c r="D251" s="5">
        <v>5.3940000000000001</v>
      </c>
      <c r="E251" s="6">
        <v>44166</v>
      </c>
      <c r="F251" s="5" t="s">
        <v>650</v>
      </c>
      <c r="G251" s="5">
        <v>22</v>
      </c>
      <c r="H251" s="5" t="s">
        <v>649</v>
      </c>
      <c r="I251" s="18">
        <v>0.4</v>
      </c>
      <c r="Q251" t="b">
        <f>AND(D251&gt;30, D251&lt;=50)</f>
        <v>0</v>
      </c>
      <c r="R251" t="b">
        <f>AND(MID(B251,2,1)="I")</f>
        <v>0</v>
      </c>
    </row>
    <row r="252" spans="1:18" x14ac:dyDescent="0.25">
      <c r="A252" s="5" t="s">
        <v>190</v>
      </c>
      <c r="B252" s="5" t="s">
        <v>143</v>
      </c>
      <c r="C252" s="5">
        <v>2</v>
      </c>
      <c r="D252" s="5">
        <v>39.979999999999997</v>
      </c>
      <c r="E252" s="6">
        <v>44106</v>
      </c>
      <c r="F252" s="5" t="s">
        <v>648</v>
      </c>
      <c r="G252" s="5">
        <v>34</v>
      </c>
      <c r="H252" s="5" t="s">
        <v>647</v>
      </c>
      <c r="I252" s="18">
        <v>0</v>
      </c>
      <c r="Q252" t="b">
        <f>AND(D252&gt;30, D252&lt;=50)</f>
        <v>1</v>
      </c>
      <c r="R252" t="b">
        <f>AND(MID(B252,2,1)="I")</f>
        <v>0</v>
      </c>
    </row>
    <row r="253" spans="1:18" x14ac:dyDescent="0.25">
      <c r="A253" s="5" t="s">
        <v>144</v>
      </c>
      <c r="B253" s="5" t="s">
        <v>238</v>
      </c>
      <c r="C253" s="5">
        <v>1</v>
      </c>
      <c r="D253" s="5">
        <v>1.99</v>
      </c>
      <c r="E253" s="6">
        <v>44166</v>
      </c>
      <c r="F253" s="5" t="s">
        <v>646</v>
      </c>
      <c r="G253" s="5">
        <v>55</v>
      </c>
      <c r="H253" s="5" t="s">
        <v>645</v>
      </c>
      <c r="I253" s="18">
        <v>0</v>
      </c>
      <c r="Q253" t="b">
        <f>AND(D253&gt;30, D253&lt;=50)</f>
        <v>0</v>
      </c>
      <c r="R253" t="b">
        <f>AND(MID(B253,2,1)="I")</f>
        <v>1</v>
      </c>
    </row>
    <row r="254" spans="1:18" x14ac:dyDescent="0.25">
      <c r="A254" s="5" t="s">
        <v>153</v>
      </c>
      <c r="B254" s="5" t="s">
        <v>156</v>
      </c>
      <c r="C254" s="5">
        <v>1</v>
      </c>
      <c r="D254" s="5">
        <v>1.393</v>
      </c>
      <c r="E254" s="6">
        <v>44122</v>
      </c>
      <c r="F254" s="5" t="s">
        <v>644</v>
      </c>
      <c r="G254" s="5">
        <v>39</v>
      </c>
      <c r="H254" s="5" t="s">
        <v>643</v>
      </c>
      <c r="I254" s="18">
        <v>0.3</v>
      </c>
      <c r="Q254" t="b">
        <f>AND(D254&gt;30, D254&lt;=50)</f>
        <v>0</v>
      </c>
      <c r="R254" t="b">
        <f>AND(MID(B254,2,1)="I")</f>
        <v>0</v>
      </c>
    </row>
    <row r="255" spans="1:18" x14ac:dyDescent="0.25">
      <c r="A255" s="5" t="s">
        <v>144</v>
      </c>
      <c r="B255" s="5" t="s">
        <v>143</v>
      </c>
      <c r="C255" s="5">
        <v>2</v>
      </c>
      <c r="D255" s="5">
        <v>39.979999999999997</v>
      </c>
      <c r="E255" s="6">
        <v>44194</v>
      </c>
      <c r="F255" s="5" t="s">
        <v>642</v>
      </c>
      <c r="G255" s="5">
        <v>33</v>
      </c>
      <c r="H255" s="5" t="s">
        <v>641</v>
      </c>
      <c r="I255" s="18">
        <v>0</v>
      </c>
      <c r="Q255" t="b">
        <f>AND(D255&gt;30, D255&lt;=50)</f>
        <v>1</v>
      </c>
      <c r="R255" t="b">
        <f>AND(MID(B255,2,1)="I")</f>
        <v>0</v>
      </c>
    </row>
    <row r="256" spans="1:18" x14ac:dyDescent="0.25">
      <c r="A256" s="5" t="s">
        <v>187</v>
      </c>
      <c r="B256" s="5" t="s">
        <v>156</v>
      </c>
      <c r="C256" s="5">
        <v>1</v>
      </c>
      <c r="D256" s="5">
        <v>1.99</v>
      </c>
      <c r="E256" s="6">
        <v>44097</v>
      </c>
      <c r="F256" s="5" t="s">
        <v>640</v>
      </c>
      <c r="G256" s="5">
        <v>39</v>
      </c>
      <c r="H256" s="5" t="s">
        <v>639</v>
      </c>
      <c r="I256" s="18">
        <v>0</v>
      </c>
      <c r="Q256" t="b">
        <f>AND(D256&gt;30, D256&lt;=50)</f>
        <v>0</v>
      </c>
      <c r="R256" t="b">
        <f>AND(MID(B256,2,1)="I")</f>
        <v>0</v>
      </c>
    </row>
    <row r="257" spans="1:18" x14ac:dyDescent="0.25">
      <c r="A257" s="5" t="s">
        <v>157</v>
      </c>
      <c r="B257" s="5" t="s">
        <v>147</v>
      </c>
      <c r="C257" s="5">
        <v>4</v>
      </c>
      <c r="D257" s="5">
        <v>19.96</v>
      </c>
      <c r="E257" s="6">
        <v>44089</v>
      </c>
      <c r="F257" s="5" t="s">
        <v>638</v>
      </c>
      <c r="G257" s="5">
        <v>32</v>
      </c>
      <c r="H257" s="5" t="s">
        <v>637</v>
      </c>
      <c r="I257" s="18">
        <v>0</v>
      </c>
      <c r="Q257" t="b">
        <f>AND(D257&gt;30, D257&lt;=50)</f>
        <v>0</v>
      </c>
      <c r="R257" t="b">
        <f>AND(MID(B257,2,1)="I")</f>
        <v>0</v>
      </c>
    </row>
    <row r="258" spans="1:18" x14ac:dyDescent="0.25">
      <c r="A258" s="5" t="s">
        <v>165</v>
      </c>
      <c r="B258" s="5" t="s">
        <v>156</v>
      </c>
      <c r="C258" s="5">
        <v>2</v>
      </c>
      <c r="D258" s="5">
        <v>3.98</v>
      </c>
      <c r="E258" s="6">
        <v>44189</v>
      </c>
      <c r="F258" s="5" t="s">
        <v>636</v>
      </c>
      <c r="G258" s="5">
        <v>52</v>
      </c>
      <c r="H258" s="5" t="s">
        <v>635</v>
      </c>
      <c r="I258" s="18">
        <v>0</v>
      </c>
      <c r="Q258" t="b">
        <f>AND(D258&gt;30, D258&lt;=50)</f>
        <v>0</v>
      </c>
      <c r="R258" t="b">
        <f>AND(MID(B258,2,1)="I")</f>
        <v>0</v>
      </c>
    </row>
    <row r="259" spans="1:18" x14ac:dyDescent="0.25">
      <c r="A259" s="5" t="s">
        <v>173</v>
      </c>
      <c r="B259" s="5" t="s">
        <v>156</v>
      </c>
      <c r="C259" s="5">
        <v>3</v>
      </c>
      <c r="D259" s="5">
        <v>4.1789999999999994</v>
      </c>
      <c r="E259" s="6">
        <v>44163</v>
      </c>
      <c r="F259" s="5" t="s">
        <v>634</v>
      </c>
      <c r="G259" s="5">
        <v>59</v>
      </c>
      <c r="H259" s="5" t="s">
        <v>633</v>
      </c>
      <c r="I259" s="18">
        <v>0.3</v>
      </c>
      <c r="Q259" t="b">
        <f>AND(D259&gt;30, D259&lt;=50)</f>
        <v>0</v>
      </c>
      <c r="R259" t="b">
        <f>AND(MID(B259,2,1)="I")</f>
        <v>0</v>
      </c>
    </row>
    <row r="260" spans="1:18" x14ac:dyDescent="0.25">
      <c r="A260" s="5" t="s">
        <v>190</v>
      </c>
      <c r="B260" s="5" t="s">
        <v>168</v>
      </c>
      <c r="C260" s="5">
        <v>2</v>
      </c>
      <c r="D260" s="5">
        <v>440</v>
      </c>
      <c r="E260" s="6">
        <v>44187</v>
      </c>
      <c r="F260" s="5" t="s">
        <v>632</v>
      </c>
      <c r="G260" s="5">
        <v>26</v>
      </c>
      <c r="H260" s="5" t="s">
        <v>631</v>
      </c>
      <c r="I260" s="18">
        <v>0.2</v>
      </c>
      <c r="Q260" t="b">
        <f>AND(D260&gt;30, D260&lt;=50)</f>
        <v>0</v>
      </c>
      <c r="R260" t="b">
        <f>AND(MID(B260,2,1)="I")</f>
        <v>0</v>
      </c>
    </row>
    <row r="261" spans="1:18" x14ac:dyDescent="0.25">
      <c r="A261" s="5" t="s">
        <v>173</v>
      </c>
      <c r="B261" s="5" t="s">
        <v>243</v>
      </c>
      <c r="C261" s="5">
        <v>1</v>
      </c>
      <c r="D261" s="5">
        <v>15</v>
      </c>
      <c r="E261" s="6">
        <v>44123</v>
      </c>
      <c r="F261" s="5" t="s">
        <v>630</v>
      </c>
      <c r="G261" s="5">
        <v>43</v>
      </c>
      <c r="H261" s="5" t="s">
        <v>629</v>
      </c>
      <c r="I261" s="18">
        <v>0</v>
      </c>
      <c r="Q261" t="b">
        <f>AND(D261&gt;30, D261&lt;=50)</f>
        <v>0</v>
      </c>
      <c r="R261" t="b">
        <f>AND(MID(B261,2,1)="I")</f>
        <v>1</v>
      </c>
    </row>
    <row r="262" spans="1:18" x14ac:dyDescent="0.25">
      <c r="A262" s="5" t="s">
        <v>173</v>
      </c>
      <c r="B262" s="5" t="s">
        <v>243</v>
      </c>
      <c r="C262" s="5">
        <v>3</v>
      </c>
      <c r="D262" s="5">
        <v>36</v>
      </c>
      <c r="E262" s="6">
        <v>44234</v>
      </c>
      <c r="F262" s="5" t="s">
        <v>628</v>
      </c>
      <c r="G262" s="5">
        <v>42</v>
      </c>
      <c r="H262" s="5" t="s">
        <v>627</v>
      </c>
      <c r="I262" s="18">
        <v>0.2</v>
      </c>
      <c r="Q262" t="b">
        <f>AND(D262&gt;30, D262&lt;=50)</f>
        <v>1</v>
      </c>
      <c r="R262" t="b">
        <f>AND(MID(B262,2,1)="I")</f>
        <v>1</v>
      </c>
    </row>
    <row r="263" spans="1:18" x14ac:dyDescent="0.25">
      <c r="A263" s="5" t="s">
        <v>157</v>
      </c>
      <c r="B263" s="5" t="s">
        <v>143</v>
      </c>
      <c r="C263" s="5">
        <v>1</v>
      </c>
      <c r="D263" s="5">
        <v>19.989999999999998</v>
      </c>
      <c r="E263" s="6">
        <v>44233</v>
      </c>
      <c r="F263" s="5" t="s">
        <v>626</v>
      </c>
      <c r="G263" s="5">
        <v>47</v>
      </c>
      <c r="H263" s="5" t="s">
        <v>625</v>
      </c>
      <c r="I263" s="18">
        <v>0</v>
      </c>
      <c r="Q263" t="b">
        <f>AND(D263&gt;30, D263&lt;=50)</f>
        <v>0</v>
      </c>
      <c r="R263" t="b">
        <f>AND(MID(B263,2,1)="I")</f>
        <v>0</v>
      </c>
    </row>
    <row r="264" spans="1:18" x14ac:dyDescent="0.25">
      <c r="A264" s="5" t="s">
        <v>160</v>
      </c>
      <c r="B264" s="5" t="s">
        <v>143</v>
      </c>
      <c r="C264" s="5">
        <v>2</v>
      </c>
      <c r="D264" s="5">
        <v>23.987999999999996</v>
      </c>
      <c r="E264" s="6">
        <v>44165</v>
      </c>
      <c r="F264" s="5" t="s">
        <v>624</v>
      </c>
      <c r="G264" s="5">
        <v>22</v>
      </c>
      <c r="H264" s="5" t="s">
        <v>623</v>
      </c>
      <c r="I264" s="18">
        <v>0.4</v>
      </c>
      <c r="Q264" t="b">
        <f>AND(D264&gt;30, D264&lt;=50)</f>
        <v>0</v>
      </c>
      <c r="R264" t="b">
        <f>AND(MID(B264,2,1)="I")</f>
        <v>0</v>
      </c>
    </row>
    <row r="265" spans="1:18" x14ac:dyDescent="0.25">
      <c r="A265" s="5" t="s">
        <v>190</v>
      </c>
      <c r="B265" s="5" t="s">
        <v>143</v>
      </c>
      <c r="C265" s="5">
        <v>1</v>
      </c>
      <c r="D265" s="5">
        <v>13.992999999999999</v>
      </c>
      <c r="E265" s="6">
        <v>44137</v>
      </c>
      <c r="F265" s="5" t="s">
        <v>622</v>
      </c>
      <c r="G265" s="5">
        <v>33</v>
      </c>
      <c r="H265" s="5" t="s">
        <v>621</v>
      </c>
      <c r="I265" s="18">
        <v>0.3</v>
      </c>
      <c r="Q265" t="b">
        <f>AND(D265&gt;30, D265&lt;=50)</f>
        <v>0</v>
      </c>
      <c r="R265" t="b">
        <f>AND(MID(B265,2,1)="I")</f>
        <v>0</v>
      </c>
    </row>
    <row r="266" spans="1:18" x14ac:dyDescent="0.25">
      <c r="A266" s="5" t="s">
        <v>144</v>
      </c>
      <c r="B266" s="5" t="s">
        <v>143</v>
      </c>
      <c r="C266" s="5">
        <v>1</v>
      </c>
      <c r="D266" s="5">
        <v>19.989999999999998</v>
      </c>
      <c r="E266" s="6">
        <v>44169</v>
      </c>
      <c r="F266" s="5" t="s">
        <v>620</v>
      </c>
      <c r="G266" s="5">
        <v>59</v>
      </c>
      <c r="H266" s="5" t="s">
        <v>619</v>
      </c>
      <c r="I266" s="18">
        <v>0</v>
      </c>
      <c r="Q266" t="b">
        <f>AND(D266&gt;30, D266&lt;=50)</f>
        <v>0</v>
      </c>
      <c r="R266" t="b">
        <f>AND(MID(B266,2,1)="I")</f>
        <v>0</v>
      </c>
    </row>
    <row r="267" spans="1:18" x14ac:dyDescent="0.25">
      <c r="A267" s="5" t="s">
        <v>160</v>
      </c>
      <c r="B267" s="5" t="s">
        <v>168</v>
      </c>
      <c r="C267" s="5">
        <v>2</v>
      </c>
      <c r="D267" s="5">
        <v>440</v>
      </c>
      <c r="E267" s="6">
        <v>44132</v>
      </c>
      <c r="F267" s="5" t="s">
        <v>618</v>
      </c>
      <c r="G267" s="5">
        <v>34</v>
      </c>
      <c r="H267" s="5" t="s">
        <v>617</v>
      </c>
      <c r="I267" s="18">
        <v>0.2</v>
      </c>
      <c r="Q267" t="b">
        <f>AND(D267&gt;30, D267&lt;=50)</f>
        <v>0</v>
      </c>
      <c r="R267" t="b">
        <f>AND(MID(B267,2,1)="I")</f>
        <v>0</v>
      </c>
    </row>
    <row r="268" spans="1:18" x14ac:dyDescent="0.25">
      <c r="A268" s="5" t="s">
        <v>157</v>
      </c>
      <c r="B268" s="5" t="s">
        <v>143</v>
      </c>
      <c r="C268" s="5">
        <v>2</v>
      </c>
      <c r="D268" s="5">
        <v>39.979999999999997</v>
      </c>
      <c r="E268" s="6">
        <v>44085</v>
      </c>
      <c r="F268" s="5" t="s">
        <v>616</v>
      </c>
      <c r="G268" s="5">
        <v>23</v>
      </c>
      <c r="H268" s="5" t="s">
        <v>615</v>
      </c>
      <c r="I268" s="18">
        <v>0</v>
      </c>
      <c r="Q268" t="b">
        <f>AND(D268&gt;30, D268&lt;=50)</f>
        <v>1</v>
      </c>
      <c r="R268" t="b">
        <f>AND(MID(B268,2,1)="I")</f>
        <v>0</v>
      </c>
    </row>
    <row r="269" spans="1:18" x14ac:dyDescent="0.25">
      <c r="A269" s="5" t="s">
        <v>157</v>
      </c>
      <c r="B269" s="5" t="s">
        <v>147</v>
      </c>
      <c r="C269" s="5">
        <v>1</v>
      </c>
      <c r="D269" s="5">
        <v>3.4929999999999999</v>
      </c>
      <c r="E269" s="6">
        <v>44213</v>
      </c>
      <c r="F269" s="5" t="s">
        <v>614</v>
      </c>
      <c r="G269" s="5">
        <v>57</v>
      </c>
      <c r="H269" s="5" t="s">
        <v>613</v>
      </c>
      <c r="I269" s="18">
        <v>0.3</v>
      </c>
      <c r="Q269" t="b">
        <f>AND(D269&gt;30, D269&lt;=50)</f>
        <v>0</v>
      </c>
      <c r="R269" t="b">
        <f>AND(MID(B269,2,1)="I")</f>
        <v>0</v>
      </c>
    </row>
    <row r="270" spans="1:18" x14ac:dyDescent="0.25">
      <c r="A270" s="5" t="s">
        <v>157</v>
      </c>
      <c r="B270" s="5" t="s">
        <v>143</v>
      </c>
      <c r="C270" s="5">
        <v>4</v>
      </c>
      <c r="D270" s="5">
        <v>79.959999999999994</v>
      </c>
      <c r="E270" s="6">
        <v>44202</v>
      </c>
      <c r="F270" s="5" t="s">
        <v>612</v>
      </c>
      <c r="G270" s="5">
        <v>37</v>
      </c>
      <c r="H270" s="5" t="s">
        <v>611</v>
      </c>
      <c r="I270" s="18">
        <v>0</v>
      </c>
      <c r="Q270" t="b">
        <f>AND(D270&gt;30, D270&lt;=50)</f>
        <v>0</v>
      </c>
      <c r="R270" t="b">
        <f>AND(MID(B270,2,1)="I")</f>
        <v>0</v>
      </c>
    </row>
    <row r="271" spans="1:18" x14ac:dyDescent="0.25">
      <c r="A271" s="5" t="s">
        <v>173</v>
      </c>
      <c r="B271" s="5" t="s">
        <v>211</v>
      </c>
      <c r="C271" s="5">
        <v>4</v>
      </c>
      <c r="D271" s="5">
        <v>25.172000000000001</v>
      </c>
      <c r="E271" s="6">
        <v>44186</v>
      </c>
      <c r="F271" s="5" t="s">
        <v>610</v>
      </c>
      <c r="G271" s="5">
        <v>47</v>
      </c>
      <c r="H271" s="5" t="s">
        <v>609</v>
      </c>
      <c r="I271" s="18">
        <v>0.3</v>
      </c>
      <c r="Q271" t="b">
        <f>AND(D271&gt;30, D271&lt;=50)</f>
        <v>0</v>
      </c>
      <c r="R271" t="b">
        <f>AND(MID(B271,2,1)="I")</f>
        <v>1</v>
      </c>
    </row>
    <row r="272" spans="1:18" x14ac:dyDescent="0.25">
      <c r="A272" s="5" t="s">
        <v>144</v>
      </c>
      <c r="B272" s="5" t="s">
        <v>168</v>
      </c>
      <c r="C272" s="5">
        <v>3</v>
      </c>
      <c r="D272" s="5">
        <v>660</v>
      </c>
      <c r="E272" s="6">
        <v>44177</v>
      </c>
      <c r="F272" s="5" t="s">
        <v>608</v>
      </c>
      <c r="G272" s="5">
        <v>34</v>
      </c>
      <c r="H272" s="5" t="s">
        <v>607</v>
      </c>
      <c r="I272" s="18">
        <v>0.2</v>
      </c>
      <c r="Q272" t="b">
        <f>AND(D272&gt;30, D272&lt;=50)</f>
        <v>0</v>
      </c>
      <c r="R272" t="b">
        <f>AND(MID(B272,2,1)="I")</f>
        <v>0</v>
      </c>
    </row>
    <row r="273" spans="1:18" x14ac:dyDescent="0.25">
      <c r="A273" s="5" t="s">
        <v>160</v>
      </c>
      <c r="B273" s="5" t="s">
        <v>150</v>
      </c>
      <c r="C273" s="5">
        <v>1</v>
      </c>
      <c r="D273" s="5">
        <v>8.99</v>
      </c>
      <c r="E273" s="6">
        <v>44154</v>
      </c>
      <c r="F273" s="5" t="s">
        <v>606</v>
      </c>
      <c r="G273" s="5">
        <v>25</v>
      </c>
      <c r="H273" s="5" t="s">
        <v>605</v>
      </c>
      <c r="I273" s="18">
        <v>0</v>
      </c>
      <c r="Q273" t="b">
        <f>AND(D273&gt;30, D273&lt;=50)</f>
        <v>0</v>
      </c>
      <c r="R273" t="b">
        <f>AND(MID(B273,2,1)="I")</f>
        <v>0</v>
      </c>
    </row>
    <row r="274" spans="1:18" x14ac:dyDescent="0.25">
      <c r="A274" s="5" t="s">
        <v>157</v>
      </c>
      <c r="B274" s="5" t="s">
        <v>243</v>
      </c>
      <c r="C274" s="5">
        <v>1</v>
      </c>
      <c r="D274" s="5">
        <v>12</v>
      </c>
      <c r="E274" s="6">
        <v>44140</v>
      </c>
      <c r="F274" s="5" t="s">
        <v>471</v>
      </c>
      <c r="G274" s="5">
        <v>33</v>
      </c>
      <c r="H274" s="5" t="s">
        <v>604</v>
      </c>
      <c r="I274" s="18">
        <v>0.2</v>
      </c>
      <c r="Q274" t="b">
        <f>AND(D274&gt;30, D274&lt;=50)</f>
        <v>0</v>
      </c>
      <c r="R274" t="b">
        <f>AND(MID(B274,2,1)="I")</f>
        <v>1</v>
      </c>
    </row>
    <row r="275" spans="1:18" x14ac:dyDescent="0.25">
      <c r="A275" s="5" t="s">
        <v>173</v>
      </c>
      <c r="B275" s="5" t="s">
        <v>156</v>
      </c>
      <c r="C275" s="5">
        <v>1</v>
      </c>
      <c r="D275" s="5">
        <v>0.995</v>
      </c>
      <c r="E275" s="6">
        <v>44159</v>
      </c>
      <c r="F275" s="5" t="s">
        <v>603</v>
      </c>
      <c r="G275" s="5">
        <v>29</v>
      </c>
      <c r="H275" s="5" t="s">
        <v>602</v>
      </c>
      <c r="I275" s="18">
        <v>0.5</v>
      </c>
      <c r="Q275" t="b">
        <f>AND(D275&gt;30, D275&lt;=50)</f>
        <v>0</v>
      </c>
      <c r="R275" t="b">
        <f>AND(MID(B275,2,1)="I")</f>
        <v>0</v>
      </c>
    </row>
    <row r="276" spans="1:18" x14ac:dyDescent="0.25">
      <c r="A276" s="5" t="s">
        <v>190</v>
      </c>
      <c r="B276" s="5" t="s">
        <v>147</v>
      </c>
      <c r="C276" s="5">
        <v>1</v>
      </c>
      <c r="D276" s="5">
        <v>4.99</v>
      </c>
      <c r="E276" s="6">
        <v>44112</v>
      </c>
      <c r="F276" s="5" t="s">
        <v>601</v>
      </c>
      <c r="G276" s="5">
        <v>56</v>
      </c>
      <c r="H276" s="5" t="s">
        <v>600</v>
      </c>
      <c r="I276" s="18">
        <v>0</v>
      </c>
      <c r="Q276" t="b">
        <f>AND(D276&gt;30, D276&lt;=50)</f>
        <v>0</v>
      </c>
      <c r="R276" t="b">
        <f>AND(MID(B276,2,1)="I")</f>
        <v>0</v>
      </c>
    </row>
    <row r="277" spans="1:18" x14ac:dyDescent="0.25">
      <c r="A277" s="5" t="s">
        <v>187</v>
      </c>
      <c r="B277" s="5" t="s">
        <v>181</v>
      </c>
      <c r="C277" s="5">
        <v>2</v>
      </c>
      <c r="D277" s="5">
        <v>250</v>
      </c>
      <c r="E277" s="6">
        <v>44147</v>
      </c>
      <c r="F277" s="5" t="s">
        <v>599</v>
      </c>
      <c r="G277" s="5">
        <v>25</v>
      </c>
      <c r="H277" s="5" t="s">
        <v>598</v>
      </c>
      <c r="I277" s="18">
        <v>0</v>
      </c>
      <c r="Q277" t="b">
        <f>AND(D277&gt;30, D277&lt;=50)</f>
        <v>0</v>
      </c>
      <c r="R277" t="b">
        <f>AND(MID(B277,2,1)="I")</f>
        <v>0</v>
      </c>
    </row>
    <row r="278" spans="1:18" x14ac:dyDescent="0.25">
      <c r="A278" s="5" t="s">
        <v>140</v>
      </c>
      <c r="B278" s="5" t="s">
        <v>243</v>
      </c>
      <c r="C278" s="5">
        <v>6</v>
      </c>
      <c r="D278" s="5">
        <v>90</v>
      </c>
      <c r="E278" s="6">
        <v>44189</v>
      </c>
      <c r="F278" s="5" t="s">
        <v>597</v>
      </c>
      <c r="G278" s="5">
        <v>25</v>
      </c>
      <c r="H278" s="5" t="s">
        <v>596</v>
      </c>
      <c r="I278" s="18">
        <v>0</v>
      </c>
      <c r="Q278" t="b">
        <f>AND(D278&gt;30, D278&lt;=50)</f>
        <v>0</v>
      </c>
      <c r="R278" t="b">
        <f>AND(MID(B278,2,1)="I")</f>
        <v>1</v>
      </c>
    </row>
    <row r="279" spans="1:18" x14ac:dyDescent="0.25">
      <c r="A279" s="5" t="s">
        <v>187</v>
      </c>
      <c r="B279" s="5" t="s">
        <v>139</v>
      </c>
      <c r="C279" s="5">
        <v>1</v>
      </c>
      <c r="D279" s="5">
        <v>4.99</v>
      </c>
      <c r="E279" s="6">
        <v>44168</v>
      </c>
      <c r="F279" s="5" t="s">
        <v>595</v>
      </c>
      <c r="G279" s="5">
        <v>31</v>
      </c>
      <c r="H279" s="5" t="s">
        <v>594</v>
      </c>
      <c r="I279" s="18">
        <v>0</v>
      </c>
      <c r="Q279" t="b">
        <f>AND(D279&gt;30, D279&lt;=50)</f>
        <v>0</v>
      </c>
      <c r="R279" t="b">
        <f>AND(MID(B279,2,1)="I")</f>
        <v>1</v>
      </c>
    </row>
    <row r="280" spans="1:18" x14ac:dyDescent="0.25">
      <c r="A280" s="5" t="s">
        <v>190</v>
      </c>
      <c r="B280" s="5" t="s">
        <v>243</v>
      </c>
      <c r="C280" s="5">
        <v>2</v>
      </c>
      <c r="D280" s="5">
        <v>30</v>
      </c>
      <c r="E280" s="6">
        <v>44213</v>
      </c>
      <c r="F280" s="5" t="s">
        <v>593</v>
      </c>
      <c r="G280" s="5">
        <v>42</v>
      </c>
      <c r="H280" s="5" t="s">
        <v>592</v>
      </c>
      <c r="I280" s="18">
        <v>0</v>
      </c>
      <c r="Q280" t="b">
        <f>AND(D280&gt;30, D280&lt;=50)</f>
        <v>0</v>
      </c>
      <c r="R280" t="b">
        <f>AND(MID(B280,2,1)="I")</f>
        <v>1</v>
      </c>
    </row>
    <row r="281" spans="1:18" x14ac:dyDescent="0.25">
      <c r="A281" s="5" t="s">
        <v>190</v>
      </c>
      <c r="B281" s="5" t="s">
        <v>143</v>
      </c>
      <c r="C281" s="5">
        <v>1</v>
      </c>
      <c r="D281" s="5">
        <v>19.989999999999998</v>
      </c>
      <c r="E281" s="6">
        <v>44230</v>
      </c>
      <c r="F281" s="5" t="s">
        <v>591</v>
      </c>
      <c r="G281" s="5">
        <v>45</v>
      </c>
      <c r="H281" s="5" t="s">
        <v>590</v>
      </c>
      <c r="I281" s="18">
        <v>0</v>
      </c>
      <c r="Q281" t="b">
        <f>AND(D281&gt;30, D281&lt;=50)</f>
        <v>0</v>
      </c>
      <c r="R281" t="b">
        <f>AND(MID(B281,2,1)="I")</f>
        <v>0</v>
      </c>
    </row>
    <row r="282" spans="1:18" x14ac:dyDescent="0.25">
      <c r="A282" s="5" t="s">
        <v>157</v>
      </c>
      <c r="B282" s="5" t="s">
        <v>150</v>
      </c>
      <c r="C282" s="5">
        <v>5</v>
      </c>
      <c r="D282" s="5">
        <v>44.95</v>
      </c>
      <c r="E282" s="6">
        <v>44197</v>
      </c>
      <c r="F282" s="5" t="s">
        <v>589</v>
      </c>
      <c r="G282" s="5">
        <v>41</v>
      </c>
      <c r="H282" s="5" t="s">
        <v>588</v>
      </c>
      <c r="I282" s="18">
        <v>0</v>
      </c>
      <c r="Q282" t="b">
        <f>AND(D282&gt;30, D282&lt;=50)</f>
        <v>1</v>
      </c>
      <c r="R282" t="b">
        <f>AND(MID(B282,2,1)="I")</f>
        <v>0</v>
      </c>
    </row>
    <row r="283" spans="1:18" x14ac:dyDescent="0.25">
      <c r="A283" s="5" t="s">
        <v>173</v>
      </c>
      <c r="B283" s="5" t="s">
        <v>184</v>
      </c>
      <c r="C283" s="5">
        <v>3</v>
      </c>
      <c r="D283" s="5">
        <v>59.97</v>
      </c>
      <c r="E283" s="6">
        <v>44107</v>
      </c>
      <c r="F283" s="5" t="s">
        <v>587</v>
      </c>
      <c r="G283" s="5">
        <v>22</v>
      </c>
      <c r="H283" s="5" t="s">
        <v>586</v>
      </c>
      <c r="I283" s="18">
        <v>0</v>
      </c>
      <c r="Q283" t="b">
        <f>AND(D283&gt;30, D283&lt;=50)</f>
        <v>0</v>
      </c>
      <c r="R283" t="b">
        <f>AND(MID(B283,2,1)="I")</f>
        <v>1</v>
      </c>
    </row>
    <row r="284" spans="1:18" x14ac:dyDescent="0.25">
      <c r="A284" s="5" t="s">
        <v>160</v>
      </c>
      <c r="B284" s="5" t="s">
        <v>147</v>
      </c>
      <c r="C284" s="5">
        <v>4</v>
      </c>
      <c r="D284" s="5">
        <v>19.96</v>
      </c>
      <c r="E284" s="6">
        <v>44087</v>
      </c>
      <c r="F284" s="5" t="s">
        <v>545</v>
      </c>
      <c r="G284" s="5">
        <v>32</v>
      </c>
      <c r="H284" s="5" t="s">
        <v>585</v>
      </c>
      <c r="I284" s="18">
        <v>0</v>
      </c>
      <c r="Q284" t="b">
        <f>AND(D284&gt;30, D284&lt;=50)</f>
        <v>0</v>
      </c>
      <c r="R284" t="b">
        <f>AND(MID(B284,2,1)="I")</f>
        <v>0</v>
      </c>
    </row>
    <row r="285" spans="1:18" x14ac:dyDescent="0.25">
      <c r="A285" s="5" t="s">
        <v>187</v>
      </c>
      <c r="B285" s="5" t="s">
        <v>238</v>
      </c>
      <c r="C285" s="5">
        <v>2</v>
      </c>
      <c r="D285" s="5">
        <v>3.98</v>
      </c>
      <c r="E285" s="6">
        <v>44180</v>
      </c>
      <c r="F285" s="5" t="s">
        <v>584</v>
      </c>
      <c r="G285" s="5">
        <v>27</v>
      </c>
      <c r="H285" s="5" t="s">
        <v>583</v>
      </c>
      <c r="I285" s="18">
        <v>0</v>
      </c>
      <c r="Q285" t="b">
        <f>AND(D285&gt;30, D285&lt;=50)</f>
        <v>0</v>
      </c>
      <c r="R285" t="b">
        <f>AND(MID(B285,2,1)="I")</f>
        <v>1</v>
      </c>
    </row>
    <row r="286" spans="1:18" x14ac:dyDescent="0.25">
      <c r="A286" s="5" t="s">
        <v>153</v>
      </c>
      <c r="B286" s="5" t="s">
        <v>156</v>
      </c>
      <c r="C286" s="5">
        <v>3</v>
      </c>
      <c r="D286" s="5">
        <v>5.97</v>
      </c>
      <c r="E286" s="6">
        <v>44234</v>
      </c>
      <c r="F286" s="5" t="s">
        <v>582</v>
      </c>
      <c r="G286" s="5">
        <v>23</v>
      </c>
      <c r="H286" s="5" t="s">
        <v>581</v>
      </c>
      <c r="I286" s="18">
        <v>0</v>
      </c>
      <c r="Q286" t="b">
        <f>AND(D286&gt;30, D286&lt;=50)</f>
        <v>0</v>
      </c>
      <c r="R286" t="b">
        <f>AND(MID(B286,2,1)="I")</f>
        <v>0</v>
      </c>
    </row>
    <row r="287" spans="1:18" x14ac:dyDescent="0.25">
      <c r="A287" s="5" t="s">
        <v>140</v>
      </c>
      <c r="B287" s="5" t="s">
        <v>147</v>
      </c>
      <c r="C287" s="5">
        <v>2</v>
      </c>
      <c r="D287" s="5">
        <v>7.9840000000000009</v>
      </c>
      <c r="E287" s="6">
        <v>44173</v>
      </c>
      <c r="F287" s="5" t="s">
        <v>580</v>
      </c>
      <c r="G287" s="5">
        <v>35</v>
      </c>
      <c r="H287" s="5" t="s">
        <v>579</v>
      </c>
      <c r="I287" s="18">
        <v>0.2</v>
      </c>
      <c r="Q287" t="b">
        <f>AND(D287&gt;30, D287&lt;=50)</f>
        <v>0</v>
      </c>
      <c r="R287" t="b">
        <f>AND(MID(B287,2,1)="I")</f>
        <v>0</v>
      </c>
    </row>
    <row r="288" spans="1:18" x14ac:dyDescent="0.25">
      <c r="A288" s="5" t="s">
        <v>153</v>
      </c>
      <c r="B288" s="5" t="s">
        <v>143</v>
      </c>
      <c r="C288" s="5">
        <v>2</v>
      </c>
      <c r="D288" s="5">
        <v>19.989999999999998</v>
      </c>
      <c r="E288" s="6">
        <v>44091</v>
      </c>
      <c r="F288" s="5" t="s">
        <v>578</v>
      </c>
      <c r="G288" s="5">
        <v>42</v>
      </c>
      <c r="H288" s="5" t="s">
        <v>577</v>
      </c>
      <c r="I288" s="18">
        <v>0.5</v>
      </c>
      <c r="Q288" t="b">
        <f>AND(D288&gt;30, D288&lt;=50)</f>
        <v>0</v>
      </c>
      <c r="R288" t="b">
        <f>AND(MID(B288,2,1)="I")</f>
        <v>0</v>
      </c>
    </row>
    <row r="289" spans="1:18" x14ac:dyDescent="0.25">
      <c r="A289" s="5" t="s">
        <v>140</v>
      </c>
      <c r="B289" s="5" t="s">
        <v>156</v>
      </c>
      <c r="C289" s="5">
        <v>2</v>
      </c>
      <c r="D289" s="5">
        <v>3.98</v>
      </c>
      <c r="E289" s="6">
        <v>44163</v>
      </c>
      <c r="F289" s="5" t="s">
        <v>296</v>
      </c>
      <c r="G289" s="5">
        <v>38</v>
      </c>
      <c r="H289" s="5" t="s">
        <v>576</v>
      </c>
      <c r="I289" s="18">
        <v>0</v>
      </c>
      <c r="Q289" t="b">
        <f>AND(D289&gt;30, D289&lt;=50)</f>
        <v>0</v>
      </c>
      <c r="R289" t="b">
        <f>AND(MID(B289,2,1)="I")</f>
        <v>0</v>
      </c>
    </row>
    <row r="290" spans="1:18" x14ac:dyDescent="0.25">
      <c r="A290" s="5" t="s">
        <v>160</v>
      </c>
      <c r="B290" s="5" t="s">
        <v>238</v>
      </c>
      <c r="C290" s="5">
        <v>3</v>
      </c>
      <c r="D290" s="5">
        <v>5.97</v>
      </c>
      <c r="E290" s="6">
        <v>44114</v>
      </c>
      <c r="F290" s="5" t="s">
        <v>575</v>
      </c>
      <c r="G290" s="5">
        <v>40</v>
      </c>
      <c r="H290" s="5" t="s">
        <v>574</v>
      </c>
      <c r="I290" s="18">
        <v>0</v>
      </c>
      <c r="Q290" t="b">
        <f>AND(D290&gt;30, D290&lt;=50)</f>
        <v>0</v>
      </c>
      <c r="R290" t="b">
        <f>AND(MID(B290,2,1)="I")</f>
        <v>1</v>
      </c>
    </row>
    <row r="291" spans="1:18" x14ac:dyDescent="0.25">
      <c r="A291" s="5" t="s">
        <v>165</v>
      </c>
      <c r="B291" s="5" t="s">
        <v>156</v>
      </c>
      <c r="C291" s="5">
        <v>1</v>
      </c>
      <c r="D291" s="5">
        <v>1.99</v>
      </c>
      <c r="E291" s="6">
        <v>44114</v>
      </c>
      <c r="F291" s="5" t="s">
        <v>573</v>
      </c>
      <c r="G291" s="5">
        <v>52</v>
      </c>
      <c r="H291" s="5" t="s">
        <v>572</v>
      </c>
      <c r="I291" s="18">
        <v>0</v>
      </c>
      <c r="Q291" t="b">
        <f>AND(D291&gt;30, D291&lt;=50)</f>
        <v>0</v>
      </c>
      <c r="R291" t="b">
        <f>AND(MID(B291,2,1)="I")</f>
        <v>0</v>
      </c>
    </row>
    <row r="292" spans="1:18" x14ac:dyDescent="0.25">
      <c r="A292" s="5" t="s">
        <v>173</v>
      </c>
      <c r="B292" s="5" t="s">
        <v>139</v>
      </c>
      <c r="C292" s="5">
        <v>4</v>
      </c>
      <c r="D292" s="5">
        <v>15.968000000000002</v>
      </c>
      <c r="E292" s="6">
        <v>44233</v>
      </c>
      <c r="F292" s="5" t="s">
        <v>571</v>
      </c>
      <c r="G292" s="5">
        <v>40</v>
      </c>
      <c r="H292" s="5" t="s">
        <v>570</v>
      </c>
      <c r="I292" s="18">
        <v>0.2</v>
      </c>
      <c r="Q292" t="b">
        <f>AND(D292&gt;30, D292&lt;=50)</f>
        <v>0</v>
      </c>
      <c r="R292" t="b">
        <f>AND(MID(B292,2,1)="I")</f>
        <v>1</v>
      </c>
    </row>
    <row r="293" spans="1:18" x14ac:dyDescent="0.25">
      <c r="A293" s="5" t="s">
        <v>157</v>
      </c>
      <c r="B293" s="5" t="s">
        <v>143</v>
      </c>
      <c r="C293" s="5">
        <v>1</v>
      </c>
      <c r="D293" s="5">
        <v>19.989999999999998</v>
      </c>
      <c r="E293" s="6">
        <v>44212</v>
      </c>
      <c r="F293" s="5" t="s">
        <v>569</v>
      </c>
      <c r="G293" s="5">
        <v>59</v>
      </c>
      <c r="H293" s="5" t="s">
        <v>568</v>
      </c>
      <c r="I293" s="18">
        <v>0</v>
      </c>
      <c r="Q293" t="b">
        <f>AND(D293&gt;30, D293&lt;=50)</f>
        <v>0</v>
      </c>
      <c r="R293" t="b">
        <f>AND(MID(B293,2,1)="I")</f>
        <v>0</v>
      </c>
    </row>
    <row r="294" spans="1:18" x14ac:dyDescent="0.25">
      <c r="A294" s="5" t="s">
        <v>140</v>
      </c>
      <c r="B294" s="5" t="s">
        <v>143</v>
      </c>
      <c r="C294" s="5">
        <v>2</v>
      </c>
      <c r="D294" s="5">
        <v>35.981999999999999</v>
      </c>
      <c r="E294" s="6">
        <v>44209</v>
      </c>
      <c r="F294" s="5" t="s">
        <v>567</v>
      </c>
      <c r="G294" s="5">
        <v>41</v>
      </c>
      <c r="H294" s="5" t="s">
        <v>566</v>
      </c>
      <c r="I294" s="18">
        <v>0.1</v>
      </c>
      <c r="Q294" t="b">
        <f>AND(D294&gt;30, D294&lt;=50)</f>
        <v>1</v>
      </c>
      <c r="R294" t="b">
        <f>AND(MID(B294,2,1)="I")</f>
        <v>0</v>
      </c>
    </row>
    <row r="295" spans="1:18" x14ac:dyDescent="0.25">
      <c r="A295" s="5" t="s">
        <v>187</v>
      </c>
      <c r="B295" s="5" t="s">
        <v>139</v>
      </c>
      <c r="C295" s="5">
        <v>1</v>
      </c>
      <c r="D295" s="5">
        <v>4.99</v>
      </c>
      <c r="E295" s="6">
        <v>44191</v>
      </c>
      <c r="F295" s="5" t="s">
        <v>565</v>
      </c>
      <c r="G295" s="5">
        <v>48</v>
      </c>
      <c r="H295" s="5" t="s">
        <v>564</v>
      </c>
      <c r="I295" s="18">
        <v>0</v>
      </c>
      <c r="Q295" t="b">
        <f>AND(D295&gt;30, D295&lt;=50)</f>
        <v>0</v>
      </c>
      <c r="R295" t="b">
        <f>AND(MID(B295,2,1)="I")</f>
        <v>1</v>
      </c>
    </row>
    <row r="296" spans="1:18" x14ac:dyDescent="0.25">
      <c r="A296" s="5" t="s">
        <v>144</v>
      </c>
      <c r="B296" s="5" t="s">
        <v>181</v>
      </c>
      <c r="C296" s="5">
        <v>4</v>
      </c>
      <c r="D296" s="5">
        <v>500</v>
      </c>
      <c r="E296" s="6">
        <v>44190</v>
      </c>
      <c r="F296" s="5" t="s">
        <v>563</v>
      </c>
      <c r="G296" s="5">
        <v>46</v>
      </c>
      <c r="H296" s="5" t="s">
        <v>562</v>
      </c>
      <c r="I296" s="18">
        <v>0</v>
      </c>
      <c r="Q296" t="b">
        <f>AND(D296&gt;30, D296&lt;=50)</f>
        <v>0</v>
      </c>
      <c r="R296" t="b">
        <f>AND(MID(B296,2,1)="I")</f>
        <v>0</v>
      </c>
    </row>
    <row r="297" spans="1:18" x14ac:dyDescent="0.25">
      <c r="A297" s="5" t="s">
        <v>140</v>
      </c>
      <c r="B297" s="5" t="s">
        <v>139</v>
      </c>
      <c r="C297" s="5">
        <v>1</v>
      </c>
      <c r="D297" s="5">
        <v>4.99</v>
      </c>
      <c r="E297" s="6">
        <v>44140</v>
      </c>
      <c r="F297" s="5" t="s">
        <v>561</v>
      </c>
      <c r="G297" s="5">
        <v>43</v>
      </c>
      <c r="H297" s="5" t="s">
        <v>560</v>
      </c>
      <c r="I297" s="18">
        <v>0</v>
      </c>
      <c r="Q297" t="b">
        <f>AND(D297&gt;30, D297&lt;=50)</f>
        <v>0</v>
      </c>
      <c r="R297" t="b">
        <f>AND(MID(B297,2,1)="I")</f>
        <v>1</v>
      </c>
    </row>
    <row r="298" spans="1:18" x14ac:dyDescent="0.25">
      <c r="A298" s="5" t="s">
        <v>178</v>
      </c>
      <c r="B298" s="5" t="s">
        <v>181</v>
      </c>
      <c r="C298" s="5">
        <v>1</v>
      </c>
      <c r="D298" s="5">
        <v>112.5</v>
      </c>
      <c r="E298" s="6">
        <v>44095</v>
      </c>
      <c r="F298" s="5" t="s">
        <v>559</v>
      </c>
      <c r="G298" s="5">
        <v>54</v>
      </c>
      <c r="H298" s="5" t="s">
        <v>558</v>
      </c>
      <c r="I298" s="18">
        <v>0.1</v>
      </c>
      <c r="Q298" t="b">
        <f>AND(D298&gt;30, D298&lt;=50)</f>
        <v>0</v>
      </c>
      <c r="R298" t="b">
        <f>AND(MID(B298,2,1)="I")</f>
        <v>0</v>
      </c>
    </row>
    <row r="299" spans="1:18" x14ac:dyDescent="0.25">
      <c r="A299" s="5" t="s">
        <v>187</v>
      </c>
      <c r="B299" s="5" t="s">
        <v>150</v>
      </c>
      <c r="C299" s="5">
        <v>1</v>
      </c>
      <c r="D299" s="5">
        <v>8.99</v>
      </c>
      <c r="E299" s="6">
        <v>44183</v>
      </c>
      <c r="F299" s="5" t="s">
        <v>557</v>
      </c>
      <c r="G299" s="5">
        <v>35</v>
      </c>
      <c r="H299" s="5" t="s">
        <v>556</v>
      </c>
      <c r="I299" s="18">
        <v>0</v>
      </c>
      <c r="Q299" t="b">
        <f>AND(D299&gt;30, D299&lt;=50)</f>
        <v>0</v>
      </c>
      <c r="R299" t="b">
        <f>AND(MID(B299,2,1)="I")</f>
        <v>0</v>
      </c>
    </row>
    <row r="300" spans="1:18" x14ac:dyDescent="0.25">
      <c r="A300" s="5" t="s">
        <v>187</v>
      </c>
      <c r="B300" s="5" t="s">
        <v>147</v>
      </c>
      <c r="C300" s="5">
        <v>6</v>
      </c>
      <c r="D300" s="5">
        <v>29.94</v>
      </c>
      <c r="E300" s="6">
        <v>44163</v>
      </c>
      <c r="F300" s="5" t="s">
        <v>555</v>
      </c>
      <c r="G300" s="5">
        <v>24</v>
      </c>
      <c r="H300" s="5" t="s">
        <v>554</v>
      </c>
      <c r="I300" s="18">
        <v>0</v>
      </c>
      <c r="Q300" t="b">
        <f>AND(D300&gt;30, D300&lt;=50)</f>
        <v>0</v>
      </c>
      <c r="R300" t="b">
        <f>AND(MID(B300,2,1)="I")</f>
        <v>0</v>
      </c>
    </row>
    <row r="301" spans="1:18" x14ac:dyDescent="0.25">
      <c r="A301" s="5" t="s">
        <v>144</v>
      </c>
      <c r="B301" s="5" t="s">
        <v>143</v>
      </c>
      <c r="C301" s="5">
        <v>4</v>
      </c>
      <c r="D301" s="5">
        <v>79.959999999999994</v>
      </c>
      <c r="E301" s="6">
        <v>44089</v>
      </c>
      <c r="F301" s="5" t="s">
        <v>553</v>
      </c>
      <c r="G301" s="5">
        <v>24</v>
      </c>
      <c r="H301" s="5" t="s">
        <v>552</v>
      </c>
      <c r="I301" s="18">
        <v>0</v>
      </c>
      <c r="Q301" t="b">
        <f>AND(D301&gt;30, D301&lt;=50)</f>
        <v>0</v>
      </c>
      <c r="R301" t="b">
        <f>AND(MID(B301,2,1)="I")</f>
        <v>0</v>
      </c>
    </row>
    <row r="302" spans="1:18" x14ac:dyDescent="0.25">
      <c r="A302" s="5" t="s">
        <v>187</v>
      </c>
      <c r="B302" s="5" t="s">
        <v>181</v>
      </c>
      <c r="C302" s="5">
        <v>5</v>
      </c>
      <c r="D302" s="5">
        <v>312.5</v>
      </c>
      <c r="E302" s="6">
        <v>44181</v>
      </c>
      <c r="F302" s="5" t="s">
        <v>551</v>
      </c>
      <c r="G302" s="5">
        <v>32</v>
      </c>
      <c r="H302" s="5" t="s">
        <v>550</v>
      </c>
      <c r="I302" s="18">
        <v>0.5</v>
      </c>
      <c r="Q302" t="b">
        <f>AND(D302&gt;30, D302&lt;=50)</f>
        <v>0</v>
      </c>
      <c r="R302" t="b">
        <f>AND(MID(B302,2,1)="I")</f>
        <v>0</v>
      </c>
    </row>
    <row r="303" spans="1:18" x14ac:dyDescent="0.25">
      <c r="A303" s="5" t="s">
        <v>190</v>
      </c>
      <c r="B303" s="5" t="s">
        <v>150</v>
      </c>
      <c r="C303" s="5">
        <v>5</v>
      </c>
      <c r="D303" s="5">
        <v>22.475000000000001</v>
      </c>
      <c r="E303" s="6">
        <v>44102</v>
      </c>
      <c r="F303" s="5" t="s">
        <v>549</v>
      </c>
      <c r="G303" s="5">
        <v>34</v>
      </c>
      <c r="H303" s="5" t="s">
        <v>548</v>
      </c>
      <c r="I303" s="18">
        <v>0.5</v>
      </c>
      <c r="Q303" t="b">
        <f>AND(D303&gt;30, D303&lt;=50)</f>
        <v>0</v>
      </c>
      <c r="R303" t="b">
        <f>AND(MID(B303,2,1)="I")</f>
        <v>0</v>
      </c>
    </row>
    <row r="304" spans="1:18" x14ac:dyDescent="0.25">
      <c r="A304" s="5" t="s">
        <v>153</v>
      </c>
      <c r="B304" s="5" t="s">
        <v>143</v>
      </c>
      <c r="C304" s="5">
        <v>2</v>
      </c>
      <c r="D304" s="5">
        <v>39.979999999999997</v>
      </c>
      <c r="E304" s="6">
        <v>44196</v>
      </c>
      <c r="F304" s="5" t="s">
        <v>547</v>
      </c>
      <c r="G304" s="5">
        <v>55</v>
      </c>
      <c r="H304" s="5" t="s">
        <v>546</v>
      </c>
      <c r="I304" s="18">
        <v>0</v>
      </c>
      <c r="Q304" t="b">
        <f>AND(D304&gt;30, D304&lt;=50)</f>
        <v>1</v>
      </c>
      <c r="R304" t="b">
        <f>AND(MID(B304,2,1)="I")</f>
        <v>0</v>
      </c>
    </row>
    <row r="305" spans="1:18" x14ac:dyDescent="0.25">
      <c r="A305" s="5" t="s">
        <v>165</v>
      </c>
      <c r="B305" s="5" t="s">
        <v>156</v>
      </c>
      <c r="C305" s="5">
        <v>1</v>
      </c>
      <c r="D305" s="5">
        <v>1.99</v>
      </c>
      <c r="E305" s="6">
        <v>44104</v>
      </c>
      <c r="F305" s="5" t="s">
        <v>545</v>
      </c>
      <c r="G305" s="5">
        <v>51</v>
      </c>
      <c r="H305" s="5" t="s">
        <v>544</v>
      </c>
      <c r="I305" s="18">
        <v>0</v>
      </c>
      <c r="Q305" t="b">
        <f>AND(D305&gt;30, D305&lt;=50)</f>
        <v>0</v>
      </c>
      <c r="R305" t="b">
        <f>AND(MID(B305,2,1)="I")</f>
        <v>0</v>
      </c>
    </row>
    <row r="306" spans="1:18" x14ac:dyDescent="0.25">
      <c r="A306" s="5" t="s">
        <v>173</v>
      </c>
      <c r="B306" s="5" t="s">
        <v>139</v>
      </c>
      <c r="C306" s="5">
        <v>2</v>
      </c>
      <c r="D306" s="5">
        <v>9.98</v>
      </c>
      <c r="E306" s="6">
        <v>44159</v>
      </c>
      <c r="F306" s="5" t="s">
        <v>543</v>
      </c>
      <c r="G306" s="5">
        <v>50</v>
      </c>
      <c r="H306" s="5" t="s">
        <v>542</v>
      </c>
      <c r="I306" s="18">
        <v>0</v>
      </c>
      <c r="Q306" t="b">
        <f>AND(D306&gt;30, D306&lt;=50)</f>
        <v>0</v>
      </c>
      <c r="R306" t="b">
        <f>AND(MID(B306,2,1)="I")</f>
        <v>1</v>
      </c>
    </row>
    <row r="307" spans="1:18" x14ac:dyDescent="0.25">
      <c r="A307" s="5" t="s">
        <v>178</v>
      </c>
      <c r="B307" s="5" t="s">
        <v>143</v>
      </c>
      <c r="C307" s="5">
        <v>2</v>
      </c>
      <c r="D307" s="5">
        <v>39.979999999999997</v>
      </c>
      <c r="E307" s="6">
        <v>44128</v>
      </c>
      <c r="F307" s="5" t="s">
        <v>541</v>
      </c>
      <c r="G307" s="5">
        <v>25</v>
      </c>
      <c r="H307" s="5" t="s">
        <v>540</v>
      </c>
      <c r="I307" s="18">
        <v>0</v>
      </c>
      <c r="Q307" t="b">
        <f>AND(D307&gt;30, D307&lt;=50)</f>
        <v>1</v>
      </c>
      <c r="R307" t="b">
        <f>AND(MID(B307,2,1)="I")</f>
        <v>0</v>
      </c>
    </row>
    <row r="308" spans="1:18" x14ac:dyDescent="0.25">
      <c r="A308" s="5" t="s">
        <v>187</v>
      </c>
      <c r="B308" s="5" t="s">
        <v>143</v>
      </c>
      <c r="C308" s="5">
        <v>1</v>
      </c>
      <c r="D308" s="5">
        <v>19.989999999999998</v>
      </c>
      <c r="E308" s="6">
        <v>44122</v>
      </c>
      <c r="F308" s="5" t="s">
        <v>539</v>
      </c>
      <c r="G308" s="5">
        <v>48</v>
      </c>
      <c r="H308" s="5" t="s">
        <v>538</v>
      </c>
      <c r="I308" s="18">
        <v>0</v>
      </c>
      <c r="Q308" t="b">
        <f>AND(D308&gt;30, D308&lt;=50)</f>
        <v>0</v>
      </c>
      <c r="R308" t="b">
        <f>AND(MID(B308,2,1)="I")</f>
        <v>0</v>
      </c>
    </row>
    <row r="309" spans="1:18" x14ac:dyDescent="0.25">
      <c r="A309" s="5" t="s">
        <v>140</v>
      </c>
      <c r="B309" s="5" t="s">
        <v>139</v>
      </c>
      <c r="C309" s="5">
        <v>1</v>
      </c>
      <c r="D309" s="5">
        <v>3.9920000000000004</v>
      </c>
      <c r="E309" s="6">
        <v>44182</v>
      </c>
      <c r="F309" s="5" t="s">
        <v>537</v>
      </c>
      <c r="G309" s="5">
        <v>27</v>
      </c>
      <c r="H309" s="5" t="s">
        <v>536</v>
      </c>
      <c r="I309" s="18">
        <v>0.2</v>
      </c>
      <c r="Q309" t="b">
        <f>AND(D309&gt;30, D309&lt;=50)</f>
        <v>0</v>
      </c>
      <c r="R309" t="b">
        <f>AND(MID(B309,2,1)="I")</f>
        <v>1</v>
      </c>
    </row>
    <row r="310" spans="1:18" x14ac:dyDescent="0.25">
      <c r="A310" s="5" t="s">
        <v>178</v>
      </c>
      <c r="B310" s="5" t="s">
        <v>156</v>
      </c>
      <c r="C310" s="5">
        <v>4</v>
      </c>
      <c r="D310" s="5">
        <v>7.96</v>
      </c>
      <c r="E310" s="6">
        <v>44218</v>
      </c>
      <c r="F310" s="5" t="s">
        <v>535</v>
      </c>
      <c r="G310" s="5">
        <v>33</v>
      </c>
      <c r="H310" s="5" t="s">
        <v>534</v>
      </c>
      <c r="I310" s="18">
        <v>0</v>
      </c>
      <c r="Q310" t="b">
        <f>AND(D310&gt;30, D310&lt;=50)</f>
        <v>0</v>
      </c>
      <c r="R310" t="b">
        <f>AND(MID(B310,2,1)="I")</f>
        <v>0</v>
      </c>
    </row>
    <row r="311" spans="1:18" x14ac:dyDescent="0.25">
      <c r="A311" s="5" t="s">
        <v>157</v>
      </c>
      <c r="B311" s="5" t="s">
        <v>156</v>
      </c>
      <c r="C311" s="5">
        <v>2</v>
      </c>
      <c r="D311" s="5">
        <v>3.98</v>
      </c>
      <c r="E311" s="6">
        <v>44098</v>
      </c>
      <c r="F311" s="5" t="s">
        <v>533</v>
      </c>
      <c r="G311" s="5">
        <v>40</v>
      </c>
      <c r="H311" s="5" t="s">
        <v>532</v>
      </c>
      <c r="I311" s="18">
        <v>0</v>
      </c>
      <c r="Q311" t="b">
        <f>AND(D311&gt;30, D311&lt;=50)</f>
        <v>0</v>
      </c>
      <c r="R311" t="b">
        <f>AND(MID(B311,2,1)="I")</f>
        <v>0</v>
      </c>
    </row>
    <row r="312" spans="1:18" x14ac:dyDescent="0.25">
      <c r="A312" s="5" t="s">
        <v>144</v>
      </c>
      <c r="B312" s="5" t="s">
        <v>147</v>
      </c>
      <c r="C312" s="5">
        <v>1</v>
      </c>
      <c r="D312" s="5">
        <v>3.4929999999999999</v>
      </c>
      <c r="E312" s="6">
        <v>44089</v>
      </c>
      <c r="F312" s="5" t="s">
        <v>531</v>
      </c>
      <c r="G312" s="5">
        <v>53</v>
      </c>
      <c r="H312" s="5" t="s">
        <v>530</v>
      </c>
      <c r="I312" s="18">
        <v>0.3</v>
      </c>
      <c r="Q312" t="b">
        <f>AND(D312&gt;30, D312&lt;=50)</f>
        <v>0</v>
      </c>
      <c r="R312" t="b">
        <f>AND(MID(B312,2,1)="I")</f>
        <v>0</v>
      </c>
    </row>
    <row r="313" spans="1:18" x14ac:dyDescent="0.25">
      <c r="A313" s="5" t="s">
        <v>178</v>
      </c>
      <c r="B313" s="5" t="s">
        <v>143</v>
      </c>
      <c r="C313" s="5">
        <v>6</v>
      </c>
      <c r="D313" s="5">
        <v>119.94</v>
      </c>
      <c r="E313" s="6">
        <v>44119</v>
      </c>
      <c r="F313" s="5" t="s">
        <v>529</v>
      </c>
      <c r="G313" s="5">
        <v>33</v>
      </c>
      <c r="H313" s="5" t="s">
        <v>528</v>
      </c>
      <c r="I313" s="18">
        <v>0</v>
      </c>
      <c r="Q313" t="b">
        <f>AND(D313&gt;30, D313&lt;=50)</f>
        <v>0</v>
      </c>
      <c r="R313" t="b">
        <f>AND(MID(B313,2,1)="I")</f>
        <v>0</v>
      </c>
    </row>
    <row r="314" spans="1:18" x14ac:dyDescent="0.25">
      <c r="A314" s="5" t="s">
        <v>153</v>
      </c>
      <c r="B314" s="5" t="s">
        <v>147</v>
      </c>
      <c r="C314" s="5">
        <v>3</v>
      </c>
      <c r="D314" s="5">
        <v>14.97</v>
      </c>
      <c r="E314" s="6">
        <v>44162</v>
      </c>
      <c r="F314" s="5" t="s">
        <v>527</v>
      </c>
      <c r="G314" s="5">
        <v>33</v>
      </c>
      <c r="H314" s="5" t="s">
        <v>526</v>
      </c>
      <c r="I314" s="18">
        <v>0</v>
      </c>
      <c r="Q314" t="b">
        <f>AND(D314&gt;30, D314&lt;=50)</f>
        <v>0</v>
      </c>
      <c r="R314" t="b">
        <f>AND(MID(B314,2,1)="I")</f>
        <v>0</v>
      </c>
    </row>
    <row r="315" spans="1:18" x14ac:dyDescent="0.25">
      <c r="A315" s="5" t="s">
        <v>190</v>
      </c>
      <c r="B315" s="5" t="s">
        <v>156</v>
      </c>
      <c r="C315" s="5">
        <v>2</v>
      </c>
      <c r="D315" s="5">
        <v>3.98</v>
      </c>
      <c r="E315" s="6">
        <v>44225</v>
      </c>
      <c r="F315" s="5" t="s">
        <v>525</v>
      </c>
      <c r="G315" s="5">
        <v>24</v>
      </c>
      <c r="H315" s="5" t="s">
        <v>524</v>
      </c>
      <c r="I315" s="18">
        <v>0</v>
      </c>
      <c r="Q315" t="b">
        <f>AND(D315&gt;30, D315&lt;=50)</f>
        <v>0</v>
      </c>
      <c r="R315" t="b">
        <f>AND(MID(B315,2,1)="I")</f>
        <v>0</v>
      </c>
    </row>
    <row r="316" spans="1:18" x14ac:dyDescent="0.25">
      <c r="A316" s="5" t="s">
        <v>173</v>
      </c>
      <c r="B316" s="5" t="s">
        <v>168</v>
      </c>
      <c r="C316" s="5">
        <v>2</v>
      </c>
      <c r="D316" s="5">
        <v>550</v>
      </c>
      <c r="E316" s="6">
        <v>44208</v>
      </c>
      <c r="F316" s="5" t="s">
        <v>523</v>
      </c>
      <c r="G316" s="5">
        <v>38</v>
      </c>
      <c r="H316" s="5" t="s">
        <v>522</v>
      </c>
      <c r="I316" s="18">
        <v>0</v>
      </c>
      <c r="Q316" t="b">
        <f>AND(D316&gt;30, D316&lt;=50)</f>
        <v>0</v>
      </c>
      <c r="R316" t="b">
        <f>AND(MID(B316,2,1)="I")</f>
        <v>0</v>
      </c>
    </row>
    <row r="317" spans="1:18" x14ac:dyDescent="0.25">
      <c r="A317" s="5" t="s">
        <v>153</v>
      </c>
      <c r="B317" s="5" t="s">
        <v>147</v>
      </c>
      <c r="C317" s="5">
        <v>4</v>
      </c>
      <c r="D317" s="5">
        <v>19.96</v>
      </c>
      <c r="E317" s="6">
        <v>44189</v>
      </c>
      <c r="F317" s="5" t="s">
        <v>521</v>
      </c>
      <c r="G317" s="5">
        <v>37</v>
      </c>
      <c r="H317" s="5" t="s">
        <v>520</v>
      </c>
      <c r="I317" s="18">
        <v>0</v>
      </c>
      <c r="Q317" t="b">
        <f>AND(D317&gt;30, D317&lt;=50)</f>
        <v>0</v>
      </c>
      <c r="R317" t="b">
        <f>AND(MID(B317,2,1)="I")</f>
        <v>0</v>
      </c>
    </row>
    <row r="318" spans="1:18" x14ac:dyDescent="0.25">
      <c r="A318" s="5" t="s">
        <v>140</v>
      </c>
      <c r="B318" s="5" t="s">
        <v>150</v>
      </c>
      <c r="C318" s="5">
        <v>4</v>
      </c>
      <c r="D318" s="5">
        <v>35.96</v>
      </c>
      <c r="E318" s="6">
        <v>44090</v>
      </c>
      <c r="F318" s="5" t="s">
        <v>519</v>
      </c>
      <c r="G318" s="5">
        <v>23</v>
      </c>
      <c r="H318" s="5" t="s">
        <v>518</v>
      </c>
      <c r="I318" s="18">
        <v>0</v>
      </c>
      <c r="Q318" t="b">
        <f>AND(D318&gt;30, D318&lt;=50)</f>
        <v>1</v>
      </c>
      <c r="R318" t="b">
        <f>AND(MID(B318,2,1)="I")</f>
        <v>0</v>
      </c>
    </row>
    <row r="319" spans="1:18" x14ac:dyDescent="0.25">
      <c r="A319" s="5" t="s">
        <v>190</v>
      </c>
      <c r="B319" s="5" t="s">
        <v>150</v>
      </c>
      <c r="C319" s="5">
        <v>3</v>
      </c>
      <c r="D319" s="5">
        <v>13.484999999999999</v>
      </c>
      <c r="E319" s="6">
        <v>44172</v>
      </c>
      <c r="F319" s="5" t="s">
        <v>517</v>
      </c>
      <c r="G319" s="5">
        <v>52</v>
      </c>
      <c r="H319" s="5" t="s">
        <v>516</v>
      </c>
      <c r="I319" s="18">
        <v>0.5</v>
      </c>
      <c r="Q319" t="b">
        <f>AND(D319&gt;30, D319&lt;=50)</f>
        <v>0</v>
      </c>
      <c r="R319" t="b">
        <f>AND(MID(B319,2,1)="I")</f>
        <v>0</v>
      </c>
    </row>
    <row r="320" spans="1:18" x14ac:dyDescent="0.25">
      <c r="A320" s="5" t="s">
        <v>178</v>
      </c>
      <c r="B320" s="5" t="s">
        <v>143</v>
      </c>
      <c r="C320" s="5">
        <v>3</v>
      </c>
      <c r="D320" s="5">
        <v>29.984999999999999</v>
      </c>
      <c r="E320" s="6">
        <v>44128</v>
      </c>
      <c r="F320" s="5" t="s">
        <v>326</v>
      </c>
      <c r="G320" s="5">
        <v>41</v>
      </c>
      <c r="H320" s="5" t="s">
        <v>515</v>
      </c>
      <c r="I320" s="18">
        <v>0.5</v>
      </c>
      <c r="Q320" t="b">
        <f>AND(D320&gt;30, D320&lt;=50)</f>
        <v>0</v>
      </c>
      <c r="R320" t="b">
        <f>AND(MID(B320,2,1)="I")</f>
        <v>0</v>
      </c>
    </row>
    <row r="321" spans="1:18" x14ac:dyDescent="0.25">
      <c r="A321" s="5" t="s">
        <v>153</v>
      </c>
      <c r="B321" s="5" t="s">
        <v>168</v>
      </c>
      <c r="C321" s="5">
        <v>2</v>
      </c>
      <c r="D321" s="5">
        <v>495</v>
      </c>
      <c r="E321" s="6">
        <v>44221</v>
      </c>
      <c r="F321" s="5" t="s">
        <v>210</v>
      </c>
      <c r="G321" s="5">
        <v>28</v>
      </c>
      <c r="H321" s="5" t="s">
        <v>514</v>
      </c>
      <c r="I321" s="18">
        <v>0.1</v>
      </c>
      <c r="Q321" t="b">
        <f>AND(D321&gt;30, D321&lt;=50)</f>
        <v>0</v>
      </c>
      <c r="R321" t="b">
        <f>AND(MID(B321,2,1)="I")</f>
        <v>0</v>
      </c>
    </row>
    <row r="322" spans="1:18" x14ac:dyDescent="0.25">
      <c r="A322" s="5" t="s">
        <v>160</v>
      </c>
      <c r="B322" s="5" t="s">
        <v>150</v>
      </c>
      <c r="C322" s="5">
        <v>3</v>
      </c>
      <c r="D322" s="5">
        <v>24.273</v>
      </c>
      <c r="E322" s="6">
        <v>44185</v>
      </c>
      <c r="F322" s="5" t="s">
        <v>513</v>
      </c>
      <c r="G322" s="5">
        <v>25</v>
      </c>
      <c r="H322" s="5" t="s">
        <v>512</v>
      </c>
      <c r="I322" s="18">
        <v>0.1</v>
      </c>
      <c r="Q322" t="b">
        <f>AND(D322&gt;30, D322&lt;=50)</f>
        <v>0</v>
      </c>
      <c r="R322" t="b">
        <f>AND(MID(B322,2,1)="I")</f>
        <v>0</v>
      </c>
    </row>
    <row r="323" spans="1:18" x14ac:dyDescent="0.25">
      <c r="A323" s="5" t="s">
        <v>153</v>
      </c>
      <c r="B323" s="5" t="s">
        <v>168</v>
      </c>
      <c r="C323" s="5">
        <v>1</v>
      </c>
      <c r="D323" s="5">
        <v>275</v>
      </c>
      <c r="E323" s="6">
        <v>44140</v>
      </c>
      <c r="F323" s="5" t="s">
        <v>511</v>
      </c>
      <c r="G323" s="5">
        <v>45</v>
      </c>
      <c r="H323" s="5" t="s">
        <v>510</v>
      </c>
      <c r="I323" s="18">
        <v>0</v>
      </c>
      <c r="Q323" t="b">
        <f>AND(D323&gt;30, D323&lt;=50)</f>
        <v>0</v>
      </c>
      <c r="R323" t="b">
        <f>AND(MID(B323,2,1)="I")</f>
        <v>0</v>
      </c>
    </row>
    <row r="324" spans="1:18" x14ac:dyDescent="0.25">
      <c r="A324" s="5" t="s">
        <v>160</v>
      </c>
      <c r="B324" s="5" t="s">
        <v>156</v>
      </c>
      <c r="C324" s="5">
        <v>1</v>
      </c>
      <c r="D324" s="5">
        <v>1.99</v>
      </c>
      <c r="E324" s="6">
        <v>44168</v>
      </c>
      <c r="F324" s="5" t="s">
        <v>509</v>
      </c>
      <c r="G324" s="5">
        <v>31</v>
      </c>
      <c r="H324" s="5" t="s">
        <v>508</v>
      </c>
      <c r="I324" s="18">
        <v>0</v>
      </c>
      <c r="Q324" t="b">
        <f>AND(D324&gt;30, D324&lt;=50)</f>
        <v>0</v>
      </c>
      <c r="R324" t="b">
        <f>AND(MID(B324,2,1)="I")</f>
        <v>0</v>
      </c>
    </row>
    <row r="325" spans="1:18" x14ac:dyDescent="0.25">
      <c r="A325" s="5" t="s">
        <v>178</v>
      </c>
      <c r="B325" s="5" t="s">
        <v>211</v>
      </c>
      <c r="C325" s="5">
        <v>1</v>
      </c>
      <c r="D325" s="5">
        <v>4.4950000000000001</v>
      </c>
      <c r="E325" s="6">
        <v>44117</v>
      </c>
      <c r="F325" s="5" t="s">
        <v>507</v>
      </c>
      <c r="G325" s="5">
        <v>49</v>
      </c>
      <c r="H325" s="5" t="s">
        <v>506</v>
      </c>
      <c r="I325" s="18">
        <v>0.5</v>
      </c>
      <c r="Q325" t="b">
        <f>AND(D325&gt;30, D325&lt;=50)</f>
        <v>0</v>
      </c>
      <c r="R325" t="b">
        <f>AND(MID(B325,2,1)="I")</f>
        <v>1</v>
      </c>
    </row>
    <row r="326" spans="1:18" x14ac:dyDescent="0.25">
      <c r="A326" s="5" t="s">
        <v>160</v>
      </c>
      <c r="B326" s="5" t="s">
        <v>184</v>
      </c>
      <c r="C326" s="5">
        <v>1</v>
      </c>
      <c r="D326" s="5">
        <v>19.989999999999998</v>
      </c>
      <c r="E326" s="6">
        <v>44149</v>
      </c>
      <c r="F326" s="5" t="s">
        <v>505</v>
      </c>
      <c r="G326" s="5">
        <v>31</v>
      </c>
      <c r="H326" s="5" t="s">
        <v>504</v>
      </c>
      <c r="I326" s="18">
        <v>0</v>
      </c>
      <c r="Q326" t="b">
        <f>AND(D326&gt;30, D326&lt;=50)</f>
        <v>0</v>
      </c>
      <c r="R326" t="b">
        <f>AND(MID(B326,2,1)="I")</f>
        <v>1</v>
      </c>
    </row>
    <row r="327" spans="1:18" x14ac:dyDescent="0.25">
      <c r="A327" s="5" t="s">
        <v>157</v>
      </c>
      <c r="B327" s="5" t="s">
        <v>143</v>
      </c>
      <c r="C327" s="5">
        <v>2</v>
      </c>
      <c r="D327" s="5">
        <v>39.979999999999997</v>
      </c>
      <c r="E327" s="6">
        <v>44196</v>
      </c>
      <c r="F327" s="5" t="s">
        <v>503</v>
      </c>
      <c r="G327" s="5">
        <v>44</v>
      </c>
      <c r="H327" s="5" t="s">
        <v>502</v>
      </c>
      <c r="I327" s="18">
        <v>0</v>
      </c>
      <c r="Q327" t="b">
        <f>AND(D327&gt;30, D327&lt;=50)</f>
        <v>1</v>
      </c>
      <c r="R327" t="b">
        <f>AND(MID(B327,2,1)="I")</f>
        <v>0</v>
      </c>
    </row>
    <row r="328" spans="1:18" x14ac:dyDescent="0.25">
      <c r="A328" s="5" t="s">
        <v>157</v>
      </c>
      <c r="B328" s="5" t="s">
        <v>143</v>
      </c>
      <c r="C328" s="5">
        <v>1</v>
      </c>
      <c r="D328" s="5">
        <v>19.989999999999998</v>
      </c>
      <c r="E328" s="6">
        <v>44141</v>
      </c>
      <c r="F328" s="5" t="s">
        <v>501</v>
      </c>
      <c r="G328" s="5">
        <v>41</v>
      </c>
      <c r="H328" s="5" t="s">
        <v>500</v>
      </c>
      <c r="I328" s="18">
        <v>0</v>
      </c>
      <c r="Q328" t="b">
        <f>AND(D328&gt;30, D328&lt;=50)</f>
        <v>0</v>
      </c>
      <c r="R328" t="b">
        <f>AND(MID(B328,2,1)="I")</f>
        <v>0</v>
      </c>
    </row>
    <row r="329" spans="1:18" x14ac:dyDescent="0.25">
      <c r="A329" s="5" t="s">
        <v>157</v>
      </c>
      <c r="B329" s="5" t="s">
        <v>168</v>
      </c>
      <c r="C329" s="5">
        <v>2</v>
      </c>
      <c r="D329" s="5">
        <v>550</v>
      </c>
      <c r="E329" s="6">
        <v>44149</v>
      </c>
      <c r="F329" s="5" t="s">
        <v>499</v>
      </c>
      <c r="G329" s="5">
        <v>27</v>
      </c>
      <c r="H329" s="5" t="s">
        <v>498</v>
      </c>
      <c r="I329" s="18">
        <v>0</v>
      </c>
      <c r="Q329" t="b">
        <f>AND(D329&gt;30, D329&lt;=50)</f>
        <v>0</v>
      </c>
      <c r="R329" t="b">
        <f>AND(MID(B329,2,1)="I")</f>
        <v>0</v>
      </c>
    </row>
    <row r="330" spans="1:18" x14ac:dyDescent="0.25">
      <c r="A330" s="5" t="s">
        <v>140</v>
      </c>
      <c r="B330" s="5" t="s">
        <v>156</v>
      </c>
      <c r="C330" s="5">
        <v>1</v>
      </c>
      <c r="D330" s="5">
        <v>1.99</v>
      </c>
      <c r="E330" s="6">
        <v>44224</v>
      </c>
      <c r="F330" s="5" t="s">
        <v>497</v>
      </c>
      <c r="G330" s="5">
        <v>34</v>
      </c>
      <c r="H330" s="5" t="s">
        <v>496</v>
      </c>
      <c r="I330" s="18">
        <v>0</v>
      </c>
      <c r="Q330" t="b">
        <f>AND(D330&gt;30, D330&lt;=50)</f>
        <v>0</v>
      </c>
      <c r="R330" t="b">
        <f>AND(MID(B330,2,1)="I")</f>
        <v>0</v>
      </c>
    </row>
    <row r="331" spans="1:18" x14ac:dyDescent="0.25">
      <c r="A331" s="5" t="s">
        <v>160</v>
      </c>
      <c r="B331" s="5" t="s">
        <v>147</v>
      </c>
      <c r="C331" s="5">
        <v>1</v>
      </c>
      <c r="D331" s="5">
        <v>4.99</v>
      </c>
      <c r="E331" s="6">
        <v>44225</v>
      </c>
      <c r="F331" s="5" t="s">
        <v>495</v>
      </c>
      <c r="G331" s="5">
        <v>43</v>
      </c>
      <c r="H331" s="5" t="s">
        <v>494</v>
      </c>
      <c r="I331" s="18">
        <v>0</v>
      </c>
      <c r="Q331" t="b">
        <f>AND(D331&gt;30, D331&lt;=50)</f>
        <v>0</v>
      </c>
      <c r="R331" t="b">
        <f>AND(MID(B331,2,1)="I")</f>
        <v>0</v>
      </c>
    </row>
    <row r="332" spans="1:18" x14ac:dyDescent="0.25">
      <c r="A332" s="5" t="s">
        <v>157</v>
      </c>
      <c r="B332" s="5" t="s">
        <v>143</v>
      </c>
      <c r="C332" s="5">
        <v>1</v>
      </c>
      <c r="D332" s="5">
        <v>17.991</v>
      </c>
      <c r="E332" s="6">
        <v>44224</v>
      </c>
      <c r="F332" s="5" t="s">
        <v>493</v>
      </c>
      <c r="G332" s="5">
        <v>51</v>
      </c>
      <c r="H332" s="5" t="s">
        <v>492</v>
      </c>
      <c r="I332" s="18">
        <v>0.1</v>
      </c>
      <c r="Q332" t="b">
        <f>AND(D332&gt;30, D332&lt;=50)</f>
        <v>0</v>
      </c>
      <c r="R332" t="b">
        <f>AND(MID(B332,2,1)="I")</f>
        <v>0</v>
      </c>
    </row>
    <row r="333" spans="1:18" x14ac:dyDescent="0.25">
      <c r="A333" s="5" t="s">
        <v>178</v>
      </c>
      <c r="B333" s="5" t="s">
        <v>150</v>
      </c>
      <c r="C333" s="5">
        <v>2</v>
      </c>
      <c r="D333" s="5">
        <v>17.98</v>
      </c>
      <c r="E333" s="6">
        <v>44192</v>
      </c>
      <c r="F333" s="5" t="s">
        <v>491</v>
      </c>
      <c r="G333" s="5">
        <v>57</v>
      </c>
      <c r="H333" s="5" t="s">
        <v>490</v>
      </c>
      <c r="I333" s="18">
        <v>0</v>
      </c>
      <c r="Q333" t="b">
        <f>AND(D333&gt;30, D333&lt;=50)</f>
        <v>0</v>
      </c>
      <c r="R333" t="b">
        <f>AND(MID(B333,2,1)="I")</f>
        <v>0</v>
      </c>
    </row>
    <row r="334" spans="1:18" x14ac:dyDescent="0.25">
      <c r="A334" s="5" t="s">
        <v>190</v>
      </c>
      <c r="B334" s="5" t="s">
        <v>143</v>
      </c>
      <c r="C334" s="5">
        <v>3</v>
      </c>
      <c r="D334" s="5">
        <v>59.97</v>
      </c>
      <c r="E334" s="6">
        <v>44173</v>
      </c>
      <c r="F334" s="5" t="s">
        <v>489</v>
      </c>
      <c r="G334" s="5">
        <v>36</v>
      </c>
      <c r="H334" s="5" t="s">
        <v>488</v>
      </c>
      <c r="I334" s="18">
        <v>0</v>
      </c>
      <c r="Q334" t="b">
        <f>AND(D334&gt;30, D334&lt;=50)</f>
        <v>0</v>
      </c>
      <c r="R334" t="b">
        <f>AND(MID(B334,2,1)="I")</f>
        <v>0</v>
      </c>
    </row>
    <row r="335" spans="1:18" x14ac:dyDescent="0.25">
      <c r="A335" s="5" t="s">
        <v>165</v>
      </c>
      <c r="B335" s="5" t="s">
        <v>147</v>
      </c>
      <c r="C335" s="5">
        <v>2</v>
      </c>
      <c r="D335" s="5">
        <v>8.9820000000000011</v>
      </c>
      <c r="E335" s="6">
        <v>44139</v>
      </c>
      <c r="F335" s="5" t="s">
        <v>487</v>
      </c>
      <c r="G335" s="5">
        <v>56</v>
      </c>
      <c r="H335" s="5" t="s">
        <v>486</v>
      </c>
      <c r="I335" s="18">
        <v>0.1</v>
      </c>
      <c r="Q335" t="b">
        <f>AND(D335&gt;30, D335&lt;=50)</f>
        <v>0</v>
      </c>
      <c r="R335" t="b">
        <f>AND(MID(B335,2,1)="I")</f>
        <v>0</v>
      </c>
    </row>
    <row r="336" spans="1:18" x14ac:dyDescent="0.25">
      <c r="A336" s="5" t="s">
        <v>187</v>
      </c>
      <c r="B336" s="5" t="s">
        <v>147</v>
      </c>
      <c r="C336" s="5">
        <v>4</v>
      </c>
      <c r="D336" s="5">
        <v>19.96</v>
      </c>
      <c r="E336" s="6">
        <v>44091</v>
      </c>
      <c r="F336" s="5" t="s">
        <v>485</v>
      </c>
      <c r="G336" s="5">
        <v>35</v>
      </c>
      <c r="H336" s="5" t="s">
        <v>484</v>
      </c>
      <c r="I336" s="18">
        <v>0</v>
      </c>
      <c r="Q336" t="b">
        <f>AND(D336&gt;30, D336&lt;=50)</f>
        <v>0</v>
      </c>
      <c r="R336" t="b">
        <f>AND(MID(B336,2,1)="I")</f>
        <v>0</v>
      </c>
    </row>
    <row r="337" spans="1:18" x14ac:dyDescent="0.25">
      <c r="A337" s="5" t="s">
        <v>190</v>
      </c>
      <c r="B337" s="5" t="s">
        <v>147</v>
      </c>
      <c r="C337" s="5">
        <v>1</v>
      </c>
      <c r="D337" s="5">
        <v>2.9940000000000002</v>
      </c>
      <c r="E337" s="6">
        <v>44142</v>
      </c>
      <c r="F337" s="5" t="s">
        <v>483</v>
      </c>
      <c r="G337" s="5">
        <v>23</v>
      </c>
      <c r="H337" s="5" t="s">
        <v>482</v>
      </c>
      <c r="I337" s="18">
        <v>0.4</v>
      </c>
      <c r="Q337" t="b">
        <f>AND(D337&gt;30, D337&lt;=50)</f>
        <v>0</v>
      </c>
      <c r="R337" t="b">
        <f>AND(MID(B337,2,1)="I")</f>
        <v>0</v>
      </c>
    </row>
    <row r="338" spans="1:18" x14ac:dyDescent="0.25">
      <c r="A338" s="5" t="s">
        <v>144</v>
      </c>
      <c r="B338" s="5" t="s">
        <v>150</v>
      </c>
      <c r="C338" s="5">
        <v>1</v>
      </c>
      <c r="D338" s="5">
        <v>8.99</v>
      </c>
      <c r="E338" s="6">
        <v>44222</v>
      </c>
      <c r="F338" s="5" t="s">
        <v>481</v>
      </c>
      <c r="G338" s="5">
        <v>53</v>
      </c>
      <c r="H338" s="5" t="s">
        <v>480</v>
      </c>
      <c r="I338" s="18">
        <v>0</v>
      </c>
      <c r="Q338" t="b">
        <f>AND(D338&gt;30, D338&lt;=50)</f>
        <v>0</v>
      </c>
      <c r="R338" t="b">
        <f>AND(MID(B338,2,1)="I")</f>
        <v>0</v>
      </c>
    </row>
    <row r="339" spans="1:18" x14ac:dyDescent="0.25">
      <c r="A339" s="5" t="s">
        <v>153</v>
      </c>
      <c r="B339" s="5" t="s">
        <v>143</v>
      </c>
      <c r="C339" s="5">
        <v>5</v>
      </c>
      <c r="D339" s="5">
        <v>99.949999999999989</v>
      </c>
      <c r="E339" s="6">
        <v>44158</v>
      </c>
      <c r="F339" s="5" t="s">
        <v>479</v>
      </c>
      <c r="G339" s="5">
        <v>26</v>
      </c>
      <c r="H339" s="5" t="s">
        <v>478</v>
      </c>
      <c r="I339" s="18">
        <v>0</v>
      </c>
      <c r="Q339" t="b">
        <f>AND(D339&gt;30, D339&lt;=50)</f>
        <v>0</v>
      </c>
      <c r="R339" t="b">
        <f>AND(MID(B339,2,1)="I")</f>
        <v>0</v>
      </c>
    </row>
    <row r="340" spans="1:18" x14ac:dyDescent="0.25">
      <c r="A340" s="5" t="s">
        <v>187</v>
      </c>
      <c r="B340" s="5" t="s">
        <v>143</v>
      </c>
      <c r="C340" s="5">
        <v>4</v>
      </c>
      <c r="D340" s="5">
        <v>79.959999999999994</v>
      </c>
      <c r="E340" s="6">
        <v>44214</v>
      </c>
      <c r="F340" s="5" t="s">
        <v>477</v>
      </c>
      <c r="G340" s="5">
        <v>24</v>
      </c>
      <c r="H340" s="5" t="s">
        <v>476</v>
      </c>
      <c r="I340" s="18">
        <v>0</v>
      </c>
      <c r="Q340" t="b">
        <f>AND(D340&gt;30, D340&lt;=50)</f>
        <v>0</v>
      </c>
      <c r="R340" t="b">
        <f>AND(MID(B340,2,1)="I")</f>
        <v>0</v>
      </c>
    </row>
    <row r="341" spans="1:18" x14ac:dyDescent="0.25">
      <c r="A341" s="5" t="s">
        <v>190</v>
      </c>
      <c r="B341" s="5" t="s">
        <v>211</v>
      </c>
      <c r="C341" s="5">
        <v>1</v>
      </c>
      <c r="D341" s="5">
        <v>8.0910000000000011</v>
      </c>
      <c r="E341" s="6">
        <v>44122</v>
      </c>
      <c r="F341" s="5" t="s">
        <v>475</v>
      </c>
      <c r="G341" s="5">
        <v>53</v>
      </c>
      <c r="H341" s="5" t="s">
        <v>474</v>
      </c>
      <c r="I341" s="18">
        <v>0.1</v>
      </c>
      <c r="Q341" t="b">
        <f>AND(D341&gt;30, D341&lt;=50)</f>
        <v>0</v>
      </c>
      <c r="R341" t="b">
        <f>AND(MID(B341,2,1)="I")</f>
        <v>1</v>
      </c>
    </row>
    <row r="342" spans="1:18" x14ac:dyDescent="0.25">
      <c r="A342" s="5" t="s">
        <v>140</v>
      </c>
      <c r="B342" s="5" t="s">
        <v>150</v>
      </c>
      <c r="C342" s="5">
        <v>5</v>
      </c>
      <c r="D342" s="5">
        <v>26.970000000000002</v>
      </c>
      <c r="E342" s="6">
        <v>44142</v>
      </c>
      <c r="F342" s="5" t="s">
        <v>473</v>
      </c>
      <c r="G342" s="5">
        <v>42</v>
      </c>
      <c r="H342" s="5" t="s">
        <v>472</v>
      </c>
      <c r="I342" s="18">
        <v>0.4</v>
      </c>
      <c r="Q342" t="b">
        <f>AND(D342&gt;30, D342&lt;=50)</f>
        <v>0</v>
      </c>
      <c r="R342" t="b">
        <f>AND(MID(B342,2,1)="I")</f>
        <v>0</v>
      </c>
    </row>
    <row r="343" spans="1:18" x14ac:dyDescent="0.25">
      <c r="A343" s="5" t="s">
        <v>178</v>
      </c>
      <c r="B343" s="5" t="s">
        <v>139</v>
      </c>
      <c r="C343" s="5">
        <v>4</v>
      </c>
      <c r="D343" s="5">
        <v>13.972</v>
      </c>
      <c r="E343" s="6">
        <v>44131</v>
      </c>
      <c r="F343" s="5" t="s">
        <v>471</v>
      </c>
      <c r="G343" s="5">
        <v>28</v>
      </c>
      <c r="H343" s="5" t="s">
        <v>470</v>
      </c>
      <c r="I343" s="18">
        <v>0.3</v>
      </c>
      <c r="Q343" t="b">
        <f>AND(D343&gt;30, D343&lt;=50)</f>
        <v>0</v>
      </c>
      <c r="R343" t="b">
        <f>AND(MID(B343,2,1)="I")</f>
        <v>1</v>
      </c>
    </row>
    <row r="344" spans="1:18" x14ac:dyDescent="0.25">
      <c r="A344" s="5" t="s">
        <v>153</v>
      </c>
      <c r="B344" s="5" t="s">
        <v>150</v>
      </c>
      <c r="C344" s="5">
        <v>3</v>
      </c>
      <c r="D344" s="5">
        <v>26.97</v>
      </c>
      <c r="E344" s="6">
        <v>44107</v>
      </c>
      <c r="F344" s="5" t="s">
        <v>469</v>
      </c>
      <c r="G344" s="5">
        <v>29</v>
      </c>
      <c r="H344" s="5" t="s">
        <v>468</v>
      </c>
      <c r="I344" s="18">
        <v>0</v>
      </c>
      <c r="Q344" t="b">
        <f>AND(D344&gt;30, D344&lt;=50)</f>
        <v>0</v>
      </c>
      <c r="R344" t="b">
        <f>AND(MID(B344,2,1)="I")</f>
        <v>0</v>
      </c>
    </row>
    <row r="345" spans="1:18" x14ac:dyDescent="0.25">
      <c r="A345" s="5" t="s">
        <v>165</v>
      </c>
      <c r="B345" s="5" t="s">
        <v>243</v>
      </c>
      <c r="C345" s="5">
        <v>2</v>
      </c>
      <c r="D345" s="5">
        <v>30</v>
      </c>
      <c r="E345" s="6">
        <v>44154</v>
      </c>
      <c r="F345" s="5" t="s">
        <v>467</v>
      </c>
      <c r="G345" s="5">
        <v>40</v>
      </c>
      <c r="H345" s="5" t="s">
        <v>466</v>
      </c>
      <c r="I345" s="18">
        <v>0</v>
      </c>
      <c r="Q345" t="b">
        <f>AND(D345&gt;30, D345&lt;=50)</f>
        <v>0</v>
      </c>
      <c r="R345" t="b">
        <f>AND(MID(B345,2,1)="I")</f>
        <v>1</v>
      </c>
    </row>
    <row r="346" spans="1:18" x14ac:dyDescent="0.25">
      <c r="A346" s="5" t="s">
        <v>140</v>
      </c>
      <c r="B346" s="5" t="s">
        <v>168</v>
      </c>
      <c r="C346" s="5">
        <v>2</v>
      </c>
      <c r="D346" s="5">
        <v>550</v>
      </c>
      <c r="E346" s="6">
        <v>44113</v>
      </c>
      <c r="F346" s="5" t="s">
        <v>465</v>
      </c>
      <c r="G346" s="5">
        <v>24</v>
      </c>
      <c r="H346" s="5" t="s">
        <v>464</v>
      </c>
      <c r="I346" s="18">
        <v>0</v>
      </c>
      <c r="Q346" t="b">
        <f>AND(D346&gt;30, D346&lt;=50)</f>
        <v>0</v>
      </c>
      <c r="R346" t="b">
        <f>AND(MID(B346,2,1)="I")</f>
        <v>0</v>
      </c>
    </row>
    <row r="347" spans="1:18" x14ac:dyDescent="0.25">
      <c r="A347" s="5" t="s">
        <v>157</v>
      </c>
      <c r="B347" s="5" t="s">
        <v>181</v>
      </c>
      <c r="C347" s="5">
        <v>2</v>
      </c>
      <c r="D347" s="5">
        <v>250</v>
      </c>
      <c r="E347" s="6">
        <v>44134</v>
      </c>
      <c r="F347" s="5" t="s">
        <v>223</v>
      </c>
      <c r="G347" s="5">
        <v>28</v>
      </c>
      <c r="H347" s="5" t="s">
        <v>463</v>
      </c>
      <c r="I347" s="18">
        <v>0</v>
      </c>
      <c r="Q347" t="b">
        <f>AND(D347&gt;30, D347&lt;=50)</f>
        <v>0</v>
      </c>
      <c r="R347" t="b">
        <f>AND(MID(B347,2,1)="I")</f>
        <v>0</v>
      </c>
    </row>
    <row r="348" spans="1:18" x14ac:dyDescent="0.25">
      <c r="A348" s="5" t="s">
        <v>190</v>
      </c>
      <c r="B348" s="5" t="s">
        <v>238</v>
      </c>
      <c r="C348" s="5">
        <v>1</v>
      </c>
      <c r="D348" s="5">
        <v>1.99</v>
      </c>
      <c r="E348" s="6">
        <v>44161</v>
      </c>
      <c r="F348" s="5" t="s">
        <v>462</v>
      </c>
      <c r="G348" s="5">
        <v>30</v>
      </c>
      <c r="H348" s="5" t="s">
        <v>461</v>
      </c>
      <c r="I348" s="18">
        <v>0</v>
      </c>
      <c r="Q348" t="b">
        <f>AND(D348&gt;30, D348&lt;=50)</f>
        <v>0</v>
      </c>
      <c r="R348" t="b">
        <f>AND(MID(B348,2,1)="I")</f>
        <v>1</v>
      </c>
    </row>
    <row r="349" spans="1:18" x14ac:dyDescent="0.25">
      <c r="A349" s="5" t="s">
        <v>140</v>
      </c>
      <c r="B349" s="5" t="s">
        <v>143</v>
      </c>
      <c r="C349" s="5">
        <v>2</v>
      </c>
      <c r="D349" s="5">
        <v>39.979999999999997</v>
      </c>
      <c r="E349" s="6">
        <v>44197</v>
      </c>
      <c r="F349" s="5" t="s">
        <v>460</v>
      </c>
      <c r="G349" s="5">
        <v>56</v>
      </c>
      <c r="H349" s="5" t="s">
        <v>459</v>
      </c>
      <c r="I349" s="18">
        <v>0</v>
      </c>
      <c r="Q349" t="b">
        <f>AND(D349&gt;30, D349&lt;=50)</f>
        <v>1</v>
      </c>
      <c r="R349" t="b">
        <f>AND(MID(B349,2,1)="I")</f>
        <v>0</v>
      </c>
    </row>
    <row r="350" spans="1:18" x14ac:dyDescent="0.25">
      <c r="A350" s="5" t="s">
        <v>144</v>
      </c>
      <c r="B350" s="5" t="s">
        <v>147</v>
      </c>
      <c r="C350" s="5">
        <v>4</v>
      </c>
      <c r="D350" s="5">
        <v>13.972</v>
      </c>
      <c r="E350" s="6">
        <v>44088</v>
      </c>
      <c r="F350" s="5" t="s">
        <v>458</v>
      </c>
      <c r="G350" s="5">
        <v>47</v>
      </c>
      <c r="H350" s="5" t="s">
        <v>457</v>
      </c>
      <c r="I350" s="18">
        <v>0.3</v>
      </c>
      <c r="Q350" t="b">
        <f>AND(D350&gt;30, D350&lt;=50)</f>
        <v>0</v>
      </c>
      <c r="R350" t="b">
        <f>AND(MID(B350,2,1)="I")</f>
        <v>0</v>
      </c>
    </row>
    <row r="351" spans="1:18" x14ac:dyDescent="0.25">
      <c r="A351" s="5" t="s">
        <v>153</v>
      </c>
      <c r="B351" s="5" t="s">
        <v>147</v>
      </c>
      <c r="C351" s="5">
        <v>1</v>
      </c>
      <c r="D351" s="5">
        <v>4.99</v>
      </c>
      <c r="E351" s="6">
        <v>44098</v>
      </c>
      <c r="F351" s="5" t="s">
        <v>456</v>
      </c>
      <c r="G351" s="5">
        <v>32</v>
      </c>
      <c r="H351" s="5" t="s">
        <v>455</v>
      </c>
      <c r="I351" s="18">
        <v>0</v>
      </c>
      <c r="Q351" t="b">
        <f>AND(D351&gt;30, D351&lt;=50)</f>
        <v>0</v>
      </c>
      <c r="R351" t="b">
        <f>AND(MID(B351,2,1)="I")</f>
        <v>0</v>
      </c>
    </row>
    <row r="352" spans="1:18" x14ac:dyDescent="0.25">
      <c r="A352" s="5" t="s">
        <v>160</v>
      </c>
      <c r="B352" s="5" t="s">
        <v>150</v>
      </c>
      <c r="C352" s="5">
        <v>4</v>
      </c>
      <c r="D352" s="5">
        <v>35.96</v>
      </c>
      <c r="E352" s="6">
        <v>44200</v>
      </c>
      <c r="F352" s="5" t="s">
        <v>454</v>
      </c>
      <c r="G352" s="5">
        <v>49</v>
      </c>
      <c r="H352" s="5" t="s">
        <v>453</v>
      </c>
      <c r="I352" s="18">
        <v>0</v>
      </c>
      <c r="Q352" t="b">
        <f>AND(D352&gt;30, D352&lt;=50)</f>
        <v>1</v>
      </c>
      <c r="R352" t="b">
        <f>AND(MID(B352,2,1)="I")</f>
        <v>0</v>
      </c>
    </row>
    <row r="353" spans="1:18" x14ac:dyDescent="0.25">
      <c r="A353" s="5" t="s">
        <v>153</v>
      </c>
      <c r="B353" s="5" t="s">
        <v>147</v>
      </c>
      <c r="C353" s="5">
        <v>1</v>
      </c>
      <c r="D353" s="5">
        <v>3.9920000000000004</v>
      </c>
      <c r="E353" s="6">
        <v>44120</v>
      </c>
      <c r="F353" s="5" t="s">
        <v>452</v>
      </c>
      <c r="G353" s="5">
        <v>60</v>
      </c>
      <c r="H353" s="5" t="s">
        <v>451</v>
      </c>
      <c r="I353" s="18">
        <v>0.2</v>
      </c>
      <c r="Q353" t="b">
        <f>AND(D353&gt;30, D353&lt;=50)</f>
        <v>0</v>
      </c>
      <c r="R353" t="b">
        <f>AND(MID(B353,2,1)="I")</f>
        <v>0</v>
      </c>
    </row>
    <row r="354" spans="1:18" x14ac:dyDescent="0.25">
      <c r="A354" s="5" t="s">
        <v>140</v>
      </c>
      <c r="B354" s="5" t="s">
        <v>243</v>
      </c>
      <c r="C354" s="5">
        <v>2</v>
      </c>
      <c r="D354" s="5">
        <v>27</v>
      </c>
      <c r="E354" s="6">
        <v>44113</v>
      </c>
      <c r="F354" s="5" t="s">
        <v>450</v>
      </c>
      <c r="G354" s="5">
        <v>33</v>
      </c>
      <c r="H354" s="5" t="s">
        <v>449</v>
      </c>
      <c r="I354" s="18">
        <v>0.1</v>
      </c>
      <c r="Q354" t="b">
        <f>AND(D354&gt;30, D354&lt;=50)</f>
        <v>0</v>
      </c>
      <c r="R354" t="b">
        <f>AND(MID(B354,2,1)="I")</f>
        <v>1</v>
      </c>
    </row>
    <row r="355" spans="1:18" x14ac:dyDescent="0.25">
      <c r="A355" s="5" t="s">
        <v>190</v>
      </c>
      <c r="B355" s="5" t="s">
        <v>181</v>
      </c>
      <c r="C355" s="5">
        <v>6</v>
      </c>
      <c r="D355" s="5">
        <v>750</v>
      </c>
      <c r="E355" s="6">
        <v>44147</v>
      </c>
      <c r="F355" s="5" t="s">
        <v>448</v>
      </c>
      <c r="G355" s="5">
        <v>33</v>
      </c>
      <c r="H355" s="5" t="s">
        <v>447</v>
      </c>
      <c r="I355" s="18">
        <v>0</v>
      </c>
      <c r="Q355" t="b">
        <f>AND(D355&gt;30, D355&lt;=50)</f>
        <v>0</v>
      </c>
      <c r="R355" t="b">
        <f>AND(MID(B355,2,1)="I")</f>
        <v>0</v>
      </c>
    </row>
    <row r="356" spans="1:18" x14ac:dyDescent="0.25">
      <c r="A356" s="5" t="s">
        <v>140</v>
      </c>
      <c r="B356" s="5" t="s">
        <v>156</v>
      </c>
      <c r="C356" s="5">
        <v>3</v>
      </c>
      <c r="D356" s="5">
        <v>5.97</v>
      </c>
      <c r="E356" s="6">
        <v>44180</v>
      </c>
      <c r="F356" s="5" t="s">
        <v>446</v>
      </c>
      <c r="G356" s="5">
        <v>50</v>
      </c>
      <c r="H356" s="5" t="s">
        <v>445</v>
      </c>
      <c r="I356" s="18">
        <v>0</v>
      </c>
      <c r="Q356" t="b">
        <f>AND(D356&gt;30, D356&lt;=50)</f>
        <v>0</v>
      </c>
      <c r="R356" t="b">
        <f>AND(MID(B356,2,1)="I")</f>
        <v>0</v>
      </c>
    </row>
    <row r="357" spans="1:18" x14ac:dyDescent="0.25">
      <c r="A357" s="5" t="s">
        <v>190</v>
      </c>
      <c r="B357" s="5" t="s">
        <v>143</v>
      </c>
      <c r="C357" s="5">
        <v>5</v>
      </c>
      <c r="D357" s="5">
        <v>89.954999999999998</v>
      </c>
      <c r="E357" s="6">
        <v>44197</v>
      </c>
      <c r="F357" s="5" t="s">
        <v>444</v>
      </c>
      <c r="G357" s="5">
        <v>27</v>
      </c>
      <c r="H357" s="5" t="s">
        <v>443</v>
      </c>
      <c r="I357" s="18">
        <v>0.1</v>
      </c>
      <c r="Q357" t="b">
        <f>AND(D357&gt;30, D357&lt;=50)</f>
        <v>0</v>
      </c>
      <c r="R357" t="b">
        <f>AND(MID(B357,2,1)="I")</f>
        <v>0</v>
      </c>
    </row>
    <row r="358" spans="1:18" x14ac:dyDescent="0.25">
      <c r="A358" s="5" t="s">
        <v>153</v>
      </c>
      <c r="B358" s="5" t="s">
        <v>243</v>
      </c>
      <c r="C358" s="5">
        <v>2</v>
      </c>
      <c r="D358" s="5">
        <v>30</v>
      </c>
      <c r="E358" s="6">
        <v>44183</v>
      </c>
      <c r="F358" s="5" t="s">
        <v>442</v>
      </c>
      <c r="G358" s="5">
        <v>37</v>
      </c>
      <c r="H358" s="5" t="s">
        <v>441</v>
      </c>
      <c r="I358" s="18">
        <v>0</v>
      </c>
      <c r="Q358" t="b">
        <f>AND(D358&gt;30, D358&lt;=50)</f>
        <v>0</v>
      </c>
      <c r="R358" t="b">
        <f>AND(MID(B358,2,1)="I")</f>
        <v>1</v>
      </c>
    </row>
    <row r="359" spans="1:18" x14ac:dyDescent="0.25">
      <c r="A359" s="5" t="s">
        <v>187</v>
      </c>
      <c r="B359" s="5" t="s">
        <v>211</v>
      </c>
      <c r="C359" s="5">
        <v>4</v>
      </c>
      <c r="D359" s="5">
        <v>35.96</v>
      </c>
      <c r="E359" s="6">
        <v>44100</v>
      </c>
      <c r="F359" s="5" t="s">
        <v>440</v>
      </c>
      <c r="G359" s="5">
        <v>32</v>
      </c>
      <c r="H359" s="5" t="s">
        <v>439</v>
      </c>
      <c r="I359" s="18">
        <v>0</v>
      </c>
      <c r="Q359" t="b">
        <f>AND(D359&gt;30, D359&lt;=50)</f>
        <v>1</v>
      </c>
      <c r="R359" t="b">
        <f>AND(MID(B359,2,1)="I")</f>
        <v>1</v>
      </c>
    </row>
    <row r="360" spans="1:18" x14ac:dyDescent="0.25">
      <c r="A360" s="5" t="s">
        <v>165</v>
      </c>
      <c r="B360" s="5" t="s">
        <v>238</v>
      </c>
      <c r="C360" s="5">
        <v>1</v>
      </c>
      <c r="D360" s="5">
        <v>1.99</v>
      </c>
      <c r="E360" s="6">
        <v>44182</v>
      </c>
      <c r="F360" s="5" t="s">
        <v>438</v>
      </c>
      <c r="G360" s="5">
        <v>44</v>
      </c>
      <c r="H360" s="5" t="s">
        <v>437</v>
      </c>
      <c r="I360" s="18">
        <v>0</v>
      </c>
      <c r="Q360" t="b">
        <f>AND(D360&gt;30, D360&lt;=50)</f>
        <v>0</v>
      </c>
      <c r="R360" t="b">
        <f>AND(MID(B360,2,1)="I")</f>
        <v>1</v>
      </c>
    </row>
    <row r="361" spans="1:18" x14ac:dyDescent="0.25">
      <c r="A361" s="5" t="s">
        <v>165</v>
      </c>
      <c r="B361" s="5" t="s">
        <v>139</v>
      </c>
      <c r="C361" s="5">
        <v>3</v>
      </c>
      <c r="D361" s="5">
        <v>14.97</v>
      </c>
      <c r="E361" s="6">
        <v>44183</v>
      </c>
      <c r="F361" s="5" t="s">
        <v>436</v>
      </c>
      <c r="G361" s="5">
        <v>52</v>
      </c>
      <c r="H361" s="5" t="s">
        <v>435</v>
      </c>
      <c r="I361" s="18">
        <v>0</v>
      </c>
      <c r="Q361" t="b">
        <f>AND(D361&gt;30, D361&lt;=50)</f>
        <v>0</v>
      </c>
      <c r="R361" t="b">
        <f>AND(MID(B361,2,1)="I")</f>
        <v>1</v>
      </c>
    </row>
    <row r="362" spans="1:18" x14ac:dyDescent="0.25">
      <c r="A362" s="5" t="s">
        <v>140</v>
      </c>
      <c r="B362" s="5" t="s">
        <v>211</v>
      </c>
      <c r="C362" s="5">
        <v>6</v>
      </c>
      <c r="D362" s="5">
        <v>43.152000000000001</v>
      </c>
      <c r="E362" s="6">
        <v>44181</v>
      </c>
      <c r="F362" s="5" t="s">
        <v>434</v>
      </c>
      <c r="G362" s="5">
        <v>28</v>
      </c>
      <c r="H362" s="5" t="s">
        <v>433</v>
      </c>
      <c r="I362" s="18">
        <v>0.2</v>
      </c>
      <c r="Q362" t="b">
        <f>AND(D362&gt;30, D362&lt;=50)</f>
        <v>1</v>
      </c>
      <c r="R362" t="b">
        <f>AND(MID(B362,2,1)="I")</f>
        <v>1</v>
      </c>
    </row>
    <row r="363" spans="1:18" x14ac:dyDescent="0.25">
      <c r="A363" s="5" t="s">
        <v>190</v>
      </c>
      <c r="B363" s="5" t="s">
        <v>150</v>
      </c>
      <c r="C363" s="5">
        <v>3</v>
      </c>
      <c r="D363" s="5">
        <v>26.97</v>
      </c>
      <c r="E363" s="6">
        <v>44118</v>
      </c>
      <c r="F363" s="5" t="s">
        <v>432</v>
      </c>
      <c r="G363" s="5">
        <v>24</v>
      </c>
      <c r="H363" s="5" t="s">
        <v>431</v>
      </c>
      <c r="I363" s="18">
        <v>0</v>
      </c>
      <c r="Q363" t="b">
        <f>AND(D363&gt;30, D363&lt;=50)</f>
        <v>0</v>
      </c>
      <c r="R363" t="b">
        <f>AND(MID(B363,2,1)="I")</f>
        <v>0</v>
      </c>
    </row>
    <row r="364" spans="1:18" x14ac:dyDescent="0.25">
      <c r="A364" s="5" t="s">
        <v>187</v>
      </c>
      <c r="B364" s="5" t="s">
        <v>211</v>
      </c>
      <c r="C364" s="5">
        <v>2</v>
      </c>
      <c r="D364" s="5">
        <v>17.98</v>
      </c>
      <c r="E364" s="6">
        <v>44096</v>
      </c>
      <c r="F364" s="5" t="s">
        <v>430</v>
      </c>
      <c r="G364" s="5">
        <v>37</v>
      </c>
      <c r="H364" s="5" t="s">
        <v>429</v>
      </c>
      <c r="I364" s="18">
        <v>0</v>
      </c>
      <c r="Q364" t="b">
        <f>AND(D364&gt;30, D364&lt;=50)</f>
        <v>0</v>
      </c>
      <c r="R364" t="b">
        <f>AND(MID(B364,2,1)="I")</f>
        <v>1</v>
      </c>
    </row>
    <row r="365" spans="1:18" x14ac:dyDescent="0.25">
      <c r="A365" s="5" t="s">
        <v>190</v>
      </c>
      <c r="B365" s="5" t="s">
        <v>156</v>
      </c>
      <c r="C365" s="5">
        <v>1</v>
      </c>
      <c r="D365" s="5">
        <v>1.5920000000000001</v>
      </c>
      <c r="E365" s="6">
        <v>44130</v>
      </c>
      <c r="F365" s="5" t="s">
        <v>428</v>
      </c>
      <c r="G365" s="5">
        <v>49</v>
      </c>
      <c r="H365" s="5" t="s">
        <v>427</v>
      </c>
      <c r="I365" s="18">
        <v>0.2</v>
      </c>
      <c r="Q365" t="b">
        <f>AND(D365&gt;30, D365&lt;=50)</f>
        <v>0</v>
      </c>
      <c r="R365" t="b">
        <f>AND(MID(B365,2,1)="I")</f>
        <v>0</v>
      </c>
    </row>
    <row r="366" spans="1:18" x14ac:dyDescent="0.25">
      <c r="A366" s="5" t="s">
        <v>165</v>
      </c>
      <c r="B366" s="5" t="s">
        <v>150</v>
      </c>
      <c r="C366" s="5">
        <v>2</v>
      </c>
      <c r="D366" s="5">
        <v>8.99</v>
      </c>
      <c r="E366" s="6">
        <v>44097</v>
      </c>
      <c r="F366" s="5" t="s">
        <v>426</v>
      </c>
      <c r="G366" s="5">
        <v>22</v>
      </c>
      <c r="H366" s="5" t="s">
        <v>425</v>
      </c>
      <c r="I366" s="18">
        <v>0.5</v>
      </c>
      <c r="Q366" t="b">
        <f>AND(D366&gt;30, D366&lt;=50)</f>
        <v>0</v>
      </c>
      <c r="R366" t="b">
        <f>AND(MID(B366,2,1)="I")</f>
        <v>0</v>
      </c>
    </row>
    <row r="367" spans="1:18" x14ac:dyDescent="0.25">
      <c r="A367" s="5" t="s">
        <v>165</v>
      </c>
      <c r="B367" s="5" t="s">
        <v>150</v>
      </c>
      <c r="C367" s="5">
        <v>1</v>
      </c>
      <c r="D367" s="5">
        <v>8.99</v>
      </c>
      <c r="E367" s="6">
        <v>44126</v>
      </c>
      <c r="F367" s="5" t="s">
        <v>424</v>
      </c>
      <c r="G367" s="5">
        <v>47</v>
      </c>
      <c r="H367" s="5" t="s">
        <v>423</v>
      </c>
      <c r="I367" s="18">
        <v>0</v>
      </c>
      <c r="Q367" t="b">
        <f>AND(D367&gt;30, D367&lt;=50)</f>
        <v>0</v>
      </c>
      <c r="R367" t="b">
        <f>AND(MID(B367,2,1)="I")</f>
        <v>0</v>
      </c>
    </row>
    <row r="368" spans="1:18" x14ac:dyDescent="0.25">
      <c r="A368" s="5" t="s">
        <v>153</v>
      </c>
      <c r="B368" s="5" t="s">
        <v>156</v>
      </c>
      <c r="C368" s="5">
        <v>4</v>
      </c>
      <c r="D368" s="5">
        <v>7.96</v>
      </c>
      <c r="E368" s="6">
        <v>44137</v>
      </c>
      <c r="F368" s="5" t="s">
        <v>422</v>
      </c>
      <c r="G368" s="5">
        <v>32</v>
      </c>
      <c r="H368" s="5" t="s">
        <v>421</v>
      </c>
      <c r="I368" s="18">
        <v>0</v>
      </c>
      <c r="Q368" t="b">
        <f>AND(D368&gt;30, D368&lt;=50)</f>
        <v>0</v>
      </c>
      <c r="R368" t="b">
        <f>AND(MID(B368,2,1)="I")</f>
        <v>0</v>
      </c>
    </row>
    <row r="369" spans="1:18" x14ac:dyDescent="0.25">
      <c r="A369" s="5" t="s">
        <v>165</v>
      </c>
      <c r="B369" s="5" t="s">
        <v>168</v>
      </c>
      <c r="C369" s="5">
        <v>2</v>
      </c>
      <c r="D369" s="5">
        <v>550</v>
      </c>
      <c r="E369" s="6">
        <v>44187</v>
      </c>
      <c r="F369" s="5" t="s">
        <v>420</v>
      </c>
      <c r="G369" s="5">
        <v>26</v>
      </c>
      <c r="H369" s="5" t="s">
        <v>419</v>
      </c>
      <c r="I369" s="18">
        <v>0</v>
      </c>
      <c r="Q369" t="b">
        <f>AND(D369&gt;30, D369&lt;=50)</f>
        <v>0</v>
      </c>
      <c r="R369" t="b">
        <f>AND(MID(B369,2,1)="I")</f>
        <v>0</v>
      </c>
    </row>
    <row r="370" spans="1:18" x14ac:dyDescent="0.25">
      <c r="A370" s="5" t="s">
        <v>187</v>
      </c>
      <c r="B370" s="5" t="s">
        <v>150</v>
      </c>
      <c r="C370" s="5">
        <v>3</v>
      </c>
      <c r="D370" s="5">
        <v>26.97</v>
      </c>
      <c r="E370" s="6">
        <v>44111</v>
      </c>
      <c r="F370" s="5" t="s">
        <v>418</v>
      </c>
      <c r="G370" s="5">
        <v>36</v>
      </c>
      <c r="H370" s="5" t="s">
        <v>417</v>
      </c>
      <c r="I370" s="18">
        <v>0</v>
      </c>
      <c r="Q370" t="b">
        <f>AND(D370&gt;30, D370&lt;=50)</f>
        <v>0</v>
      </c>
      <c r="R370" t="b">
        <f>AND(MID(B370,2,1)="I")</f>
        <v>0</v>
      </c>
    </row>
    <row r="371" spans="1:18" x14ac:dyDescent="0.25">
      <c r="A371" s="5" t="s">
        <v>173</v>
      </c>
      <c r="B371" s="5" t="s">
        <v>156</v>
      </c>
      <c r="C371" s="5">
        <v>1</v>
      </c>
      <c r="D371" s="5">
        <v>1.99</v>
      </c>
      <c r="E371" s="6">
        <v>44124</v>
      </c>
      <c r="F371" s="5" t="s">
        <v>416</v>
      </c>
      <c r="G371" s="5">
        <v>27</v>
      </c>
      <c r="H371" s="5" t="s">
        <v>415</v>
      </c>
      <c r="I371" s="18">
        <v>0</v>
      </c>
      <c r="Q371" t="b">
        <f>AND(D371&gt;30, D371&lt;=50)</f>
        <v>0</v>
      </c>
      <c r="R371" t="b">
        <f>AND(MID(B371,2,1)="I")</f>
        <v>0</v>
      </c>
    </row>
    <row r="372" spans="1:18" x14ac:dyDescent="0.25">
      <c r="A372" s="5" t="s">
        <v>173</v>
      </c>
      <c r="B372" s="5" t="s">
        <v>168</v>
      </c>
      <c r="C372" s="5">
        <v>4</v>
      </c>
      <c r="D372" s="5">
        <v>1100</v>
      </c>
      <c r="E372" s="6">
        <v>44196</v>
      </c>
      <c r="F372" s="5" t="s">
        <v>414</v>
      </c>
      <c r="G372" s="5">
        <v>42</v>
      </c>
      <c r="H372" s="5" t="s">
        <v>413</v>
      </c>
      <c r="I372" s="18">
        <v>0</v>
      </c>
      <c r="Q372" t="b">
        <f>AND(D372&gt;30, D372&lt;=50)</f>
        <v>0</v>
      </c>
      <c r="R372" t="b">
        <f>AND(MID(B372,2,1)="I")</f>
        <v>0</v>
      </c>
    </row>
    <row r="373" spans="1:18" x14ac:dyDescent="0.25">
      <c r="A373" s="5" t="s">
        <v>160</v>
      </c>
      <c r="B373" s="5" t="s">
        <v>156</v>
      </c>
      <c r="C373" s="5">
        <v>2</v>
      </c>
      <c r="D373" s="5">
        <v>3.98</v>
      </c>
      <c r="E373" s="6">
        <v>44109</v>
      </c>
      <c r="F373" s="5" t="s">
        <v>412</v>
      </c>
      <c r="G373" s="5">
        <v>26</v>
      </c>
      <c r="H373" s="5" t="s">
        <v>411</v>
      </c>
      <c r="I373" s="18">
        <v>0</v>
      </c>
      <c r="Q373" t="b">
        <f>AND(D373&gt;30, D373&lt;=50)</f>
        <v>0</v>
      </c>
      <c r="R373" t="b">
        <f>AND(MID(B373,2,1)="I")</f>
        <v>0</v>
      </c>
    </row>
    <row r="374" spans="1:18" x14ac:dyDescent="0.25">
      <c r="A374" s="5" t="s">
        <v>173</v>
      </c>
      <c r="B374" s="5" t="s">
        <v>156</v>
      </c>
      <c r="C374" s="5">
        <v>3</v>
      </c>
      <c r="D374" s="5">
        <v>4.7759999999999998</v>
      </c>
      <c r="E374" s="6">
        <v>44215</v>
      </c>
      <c r="F374" s="5" t="s">
        <v>410</v>
      </c>
      <c r="G374" s="5">
        <v>23</v>
      </c>
      <c r="H374" s="5" t="s">
        <v>409</v>
      </c>
      <c r="I374" s="18">
        <v>0.2</v>
      </c>
      <c r="Q374" t="b">
        <f>AND(D374&gt;30, D374&lt;=50)</f>
        <v>0</v>
      </c>
      <c r="R374" t="b">
        <f>AND(MID(B374,2,1)="I")</f>
        <v>0</v>
      </c>
    </row>
    <row r="375" spans="1:18" x14ac:dyDescent="0.25">
      <c r="A375" s="5" t="s">
        <v>187</v>
      </c>
      <c r="B375" s="5" t="s">
        <v>156</v>
      </c>
      <c r="C375" s="5">
        <v>1</v>
      </c>
      <c r="D375" s="5">
        <v>1.194</v>
      </c>
      <c r="E375" s="6">
        <v>44227</v>
      </c>
      <c r="F375" s="5" t="s">
        <v>408</v>
      </c>
      <c r="G375" s="5">
        <v>27</v>
      </c>
      <c r="H375" s="5" t="s">
        <v>407</v>
      </c>
      <c r="I375" s="18">
        <v>0.4</v>
      </c>
      <c r="Q375" t="b">
        <f>AND(D375&gt;30, D375&lt;=50)</f>
        <v>0</v>
      </c>
      <c r="R375" t="b">
        <f>AND(MID(B375,2,1)="I")</f>
        <v>0</v>
      </c>
    </row>
    <row r="376" spans="1:18" x14ac:dyDescent="0.25">
      <c r="A376" s="5" t="s">
        <v>187</v>
      </c>
      <c r="B376" s="5" t="s">
        <v>150</v>
      </c>
      <c r="C376" s="5">
        <v>4</v>
      </c>
      <c r="D376" s="5">
        <v>35.96</v>
      </c>
      <c r="E376" s="6">
        <v>44092</v>
      </c>
      <c r="F376" s="5" t="s">
        <v>406</v>
      </c>
      <c r="G376" s="5">
        <v>59</v>
      </c>
      <c r="H376" s="5" t="s">
        <v>405</v>
      </c>
      <c r="I376" s="18">
        <v>0</v>
      </c>
      <c r="Q376" t="b">
        <f>AND(D376&gt;30, D376&lt;=50)</f>
        <v>1</v>
      </c>
      <c r="R376" t="b">
        <f>AND(MID(B376,2,1)="I")</f>
        <v>0</v>
      </c>
    </row>
    <row r="377" spans="1:18" x14ac:dyDescent="0.25">
      <c r="A377" s="5" t="s">
        <v>153</v>
      </c>
      <c r="B377" s="5" t="s">
        <v>147</v>
      </c>
      <c r="C377" s="5">
        <v>3</v>
      </c>
      <c r="D377" s="5">
        <v>14.97</v>
      </c>
      <c r="E377" s="6">
        <v>44145</v>
      </c>
      <c r="F377" s="5" t="s">
        <v>404</v>
      </c>
      <c r="G377" s="5">
        <v>32</v>
      </c>
      <c r="H377" s="5" t="s">
        <v>403</v>
      </c>
      <c r="I377" s="18">
        <v>0</v>
      </c>
      <c r="Q377" t="b">
        <f>AND(D377&gt;30, D377&lt;=50)</f>
        <v>0</v>
      </c>
      <c r="R377" t="b">
        <f>AND(MID(B377,2,1)="I")</f>
        <v>0</v>
      </c>
    </row>
    <row r="378" spans="1:18" x14ac:dyDescent="0.25">
      <c r="A378" s="5" t="s">
        <v>157</v>
      </c>
      <c r="B378" s="5" t="s">
        <v>156</v>
      </c>
      <c r="C378" s="5">
        <v>2</v>
      </c>
      <c r="D378" s="5">
        <v>3.98</v>
      </c>
      <c r="E378" s="6">
        <v>44217</v>
      </c>
      <c r="F378" s="5" t="s">
        <v>402</v>
      </c>
      <c r="G378" s="5">
        <v>54</v>
      </c>
      <c r="H378" s="5" t="s">
        <v>401</v>
      </c>
      <c r="I378" s="18">
        <v>0</v>
      </c>
      <c r="Q378" t="b">
        <f>AND(D378&gt;30, D378&lt;=50)</f>
        <v>0</v>
      </c>
      <c r="R378" t="b">
        <f>AND(MID(B378,2,1)="I")</f>
        <v>0</v>
      </c>
    </row>
    <row r="379" spans="1:18" x14ac:dyDescent="0.25">
      <c r="A379" s="5" t="s">
        <v>140</v>
      </c>
      <c r="B379" s="5" t="s">
        <v>156</v>
      </c>
      <c r="C379" s="5">
        <v>1</v>
      </c>
      <c r="D379" s="5">
        <v>1.99</v>
      </c>
      <c r="E379" s="6">
        <v>44102</v>
      </c>
      <c r="F379" s="5" t="s">
        <v>400</v>
      </c>
      <c r="G379" s="5">
        <v>36</v>
      </c>
      <c r="H379" s="5" t="s">
        <v>399</v>
      </c>
      <c r="I379" s="18">
        <v>0</v>
      </c>
      <c r="Q379" t="b">
        <f>AND(D379&gt;30, D379&lt;=50)</f>
        <v>0</v>
      </c>
      <c r="R379" t="b">
        <f>AND(MID(B379,2,1)="I")</f>
        <v>0</v>
      </c>
    </row>
    <row r="380" spans="1:18" x14ac:dyDescent="0.25">
      <c r="A380" s="5" t="s">
        <v>160</v>
      </c>
      <c r="B380" s="5" t="s">
        <v>156</v>
      </c>
      <c r="C380" s="5">
        <v>1</v>
      </c>
      <c r="D380" s="5">
        <v>1.99</v>
      </c>
      <c r="E380" s="6">
        <v>44129</v>
      </c>
      <c r="F380" s="5" t="s">
        <v>398</v>
      </c>
      <c r="G380" s="5">
        <v>38</v>
      </c>
      <c r="H380" s="5" t="s">
        <v>397</v>
      </c>
      <c r="I380" s="18">
        <v>0</v>
      </c>
      <c r="Q380" t="b">
        <f>AND(D380&gt;30, D380&lt;=50)</f>
        <v>0</v>
      </c>
      <c r="R380" t="b">
        <f>AND(MID(B380,2,1)="I")</f>
        <v>0</v>
      </c>
    </row>
    <row r="381" spans="1:18" x14ac:dyDescent="0.25">
      <c r="A381" s="5" t="s">
        <v>157</v>
      </c>
      <c r="B381" s="5" t="s">
        <v>168</v>
      </c>
      <c r="C381" s="5">
        <v>1</v>
      </c>
      <c r="D381" s="5">
        <v>275</v>
      </c>
      <c r="E381" s="6">
        <v>44104</v>
      </c>
      <c r="F381" s="5" t="s">
        <v>396</v>
      </c>
      <c r="G381" s="5">
        <v>43</v>
      </c>
      <c r="H381" s="5" t="s">
        <v>395</v>
      </c>
      <c r="I381" s="18">
        <v>0</v>
      </c>
      <c r="Q381" t="b">
        <f>AND(D381&gt;30, D381&lt;=50)</f>
        <v>0</v>
      </c>
      <c r="R381" t="b">
        <f>AND(MID(B381,2,1)="I")</f>
        <v>0</v>
      </c>
    </row>
    <row r="382" spans="1:18" x14ac:dyDescent="0.25">
      <c r="A382" s="5" t="s">
        <v>187</v>
      </c>
      <c r="B382" s="5" t="s">
        <v>143</v>
      </c>
      <c r="C382" s="5">
        <v>2</v>
      </c>
      <c r="D382" s="5">
        <v>39.979999999999997</v>
      </c>
      <c r="E382" s="6">
        <v>44138</v>
      </c>
      <c r="F382" s="5" t="s">
        <v>394</v>
      </c>
      <c r="G382" s="5">
        <v>41</v>
      </c>
      <c r="H382" s="5" t="s">
        <v>393</v>
      </c>
      <c r="I382" s="18">
        <v>0</v>
      </c>
      <c r="Q382" t="b">
        <f>AND(D382&gt;30, D382&lt;=50)</f>
        <v>1</v>
      </c>
      <c r="R382" t="b">
        <f>AND(MID(B382,2,1)="I")</f>
        <v>0</v>
      </c>
    </row>
    <row r="383" spans="1:18" x14ac:dyDescent="0.25">
      <c r="A383" s="5" t="s">
        <v>144</v>
      </c>
      <c r="B383" s="5" t="s">
        <v>156</v>
      </c>
      <c r="C383" s="5">
        <v>3</v>
      </c>
      <c r="D383" s="5">
        <v>4.7759999999999998</v>
      </c>
      <c r="E383" s="6">
        <v>44230</v>
      </c>
      <c r="F383" s="5" t="s">
        <v>392</v>
      </c>
      <c r="G383" s="5">
        <v>25</v>
      </c>
      <c r="H383" s="5" t="s">
        <v>391</v>
      </c>
      <c r="I383" s="18">
        <v>0.2</v>
      </c>
      <c r="Q383" t="b">
        <f>AND(D383&gt;30, D383&lt;=50)</f>
        <v>0</v>
      </c>
      <c r="R383" t="b">
        <f>AND(MID(B383,2,1)="I")</f>
        <v>0</v>
      </c>
    </row>
    <row r="384" spans="1:18" x14ac:dyDescent="0.25">
      <c r="A384" s="5" t="s">
        <v>173</v>
      </c>
      <c r="B384" s="5" t="s">
        <v>168</v>
      </c>
      <c r="C384" s="5">
        <v>1</v>
      </c>
      <c r="D384" s="5">
        <v>247.5</v>
      </c>
      <c r="E384" s="6">
        <v>44146</v>
      </c>
      <c r="F384" s="5" t="s">
        <v>390</v>
      </c>
      <c r="G384" s="5">
        <v>60</v>
      </c>
      <c r="H384" s="5" t="s">
        <v>389</v>
      </c>
      <c r="I384" s="18">
        <v>0.1</v>
      </c>
      <c r="Q384" t="b">
        <f>AND(D384&gt;30, D384&lt;=50)</f>
        <v>0</v>
      </c>
      <c r="R384" t="b">
        <f>AND(MID(B384,2,1)="I")</f>
        <v>0</v>
      </c>
    </row>
    <row r="385" spans="1:18" x14ac:dyDescent="0.25">
      <c r="A385" s="5" t="s">
        <v>187</v>
      </c>
      <c r="B385" s="5" t="s">
        <v>243</v>
      </c>
      <c r="C385" s="5">
        <v>3</v>
      </c>
      <c r="D385" s="5">
        <v>45</v>
      </c>
      <c r="E385" s="6">
        <v>44110</v>
      </c>
      <c r="F385" s="5" t="s">
        <v>388</v>
      </c>
      <c r="G385" s="5">
        <v>32</v>
      </c>
      <c r="H385" s="5" t="s">
        <v>387</v>
      </c>
      <c r="I385" s="18">
        <v>0</v>
      </c>
      <c r="Q385" t="b">
        <f>AND(D385&gt;30, D385&lt;=50)</f>
        <v>1</v>
      </c>
      <c r="R385" t="b">
        <f>AND(MID(B385,2,1)="I")</f>
        <v>1</v>
      </c>
    </row>
    <row r="386" spans="1:18" x14ac:dyDescent="0.25">
      <c r="A386" s="5" t="s">
        <v>173</v>
      </c>
      <c r="B386" s="5" t="s">
        <v>156</v>
      </c>
      <c r="C386" s="5">
        <v>2</v>
      </c>
      <c r="D386" s="5">
        <v>3.98</v>
      </c>
      <c r="E386" s="6">
        <v>44146</v>
      </c>
      <c r="F386" s="5" t="s">
        <v>386</v>
      </c>
      <c r="G386" s="5">
        <v>41</v>
      </c>
      <c r="H386" s="5" t="s">
        <v>385</v>
      </c>
      <c r="I386" s="18">
        <v>0</v>
      </c>
      <c r="Q386" t="b">
        <f>AND(D386&gt;30, D386&lt;=50)</f>
        <v>0</v>
      </c>
      <c r="R386" t="b">
        <f>AND(MID(B386,2,1)="I")</f>
        <v>0</v>
      </c>
    </row>
    <row r="387" spans="1:18" x14ac:dyDescent="0.25">
      <c r="A387" s="5" t="s">
        <v>173</v>
      </c>
      <c r="B387" s="5" t="s">
        <v>147</v>
      </c>
      <c r="C387" s="5">
        <v>4</v>
      </c>
      <c r="D387" s="5">
        <v>19.96</v>
      </c>
      <c r="E387" s="6">
        <v>44135</v>
      </c>
      <c r="F387" s="5" t="s">
        <v>384</v>
      </c>
      <c r="G387" s="5">
        <v>30</v>
      </c>
      <c r="H387" s="5" t="s">
        <v>383</v>
      </c>
      <c r="I387" s="18">
        <v>0</v>
      </c>
      <c r="Q387" t="b">
        <f>AND(D387&gt;30, D387&lt;=50)</f>
        <v>0</v>
      </c>
      <c r="R387" t="b">
        <f>AND(MID(B387,2,1)="I")</f>
        <v>0</v>
      </c>
    </row>
    <row r="388" spans="1:18" x14ac:dyDescent="0.25">
      <c r="A388" s="5" t="s">
        <v>178</v>
      </c>
      <c r="B388" s="5" t="s">
        <v>238</v>
      </c>
      <c r="C388" s="5">
        <v>3</v>
      </c>
      <c r="D388" s="5">
        <v>5.3730000000000002</v>
      </c>
      <c r="E388" s="6">
        <v>44229</v>
      </c>
      <c r="F388" s="5" t="s">
        <v>382</v>
      </c>
      <c r="G388" s="5">
        <v>53</v>
      </c>
      <c r="H388" s="5" t="s">
        <v>381</v>
      </c>
      <c r="I388" s="18">
        <v>0.1</v>
      </c>
      <c r="Q388" t="b">
        <f>AND(D388&gt;30, D388&lt;=50)</f>
        <v>0</v>
      </c>
      <c r="R388" t="b">
        <f>AND(MID(B388,2,1)="I")</f>
        <v>1</v>
      </c>
    </row>
    <row r="389" spans="1:18" x14ac:dyDescent="0.25">
      <c r="A389" s="5" t="s">
        <v>165</v>
      </c>
      <c r="B389" s="5" t="s">
        <v>156</v>
      </c>
      <c r="C389" s="5">
        <v>3</v>
      </c>
      <c r="D389" s="5">
        <v>5.97</v>
      </c>
      <c r="E389" s="6">
        <v>44207</v>
      </c>
      <c r="F389" s="5" t="s">
        <v>380</v>
      </c>
      <c r="G389" s="5">
        <v>58</v>
      </c>
      <c r="H389" s="5" t="s">
        <v>379</v>
      </c>
      <c r="I389" s="18">
        <v>0</v>
      </c>
      <c r="Q389" t="b">
        <f>AND(D389&gt;30, D389&lt;=50)</f>
        <v>0</v>
      </c>
      <c r="R389" t="b">
        <f>AND(MID(B389,2,1)="I")</f>
        <v>0</v>
      </c>
    </row>
    <row r="390" spans="1:18" x14ac:dyDescent="0.25">
      <c r="A390" s="5" t="s">
        <v>187</v>
      </c>
      <c r="B390" s="5" t="s">
        <v>156</v>
      </c>
      <c r="C390" s="5">
        <v>3</v>
      </c>
      <c r="D390" s="5">
        <v>5.97</v>
      </c>
      <c r="E390" s="6">
        <v>44177</v>
      </c>
      <c r="F390" s="5" t="s">
        <v>378</v>
      </c>
      <c r="G390" s="5">
        <v>48</v>
      </c>
      <c r="H390" s="5" t="s">
        <v>377</v>
      </c>
      <c r="I390" s="18">
        <v>0</v>
      </c>
      <c r="Q390" t="b">
        <f>AND(D390&gt;30, D390&lt;=50)</f>
        <v>0</v>
      </c>
      <c r="R390" t="b">
        <f>AND(MID(B390,2,1)="I")</f>
        <v>0</v>
      </c>
    </row>
    <row r="391" spans="1:18" x14ac:dyDescent="0.25">
      <c r="A391" s="5" t="s">
        <v>178</v>
      </c>
      <c r="B391" s="5" t="s">
        <v>181</v>
      </c>
      <c r="C391" s="5">
        <v>3</v>
      </c>
      <c r="D391" s="5">
        <v>375</v>
      </c>
      <c r="E391" s="6">
        <v>44159</v>
      </c>
      <c r="F391" s="5" t="s">
        <v>376</v>
      </c>
      <c r="G391" s="5">
        <v>51</v>
      </c>
      <c r="H391" s="5" t="s">
        <v>375</v>
      </c>
      <c r="I391" s="18">
        <v>0</v>
      </c>
      <c r="Q391" t="b">
        <f>AND(D391&gt;30, D391&lt;=50)</f>
        <v>0</v>
      </c>
      <c r="R391" t="b">
        <f>AND(MID(B391,2,1)="I")</f>
        <v>0</v>
      </c>
    </row>
    <row r="392" spans="1:18" x14ac:dyDescent="0.25">
      <c r="A392" s="5" t="s">
        <v>140</v>
      </c>
      <c r="B392" s="5" t="s">
        <v>143</v>
      </c>
      <c r="C392" s="5">
        <v>4</v>
      </c>
      <c r="D392" s="5">
        <v>79.959999999999994</v>
      </c>
      <c r="E392" s="6">
        <v>44120</v>
      </c>
      <c r="F392" s="5" t="s">
        <v>374</v>
      </c>
      <c r="G392" s="5">
        <v>52</v>
      </c>
      <c r="H392" s="5" t="s">
        <v>373</v>
      </c>
      <c r="I392" s="18">
        <v>0</v>
      </c>
      <c r="Q392" t="b">
        <f>AND(D392&gt;30, D392&lt;=50)</f>
        <v>0</v>
      </c>
      <c r="R392" t="b">
        <f>AND(MID(B392,2,1)="I")</f>
        <v>0</v>
      </c>
    </row>
    <row r="393" spans="1:18" x14ac:dyDescent="0.25">
      <c r="A393" s="5" t="s">
        <v>190</v>
      </c>
      <c r="B393" s="5" t="s">
        <v>143</v>
      </c>
      <c r="C393" s="5">
        <v>3</v>
      </c>
      <c r="D393" s="5">
        <v>59.97</v>
      </c>
      <c r="E393" s="6">
        <v>44108</v>
      </c>
      <c r="F393" s="5" t="s">
        <v>372</v>
      </c>
      <c r="G393" s="5">
        <v>53</v>
      </c>
      <c r="H393" s="5" t="s">
        <v>371</v>
      </c>
      <c r="I393" s="18">
        <v>0</v>
      </c>
      <c r="Q393" t="b">
        <f>AND(D393&gt;30, D393&lt;=50)</f>
        <v>0</v>
      </c>
      <c r="R393" t="b">
        <f>AND(MID(B393,2,1)="I")</f>
        <v>0</v>
      </c>
    </row>
    <row r="394" spans="1:18" x14ac:dyDescent="0.25">
      <c r="A394" s="5" t="s">
        <v>187</v>
      </c>
      <c r="B394" s="5" t="s">
        <v>243</v>
      </c>
      <c r="C394" s="5">
        <v>1</v>
      </c>
      <c r="D394" s="5">
        <v>15</v>
      </c>
      <c r="E394" s="6">
        <v>44115</v>
      </c>
      <c r="F394" s="5" t="s">
        <v>370</v>
      </c>
      <c r="G394" s="5">
        <v>48</v>
      </c>
      <c r="H394" s="5" t="s">
        <v>369</v>
      </c>
      <c r="I394" s="18">
        <v>0</v>
      </c>
      <c r="Q394" t="b">
        <f>AND(D394&gt;30, D394&lt;=50)</f>
        <v>0</v>
      </c>
      <c r="R394" t="b">
        <f>AND(MID(B394,2,1)="I")</f>
        <v>1</v>
      </c>
    </row>
    <row r="395" spans="1:18" x14ac:dyDescent="0.25">
      <c r="A395" s="5" t="s">
        <v>187</v>
      </c>
      <c r="B395" s="5" t="s">
        <v>156</v>
      </c>
      <c r="C395" s="5">
        <v>1</v>
      </c>
      <c r="D395" s="5">
        <v>1.7909999999999999</v>
      </c>
      <c r="E395" s="6">
        <v>44149</v>
      </c>
      <c r="F395" s="5" t="s">
        <v>368</v>
      </c>
      <c r="G395" s="5">
        <v>52</v>
      </c>
      <c r="H395" s="5" t="s">
        <v>367</v>
      </c>
      <c r="I395" s="18">
        <v>0.1</v>
      </c>
      <c r="Q395" t="b">
        <f>AND(D395&gt;30, D395&lt;=50)</f>
        <v>0</v>
      </c>
      <c r="R395" t="b">
        <f>AND(MID(B395,2,1)="I")</f>
        <v>0</v>
      </c>
    </row>
    <row r="396" spans="1:18" x14ac:dyDescent="0.25">
      <c r="A396" s="5" t="s">
        <v>190</v>
      </c>
      <c r="B396" s="5" t="s">
        <v>168</v>
      </c>
      <c r="C396" s="5">
        <v>1</v>
      </c>
      <c r="D396" s="5">
        <v>165</v>
      </c>
      <c r="E396" s="6">
        <v>44232</v>
      </c>
      <c r="F396" s="5" t="s">
        <v>366</v>
      </c>
      <c r="G396" s="5">
        <v>22</v>
      </c>
      <c r="H396" s="5" t="s">
        <v>365</v>
      </c>
      <c r="I396" s="18">
        <v>0.4</v>
      </c>
      <c r="Q396" t="b">
        <f>AND(D396&gt;30, D396&lt;=50)</f>
        <v>0</v>
      </c>
      <c r="R396" t="b">
        <f>AND(MID(B396,2,1)="I")</f>
        <v>0</v>
      </c>
    </row>
    <row r="397" spans="1:18" x14ac:dyDescent="0.25">
      <c r="A397" s="5" t="s">
        <v>165</v>
      </c>
      <c r="B397" s="5" t="s">
        <v>156</v>
      </c>
      <c r="C397" s="5">
        <v>1</v>
      </c>
      <c r="D397" s="5">
        <v>1.99</v>
      </c>
      <c r="E397" s="6">
        <v>44148</v>
      </c>
      <c r="F397" s="5" t="s">
        <v>364</v>
      </c>
      <c r="G397" s="5">
        <v>32</v>
      </c>
      <c r="H397" s="5" t="s">
        <v>363</v>
      </c>
      <c r="I397" s="18">
        <v>0</v>
      </c>
      <c r="Q397" t="b">
        <f>AND(D397&gt;30, D397&lt;=50)</f>
        <v>0</v>
      </c>
      <c r="R397" t="b">
        <f>AND(MID(B397,2,1)="I")</f>
        <v>0</v>
      </c>
    </row>
    <row r="398" spans="1:18" x14ac:dyDescent="0.25">
      <c r="A398" s="5" t="s">
        <v>190</v>
      </c>
      <c r="B398" s="5" t="s">
        <v>150</v>
      </c>
      <c r="C398" s="5">
        <v>1</v>
      </c>
      <c r="D398" s="5">
        <v>7.1920000000000002</v>
      </c>
      <c r="E398" s="6">
        <v>44120</v>
      </c>
      <c r="F398" s="5" t="s">
        <v>362</v>
      </c>
      <c r="G398" s="5">
        <v>33</v>
      </c>
      <c r="H398" s="5" t="s">
        <v>361</v>
      </c>
      <c r="I398" s="18">
        <v>0.2</v>
      </c>
      <c r="Q398" t="b">
        <f>AND(D398&gt;30, D398&lt;=50)</f>
        <v>0</v>
      </c>
      <c r="R398" t="b">
        <f>AND(MID(B398,2,1)="I")</f>
        <v>0</v>
      </c>
    </row>
    <row r="399" spans="1:18" x14ac:dyDescent="0.25">
      <c r="A399" s="5" t="s">
        <v>190</v>
      </c>
      <c r="B399" s="5" t="s">
        <v>150</v>
      </c>
      <c r="C399" s="5">
        <v>6</v>
      </c>
      <c r="D399" s="5">
        <v>48.545999999999999</v>
      </c>
      <c r="E399" s="6">
        <v>44124</v>
      </c>
      <c r="F399" s="5" t="s">
        <v>360</v>
      </c>
      <c r="G399" s="5">
        <v>23</v>
      </c>
      <c r="H399" s="5" t="s">
        <v>359</v>
      </c>
      <c r="I399" s="18">
        <v>0.1</v>
      </c>
      <c r="Q399" t="b">
        <f>AND(D399&gt;30, D399&lt;=50)</f>
        <v>1</v>
      </c>
      <c r="R399" t="b">
        <f>AND(MID(B399,2,1)="I")</f>
        <v>0</v>
      </c>
    </row>
    <row r="400" spans="1:18" x14ac:dyDescent="0.25">
      <c r="A400" s="5" t="s">
        <v>157</v>
      </c>
      <c r="B400" s="5" t="s">
        <v>147</v>
      </c>
      <c r="C400" s="5">
        <v>4</v>
      </c>
      <c r="D400" s="5">
        <v>19.96</v>
      </c>
      <c r="E400" s="6">
        <v>44203</v>
      </c>
      <c r="F400" s="5" t="s">
        <v>358</v>
      </c>
      <c r="G400" s="5">
        <v>56</v>
      </c>
      <c r="H400" s="5" t="s">
        <v>357</v>
      </c>
      <c r="I400" s="18">
        <v>0</v>
      </c>
      <c r="Q400" t="b">
        <f>AND(D400&gt;30, D400&lt;=50)</f>
        <v>0</v>
      </c>
      <c r="R400" t="b">
        <f>AND(MID(B400,2,1)="I")</f>
        <v>0</v>
      </c>
    </row>
    <row r="401" spans="1:18" x14ac:dyDescent="0.25">
      <c r="A401" s="5" t="s">
        <v>140</v>
      </c>
      <c r="B401" s="5" t="s">
        <v>143</v>
      </c>
      <c r="C401" s="5">
        <v>1</v>
      </c>
      <c r="D401" s="5">
        <v>19.989999999999998</v>
      </c>
      <c r="E401" s="6">
        <v>44162</v>
      </c>
      <c r="F401" s="5" t="s">
        <v>356</v>
      </c>
      <c r="G401" s="5">
        <v>57</v>
      </c>
      <c r="H401" s="5" t="s">
        <v>355</v>
      </c>
      <c r="I401" s="18">
        <v>0</v>
      </c>
      <c r="Q401" t="b">
        <f>AND(D401&gt;30, D401&lt;=50)</f>
        <v>0</v>
      </c>
      <c r="R401" t="b">
        <f>AND(MID(B401,2,1)="I")</f>
        <v>0</v>
      </c>
    </row>
    <row r="402" spans="1:18" x14ac:dyDescent="0.25">
      <c r="A402" s="5" t="s">
        <v>190</v>
      </c>
      <c r="B402" s="5" t="s">
        <v>156</v>
      </c>
      <c r="C402" s="5">
        <v>3</v>
      </c>
      <c r="D402" s="5">
        <v>5.97</v>
      </c>
      <c r="E402" s="6">
        <v>44217</v>
      </c>
      <c r="F402" s="5" t="s">
        <v>354</v>
      </c>
      <c r="G402" s="5">
        <v>55</v>
      </c>
      <c r="H402" s="5" t="s">
        <v>353</v>
      </c>
      <c r="I402" s="18">
        <v>0</v>
      </c>
      <c r="Q402" t="b">
        <f>AND(D402&gt;30, D402&lt;=50)</f>
        <v>0</v>
      </c>
      <c r="R402" t="b">
        <f>AND(MID(B402,2,1)="I")</f>
        <v>0</v>
      </c>
    </row>
    <row r="403" spans="1:18" x14ac:dyDescent="0.25">
      <c r="A403" s="5" t="s">
        <v>190</v>
      </c>
      <c r="B403" s="5" t="s">
        <v>156</v>
      </c>
      <c r="C403" s="5">
        <v>3</v>
      </c>
      <c r="D403" s="5">
        <v>5.97</v>
      </c>
      <c r="E403" s="6">
        <v>44218</v>
      </c>
      <c r="F403" s="5" t="s">
        <v>352</v>
      </c>
      <c r="G403" s="5">
        <v>30</v>
      </c>
      <c r="H403" s="5" t="s">
        <v>351</v>
      </c>
      <c r="I403" s="18">
        <v>0</v>
      </c>
      <c r="Q403" t="b">
        <f>AND(D403&gt;30, D403&lt;=50)</f>
        <v>0</v>
      </c>
      <c r="R403" t="b">
        <f>AND(MID(B403,2,1)="I")</f>
        <v>0</v>
      </c>
    </row>
    <row r="404" spans="1:18" x14ac:dyDescent="0.25">
      <c r="A404" s="5" t="s">
        <v>144</v>
      </c>
      <c r="B404" s="5" t="s">
        <v>147</v>
      </c>
      <c r="C404" s="5">
        <v>1</v>
      </c>
      <c r="D404" s="5">
        <v>4.99</v>
      </c>
      <c r="E404" s="6">
        <v>44200</v>
      </c>
      <c r="F404" s="5" t="s">
        <v>350</v>
      </c>
      <c r="G404" s="5">
        <v>26</v>
      </c>
      <c r="H404" s="5" t="s">
        <v>349</v>
      </c>
      <c r="I404" s="18">
        <v>0</v>
      </c>
      <c r="Q404" t="b">
        <f>AND(D404&gt;30, D404&lt;=50)</f>
        <v>0</v>
      </c>
      <c r="R404" t="b">
        <f>AND(MID(B404,2,1)="I")</f>
        <v>0</v>
      </c>
    </row>
    <row r="405" spans="1:18" x14ac:dyDescent="0.25">
      <c r="A405" s="5" t="s">
        <v>160</v>
      </c>
      <c r="B405" s="5" t="s">
        <v>143</v>
      </c>
      <c r="C405" s="5">
        <v>2</v>
      </c>
      <c r="D405" s="5">
        <v>39.979999999999997</v>
      </c>
      <c r="E405" s="6">
        <v>44234</v>
      </c>
      <c r="F405" s="5" t="s">
        <v>348</v>
      </c>
      <c r="G405" s="5">
        <v>49</v>
      </c>
      <c r="H405" s="5" t="s">
        <v>347</v>
      </c>
      <c r="I405" s="18">
        <v>0</v>
      </c>
      <c r="Q405" t="b">
        <f>AND(D405&gt;30, D405&lt;=50)</f>
        <v>1</v>
      </c>
      <c r="R405" t="b">
        <f>AND(MID(B405,2,1)="I")</f>
        <v>0</v>
      </c>
    </row>
    <row r="406" spans="1:18" x14ac:dyDescent="0.25">
      <c r="A406" s="5" t="s">
        <v>153</v>
      </c>
      <c r="B406" s="5" t="s">
        <v>150</v>
      </c>
      <c r="C406" s="5">
        <v>3</v>
      </c>
      <c r="D406" s="5">
        <v>26.97</v>
      </c>
      <c r="E406" s="6">
        <v>44229</v>
      </c>
      <c r="F406" s="5" t="s">
        <v>346</v>
      </c>
      <c r="G406" s="5">
        <v>26</v>
      </c>
      <c r="H406" s="5" t="s">
        <v>345</v>
      </c>
      <c r="I406" s="18">
        <v>0</v>
      </c>
      <c r="Q406" t="b">
        <f>AND(D406&gt;30, D406&lt;=50)</f>
        <v>0</v>
      </c>
      <c r="R406" t="b">
        <f>AND(MID(B406,2,1)="I")</f>
        <v>0</v>
      </c>
    </row>
    <row r="407" spans="1:18" x14ac:dyDescent="0.25">
      <c r="A407" s="5" t="s">
        <v>173</v>
      </c>
      <c r="B407" s="5" t="s">
        <v>243</v>
      </c>
      <c r="C407" s="5">
        <v>2</v>
      </c>
      <c r="D407" s="5">
        <v>30</v>
      </c>
      <c r="E407" s="6">
        <v>44210</v>
      </c>
      <c r="F407" s="5" t="s">
        <v>344</v>
      </c>
      <c r="G407" s="5">
        <v>26</v>
      </c>
      <c r="H407" s="5" t="s">
        <v>343</v>
      </c>
      <c r="I407" s="18">
        <v>0</v>
      </c>
      <c r="Q407" t="b">
        <f>AND(D407&gt;30, D407&lt;=50)</f>
        <v>0</v>
      </c>
      <c r="R407" t="b">
        <f>AND(MID(B407,2,1)="I")</f>
        <v>1</v>
      </c>
    </row>
    <row r="408" spans="1:18" x14ac:dyDescent="0.25">
      <c r="A408" s="5" t="s">
        <v>173</v>
      </c>
      <c r="B408" s="5" t="s">
        <v>147</v>
      </c>
      <c r="C408" s="5">
        <v>5</v>
      </c>
      <c r="D408" s="5">
        <v>17.465</v>
      </c>
      <c r="E408" s="6">
        <v>44100</v>
      </c>
      <c r="F408" s="5" t="s">
        <v>342</v>
      </c>
      <c r="G408" s="5">
        <v>29</v>
      </c>
      <c r="H408" s="5" t="s">
        <v>341</v>
      </c>
      <c r="I408" s="18">
        <v>0.3</v>
      </c>
      <c r="Q408" t="b">
        <f>AND(D408&gt;30, D408&lt;=50)</f>
        <v>0</v>
      </c>
      <c r="R408" t="b">
        <f>AND(MID(B408,2,1)="I")</f>
        <v>0</v>
      </c>
    </row>
    <row r="409" spans="1:18" x14ac:dyDescent="0.25">
      <c r="A409" s="5" t="s">
        <v>157</v>
      </c>
      <c r="B409" s="5" t="s">
        <v>147</v>
      </c>
      <c r="C409" s="5">
        <v>1</v>
      </c>
      <c r="D409" s="5">
        <v>3.9920000000000004</v>
      </c>
      <c r="E409" s="6">
        <v>44132</v>
      </c>
      <c r="F409" s="5" t="s">
        <v>340</v>
      </c>
      <c r="G409" s="5">
        <v>30</v>
      </c>
      <c r="H409" s="5" t="s">
        <v>339</v>
      </c>
      <c r="I409" s="18">
        <v>0.2</v>
      </c>
      <c r="Q409" t="b">
        <f>AND(D409&gt;30, D409&lt;=50)</f>
        <v>0</v>
      </c>
      <c r="R409" t="b">
        <f>AND(MID(B409,2,1)="I")</f>
        <v>0</v>
      </c>
    </row>
    <row r="410" spans="1:18" x14ac:dyDescent="0.25">
      <c r="A410" s="5" t="s">
        <v>187</v>
      </c>
      <c r="B410" s="5" t="s">
        <v>150</v>
      </c>
      <c r="C410" s="5">
        <v>1</v>
      </c>
      <c r="D410" s="5">
        <v>8.99</v>
      </c>
      <c r="E410" s="6">
        <v>44194</v>
      </c>
      <c r="F410" s="5" t="s">
        <v>338</v>
      </c>
      <c r="G410" s="5">
        <v>29</v>
      </c>
      <c r="H410" s="5" t="s">
        <v>337</v>
      </c>
      <c r="I410" s="18">
        <v>0</v>
      </c>
      <c r="Q410" t="b">
        <f>AND(D410&gt;30, D410&lt;=50)</f>
        <v>0</v>
      </c>
      <c r="R410" t="b">
        <f>AND(MID(B410,2,1)="I")</f>
        <v>0</v>
      </c>
    </row>
    <row r="411" spans="1:18" x14ac:dyDescent="0.25">
      <c r="A411" s="5" t="s">
        <v>160</v>
      </c>
      <c r="B411" s="5" t="s">
        <v>150</v>
      </c>
      <c r="C411" s="5">
        <v>5</v>
      </c>
      <c r="D411" s="5">
        <v>35.96</v>
      </c>
      <c r="E411" s="6">
        <v>44203</v>
      </c>
      <c r="F411" s="5" t="s">
        <v>336</v>
      </c>
      <c r="G411" s="5">
        <v>25</v>
      </c>
      <c r="H411" s="5" t="s">
        <v>335</v>
      </c>
      <c r="I411" s="18">
        <v>0.2</v>
      </c>
      <c r="Q411" t="b">
        <f>AND(D411&gt;30, D411&lt;=50)</f>
        <v>1</v>
      </c>
      <c r="R411" t="b">
        <f>AND(MID(B411,2,1)="I")</f>
        <v>0</v>
      </c>
    </row>
    <row r="412" spans="1:18" x14ac:dyDescent="0.25">
      <c r="A412" s="5" t="s">
        <v>157</v>
      </c>
      <c r="B412" s="5" t="s">
        <v>143</v>
      </c>
      <c r="C412" s="5">
        <v>2</v>
      </c>
      <c r="D412" s="5">
        <v>35.981999999999999</v>
      </c>
      <c r="E412" s="6">
        <v>44084</v>
      </c>
      <c r="F412" s="5" t="s">
        <v>334</v>
      </c>
      <c r="G412" s="5">
        <v>30</v>
      </c>
      <c r="H412" s="5" t="s">
        <v>333</v>
      </c>
      <c r="I412" s="18">
        <v>0.1</v>
      </c>
      <c r="Q412" t="b">
        <f>AND(D412&gt;30, D412&lt;=50)</f>
        <v>1</v>
      </c>
      <c r="R412" t="b">
        <f>AND(MID(B412,2,1)="I")</f>
        <v>0</v>
      </c>
    </row>
    <row r="413" spans="1:18" x14ac:dyDescent="0.25">
      <c r="A413" s="5" t="s">
        <v>160</v>
      </c>
      <c r="B413" s="5" t="s">
        <v>156</v>
      </c>
      <c r="C413" s="5">
        <v>4</v>
      </c>
      <c r="D413" s="5">
        <v>7.96</v>
      </c>
      <c r="E413" s="6">
        <v>44149</v>
      </c>
      <c r="F413" s="5" t="s">
        <v>332</v>
      </c>
      <c r="G413" s="5">
        <v>33</v>
      </c>
      <c r="H413" s="5" t="s">
        <v>331</v>
      </c>
      <c r="I413" s="18">
        <v>0</v>
      </c>
      <c r="Q413" t="b">
        <f>AND(D413&gt;30, D413&lt;=50)</f>
        <v>0</v>
      </c>
      <c r="R413" t="b">
        <f>AND(MID(B413,2,1)="I")</f>
        <v>0</v>
      </c>
    </row>
    <row r="414" spans="1:18" x14ac:dyDescent="0.25">
      <c r="A414" s="5" t="s">
        <v>144</v>
      </c>
      <c r="B414" s="5" t="s">
        <v>181</v>
      </c>
      <c r="C414" s="5">
        <v>5</v>
      </c>
      <c r="D414" s="5">
        <v>625</v>
      </c>
      <c r="E414" s="6">
        <v>44232</v>
      </c>
      <c r="F414" s="5" t="s">
        <v>330</v>
      </c>
      <c r="G414" s="5">
        <v>58</v>
      </c>
      <c r="H414" s="5" t="s">
        <v>329</v>
      </c>
      <c r="I414" s="18">
        <v>0</v>
      </c>
      <c r="Q414" t="b">
        <f>AND(D414&gt;30, D414&lt;=50)</f>
        <v>0</v>
      </c>
      <c r="R414" t="b">
        <f>AND(MID(B414,2,1)="I")</f>
        <v>0</v>
      </c>
    </row>
    <row r="415" spans="1:18" x14ac:dyDescent="0.25">
      <c r="A415" s="5" t="s">
        <v>173</v>
      </c>
      <c r="B415" s="5" t="s">
        <v>143</v>
      </c>
      <c r="C415" s="5">
        <v>3</v>
      </c>
      <c r="D415" s="5">
        <v>41.978999999999999</v>
      </c>
      <c r="E415" s="6">
        <v>44108</v>
      </c>
      <c r="F415" s="5" t="s">
        <v>328</v>
      </c>
      <c r="G415" s="5">
        <v>43</v>
      </c>
      <c r="H415" s="5" t="s">
        <v>327</v>
      </c>
      <c r="I415" s="18">
        <v>0.3</v>
      </c>
      <c r="Q415" t="b">
        <f>AND(D415&gt;30, D415&lt;=50)</f>
        <v>1</v>
      </c>
      <c r="R415" t="b">
        <f>AND(MID(B415,2,1)="I")</f>
        <v>0</v>
      </c>
    </row>
    <row r="416" spans="1:18" x14ac:dyDescent="0.25">
      <c r="A416" s="5" t="s">
        <v>160</v>
      </c>
      <c r="B416" s="5" t="s">
        <v>168</v>
      </c>
      <c r="C416" s="5">
        <v>1</v>
      </c>
      <c r="D416" s="5">
        <v>137.5</v>
      </c>
      <c r="E416" s="6">
        <v>44202</v>
      </c>
      <c r="F416" s="5" t="s">
        <v>326</v>
      </c>
      <c r="G416" s="5">
        <v>36</v>
      </c>
      <c r="H416" s="5" t="s">
        <v>325</v>
      </c>
      <c r="I416" s="18">
        <v>0.5</v>
      </c>
      <c r="Q416" t="b">
        <f>AND(D416&gt;30, D416&lt;=50)</f>
        <v>0</v>
      </c>
      <c r="R416" t="b">
        <f>AND(MID(B416,2,1)="I")</f>
        <v>0</v>
      </c>
    </row>
    <row r="417" spans="1:18" x14ac:dyDescent="0.25">
      <c r="A417" s="5" t="s">
        <v>144</v>
      </c>
      <c r="B417" s="5" t="s">
        <v>147</v>
      </c>
      <c r="C417" s="5">
        <v>4</v>
      </c>
      <c r="D417" s="5">
        <v>19.96</v>
      </c>
      <c r="E417" s="6">
        <v>44086</v>
      </c>
      <c r="F417" s="5" t="s">
        <v>324</v>
      </c>
      <c r="G417" s="5">
        <v>41</v>
      </c>
      <c r="H417" s="5" t="s">
        <v>323</v>
      </c>
      <c r="I417" s="18">
        <v>0</v>
      </c>
      <c r="Q417" t="b">
        <f>AND(D417&gt;30, D417&lt;=50)</f>
        <v>0</v>
      </c>
      <c r="R417" t="b">
        <f>AND(MID(B417,2,1)="I")</f>
        <v>0</v>
      </c>
    </row>
    <row r="418" spans="1:18" x14ac:dyDescent="0.25">
      <c r="A418" s="5" t="s">
        <v>165</v>
      </c>
      <c r="B418" s="5" t="s">
        <v>156</v>
      </c>
      <c r="C418" s="5">
        <v>3</v>
      </c>
      <c r="D418" s="5">
        <v>5.97</v>
      </c>
      <c r="E418" s="6">
        <v>44154</v>
      </c>
      <c r="F418" s="5" t="s">
        <v>322</v>
      </c>
      <c r="G418" s="5">
        <v>24</v>
      </c>
      <c r="H418" s="5" t="s">
        <v>321</v>
      </c>
      <c r="I418" s="18">
        <v>0</v>
      </c>
      <c r="Q418" t="b">
        <f>AND(D418&gt;30, D418&lt;=50)</f>
        <v>0</v>
      </c>
      <c r="R418" t="b">
        <f>AND(MID(B418,2,1)="I")</f>
        <v>0</v>
      </c>
    </row>
    <row r="419" spans="1:18" x14ac:dyDescent="0.25">
      <c r="A419" s="5" t="s">
        <v>190</v>
      </c>
      <c r="B419" s="5" t="s">
        <v>211</v>
      </c>
      <c r="C419" s="5">
        <v>2</v>
      </c>
      <c r="D419" s="5">
        <v>10.788</v>
      </c>
      <c r="E419" s="6">
        <v>44181</v>
      </c>
      <c r="F419" s="5" t="s">
        <v>320</v>
      </c>
      <c r="G419" s="5">
        <v>60</v>
      </c>
      <c r="H419" s="5" t="s">
        <v>319</v>
      </c>
      <c r="I419" s="18">
        <v>0.4</v>
      </c>
      <c r="Q419" t="b">
        <f>AND(D419&gt;30, D419&lt;=50)</f>
        <v>0</v>
      </c>
      <c r="R419" t="b">
        <f>AND(MID(B419,2,1)="I")</f>
        <v>1</v>
      </c>
    </row>
    <row r="420" spans="1:18" x14ac:dyDescent="0.25">
      <c r="A420" s="5" t="s">
        <v>178</v>
      </c>
      <c r="B420" s="5" t="s">
        <v>150</v>
      </c>
      <c r="C420" s="5">
        <v>3</v>
      </c>
      <c r="D420" s="5">
        <v>26.97</v>
      </c>
      <c r="E420" s="6">
        <v>44153</v>
      </c>
      <c r="F420" s="5" t="s">
        <v>318</v>
      </c>
      <c r="G420" s="5">
        <v>34</v>
      </c>
      <c r="H420" s="5" t="s">
        <v>317</v>
      </c>
      <c r="I420" s="18">
        <v>0</v>
      </c>
      <c r="Q420" t="b">
        <f>AND(D420&gt;30, D420&lt;=50)</f>
        <v>0</v>
      </c>
      <c r="R420" t="b">
        <f>AND(MID(B420,2,1)="I")</f>
        <v>0</v>
      </c>
    </row>
    <row r="421" spans="1:18" x14ac:dyDescent="0.25">
      <c r="A421" s="5" t="s">
        <v>144</v>
      </c>
      <c r="B421" s="5" t="s">
        <v>150</v>
      </c>
      <c r="C421" s="5">
        <v>1</v>
      </c>
      <c r="D421" s="5">
        <v>8.99</v>
      </c>
      <c r="E421" s="6">
        <v>44196</v>
      </c>
      <c r="F421" s="5" t="s">
        <v>316</v>
      </c>
      <c r="G421" s="5">
        <v>59</v>
      </c>
      <c r="H421" s="5" t="s">
        <v>315</v>
      </c>
      <c r="I421" s="18">
        <v>0</v>
      </c>
      <c r="Q421" t="b">
        <f>AND(D421&gt;30, D421&lt;=50)</f>
        <v>0</v>
      </c>
      <c r="R421" t="b">
        <f>AND(MID(B421,2,1)="I")</f>
        <v>0</v>
      </c>
    </row>
    <row r="422" spans="1:18" x14ac:dyDescent="0.25">
      <c r="A422" s="5" t="s">
        <v>165</v>
      </c>
      <c r="B422" s="5" t="s">
        <v>147</v>
      </c>
      <c r="C422" s="5">
        <v>2</v>
      </c>
      <c r="D422" s="5">
        <v>9.98</v>
      </c>
      <c r="E422" s="6">
        <v>44164</v>
      </c>
      <c r="F422" s="5" t="s">
        <v>314</v>
      </c>
      <c r="G422" s="5">
        <v>44</v>
      </c>
      <c r="H422" s="5" t="s">
        <v>313</v>
      </c>
      <c r="I422" s="18">
        <v>0</v>
      </c>
      <c r="Q422" t="b">
        <f>AND(D422&gt;30, D422&lt;=50)</f>
        <v>0</v>
      </c>
      <c r="R422" t="b">
        <f>AND(MID(B422,2,1)="I")</f>
        <v>0</v>
      </c>
    </row>
    <row r="423" spans="1:18" x14ac:dyDescent="0.25">
      <c r="A423" s="5" t="s">
        <v>165</v>
      </c>
      <c r="B423" s="5" t="s">
        <v>156</v>
      </c>
      <c r="C423" s="5">
        <v>6</v>
      </c>
      <c r="D423" s="5">
        <v>11.94</v>
      </c>
      <c r="E423" s="6">
        <v>44146</v>
      </c>
      <c r="F423" s="5" t="s">
        <v>312</v>
      </c>
      <c r="G423" s="5">
        <v>55</v>
      </c>
      <c r="H423" s="5" t="s">
        <v>311</v>
      </c>
      <c r="I423" s="18">
        <v>0</v>
      </c>
      <c r="Q423" t="b">
        <f>AND(D423&gt;30, D423&lt;=50)</f>
        <v>0</v>
      </c>
      <c r="R423" t="b">
        <f>AND(MID(B423,2,1)="I")</f>
        <v>0</v>
      </c>
    </row>
    <row r="424" spans="1:18" x14ac:dyDescent="0.25">
      <c r="A424" s="5" t="s">
        <v>144</v>
      </c>
      <c r="B424" s="5" t="s">
        <v>156</v>
      </c>
      <c r="C424" s="5">
        <v>1</v>
      </c>
      <c r="D424" s="5">
        <v>1.99</v>
      </c>
      <c r="E424" s="6">
        <v>44121</v>
      </c>
      <c r="F424" s="5" t="s">
        <v>310</v>
      </c>
      <c r="G424" s="5">
        <v>34</v>
      </c>
      <c r="H424" s="5" t="s">
        <v>309</v>
      </c>
      <c r="I424" s="18">
        <v>0</v>
      </c>
      <c r="Q424" t="b">
        <f>AND(D424&gt;30, D424&lt;=50)</f>
        <v>0</v>
      </c>
      <c r="R424" t="b">
        <f>AND(MID(B424,2,1)="I")</f>
        <v>0</v>
      </c>
    </row>
    <row r="425" spans="1:18" x14ac:dyDescent="0.25">
      <c r="A425" s="5" t="s">
        <v>187</v>
      </c>
      <c r="B425" s="5" t="s">
        <v>184</v>
      </c>
      <c r="C425" s="5">
        <v>6</v>
      </c>
      <c r="D425" s="5">
        <v>119.94</v>
      </c>
      <c r="E425" s="6">
        <v>44109</v>
      </c>
      <c r="F425" s="5" t="s">
        <v>308</v>
      </c>
      <c r="G425" s="5">
        <v>34</v>
      </c>
      <c r="H425" s="5" t="s">
        <v>307</v>
      </c>
      <c r="I425" s="18">
        <v>0</v>
      </c>
      <c r="Q425" t="b">
        <f>AND(D425&gt;30, D425&lt;=50)</f>
        <v>0</v>
      </c>
      <c r="R425" t="b">
        <f>AND(MID(B425,2,1)="I")</f>
        <v>1</v>
      </c>
    </row>
    <row r="426" spans="1:18" x14ac:dyDescent="0.25">
      <c r="A426" s="5" t="s">
        <v>144</v>
      </c>
      <c r="B426" s="5" t="s">
        <v>238</v>
      </c>
      <c r="C426" s="5">
        <v>1</v>
      </c>
      <c r="D426" s="5">
        <v>1.7909999999999999</v>
      </c>
      <c r="E426" s="6">
        <v>44117</v>
      </c>
      <c r="F426" s="5" t="s">
        <v>306</v>
      </c>
      <c r="G426" s="5">
        <v>54</v>
      </c>
      <c r="H426" s="5" t="s">
        <v>305</v>
      </c>
      <c r="I426" s="18">
        <v>0.1</v>
      </c>
      <c r="Q426" t="b">
        <f>AND(D426&gt;30, D426&lt;=50)</f>
        <v>0</v>
      </c>
      <c r="R426" t="b">
        <f>AND(MID(B426,2,1)="I")</f>
        <v>1</v>
      </c>
    </row>
    <row r="427" spans="1:18" x14ac:dyDescent="0.25">
      <c r="A427" s="5" t="s">
        <v>173</v>
      </c>
      <c r="B427" s="5" t="s">
        <v>143</v>
      </c>
      <c r="C427" s="5">
        <v>1</v>
      </c>
      <c r="D427" s="5">
        <v>19.989999999999998</v>
      </c>
      <c r="E427" s="6">
        <v>44200</v>
      </c>
      <c r="F427" s="5" t="s">
        <v>304</v>
      </c>
      <c r="G427" s="5">
        <v>50</v>
      </c>
      <c r="H427" s="5" t="s">
        <v>303</v>
      </c>
      <c r="I427" s="18">
        <v>0</v>
      </c>
      <c r="Q427" t="b">
        <f>AND(D427&gt;30, D427&lt;=50)</f>
        <v>0</v>
      </c>
      <c r="R427" t="b">
        <f>AND(MID(B427,2,1)="I")</f>
        <v>0</v>
      </c>
    </row>
    <row r="428" spans="1:18" x14ac:dyDescent="0.25">
      <c r="A428" s="5" t="s">
        <v>160</v>
      </c>
      <c r="B428" s="5" t="s">
        <v>243</v>
      </c>
      <c r="C428" s="5">
        <v>4</v>
      </c>
      <c r="D428" s="5">
        <v>48</v>
      </c>
      <c r="E428" s="6">
        <v>44206</v>
      </c>
      <c r="F428" s="5" t="s">
        <v>302</v>
      </c>
      <c r="G428" s="5">
        <v>44</v>
      </c>
      <c r="H428" s="5" t="s">
        <v>301</v>
      </c>
      <c r="I428" s="18">
        <v>0.2</v>
      </c>
      <c r="Q428" t="b">
        <f>AND(D428&gt;30, D428&lt;=50)</f>
        <v>1</v>
      </c>
      <c r="R428" t="b">
        <f>AND(MID(B428,2,1)="I")</f>
        <v>1</v>
      </c>
    </row>
    <row r="429" spans="1:18" x14ac:dyDescent="0.25">
      <c r="A429" s="5" t="s">
        <v>153</v>
      </c>
      <c r="B429" s="5" t="s">
        <v>147</v>
      </c>
      <c r="C429" s="5">
        <v>3</v>
      </c>
      <c r="D429" s="5">
        <v>10.478999999999999</v>
      </c>
      <c r="E429" s="6">
        <v>44229</v>
      </c>
      <c r="F429" s="5" t="s">
        <v>300</v>
      </c>
      <c r="G429" s="5">
        <v>41</v>
      </c>
      <c r="H429" s="5" t="s">
        <v>299</v>
      </c>
      <c r="I429" s="18">
        <v>0.3</v>
      </c>
      <c r="Q429" t="b">
        <f>AND(D429&gt;30, D429&lt;=50)</f>
        <v>0</v>
      </c>
      <c r="R429" t="b">
        <f>AND(MID(B429,2,1)="I")</f>
        <v>0</v>
      </c>
    </row>
    <row r="430" spans="1:18" x14ac:dyDescent="0.25">
      <c r="A430" s="5" t="s">
        <v>190</v>
      </c>
      <c r="B430" s="5" t="s">
        <v>211</v>
      </c>
      <c r="C430" s="5">
        <v>2</v>
      </c>
      <c r="D430" s="5">
        <v>17.98</v>
      </c>
      <c r="E430" s="6">
        <v>44108</v>
      </c>
      <c r="F430" s="5" t="s">
        <v>298</v>
      </c>
      <c r="G430" s="5">
        <v>46</v>
      </c>
      <c r="H430" s="5" t="s">
        <v>297</v>
      </c>
      <c r="I430" s="18">
        <v>0</v>
      </c>
      <c r="Q430" t="b">
        <f>AND(D430&gt;30, D430&lt;=50)</f>
        <v>0</v>
      </c>
      <c r="R430" t="b">
        <f>AND(MID(B430,2,1)="I")</f>
        <v>1</v>
      </c>
    </row>
    <row r="431" spans="1:18" x14ac:dyDescent="0.25">
      <c r="A431" s="5" t="s">
        <v>173</v>
      </c>
      <c r="B431" s="5" t="s">
        <v>211</v>
      </c>
      <c r="C431" s="5">
        <v>1</v>
      </c>
      <c r="D431" s="5">
        <v>8.0910000000000011</v>
      </c>
      <c r="E431" s="6">
        <v>44121</v>
      </c>
      <c r="F431" s="5" t="s">
        <v>296</v>
      </c>
      <c r="G431" s="5">
        <v>60</v>
      </c>
      <c r="H431" s="5" t="s">
        <v>295</v>
      </c>
      <c r="I431" s="18">
        <v>0.1</v>
      </c>
      <c r="Q431" t="b">
        <f>AND(D431&gt;30, D431&lt;=50)</f>
        <v>0</v>
      </c>
      <c r="R431" t="b">
        <f>AND(MID(B431,2,1)="I")</f>
        <v>1</v>
      </c>
    </row>
    <row r="432" spans="1:18" x14ac:dyDescent="0.25">
      <c r="A432" s="5" t="s">
        <v>187</v>
      </c>
      <c r="B432" s="5" t="s">
        <v>150</v>
      </c>
      <c r="C432" s="5">
        <v>1</v>
      </c>
      <c r="D432" s="5">
        <v>4.4950000000000001</v>
      </c>
      <c r="E432" s="6">
        <v>44089</v>
      </c>
      <c r="F432" s="5" t="s">
        <v>294</v>
      </c>
      <c r="G432" s="5">
        <v>51</v>
      </c>
      <c r="H432" s="5" t="s">
        <v>293</v>
      </c>
      <c r="I432" s="18">
        <v>0.5</v>
      </c>
      <c r="Q432" t="b">
        <f>AND(D432&gt;30, D432&lt;=50)</f>
        <v>0</v>
      </c>
      <c r="R432" t="b">
        <f>AND(MID(B432,2,1)="I")</f>
        <v>0</v>
      </c>
    </row>
    <row r="433" spans="1:18" x14ac:dyDescent="0.25">
      <c r="A433" s="5" t="s">
        <v>153</v>
      </c>
      <c r="B433" s="5" t="s">
        <v>139</v>
      </c>
      <c r="C433" s="5">
        <v>5</v>
      </c>
      <c r="D433" s="5">
        <v>14.97</v>
      </c>
      <c r="E433" s="6">
        <v>44134</v>
      </c>
      <c r="F433" s="5" t="s">
        <v>292</v>
      </c>
      <c r="G433" s="5">
        <v>32</v>
      </c>
      <c r="H433" s="5" t="s">
        <v>291</v>
      </c>
      <c r="I433" s="18">
        <v>0.4</v>
      </c>
      <c r="Q433" t="b">
        <f>AND(D433&gt;30, D433&lt;=50)</f>
        <v>0</v>
      </c>
      <c r="R433" t="b">
        <f>AND(MID(B433,2,1)="I")</f>
        <v>1</v>
      </c>
    </row>
    <row r="434" spans="1:18" x14ac:dyDescent="0.25">
      <c r="A434" s="5" t="s">
        <v>165</v>
      </c>
      <c r="B434" s="5" t="s">
        <v>211</v>
      </c>
      <c r="C434" s="5">
        <v>4</v>
      </c>
      <c r="D434" s="5">
        <v>35.96</v>
      </c>
      <c r="E434" s="6">
        <v>44187</v>
      </c>
      <c r="F434" s="5" t="s">
        <v>290</v>
      </c>
      <c r="G434" s="5">
        <v>34</v>
      </c>
      <c r="H434" s="5" t="s">
        <v>289</v>
      </c>
      <c r="I434" s="18">
        <v>0</v>
      </c>
      <c r="Q434" t="b">
        <f>AND(D434&gt;30, D434&lt;=50)</f>
        <v>1</v>
      </c>
      <c r="R434" t="b">
        <f>AND(MID(B434,2,1)="I")</f>
        <v>1</v>
      </c>
    </row>
    <row r="435" spans="1:18" x14ac:dyDescent="0.25">
      <c r="A435" s="5" t="s">
        <v>178</v>
      </c>
      <c r="B435" s="5" t="s">
        <v>143</v>
      </c>
      <c r="C435" s="5">
        <v>2</v>
      </c>
      <c r="D435" s="5">
        <v>39.979999999999997</v>
      </c>
      <c r="E435" s="6">
        <v>44116</v>
      </c>
      <c r="F435" s="5" t="s">
        <v>288</v>
      </c>
      <c r="G435" s="5">
        <v>42</v>
      </c>
      <c r="H435" s="5" t="s">
        <v>287</v>
      </c>
      <c r="I435" s="18">
        <v>0</v>
      </c>
      <c r="Q435" t="b">
        <f>AND(D435&gt;30, D435&lt;=50)</f>
        <v>1</v>
      </c>
      <c r="R435" t="b">
        <f>AND(MID(B435,2,1)="I")</f>
        <v>0</v>
      </c>
    </row>
    <row r="436" spans="1:18" x14ac:dyDescent="0.25">
      <c r="A436" s="5" t="s">
        <v>173</v>
      </c>
      <c r="B436" s="5" t="s">
        <v>184</v>
      </c>
      <c r="C436" s="5">
        <v>2</v>
      </c>
      <c r="D436" s="5">
        <v>39.979999999999997</v>
      </c>
      <c r="E436" s="6">
        <v>44149</v>
      </c>
      <c r="F436" s="5" t="s">
        <v>286</v>
      </c>
      <c r="G436" s="5">
        <v>53</v>
      </c>
      <c r="H436" s="5" t="s">
        <v>285</v>
      </c>
      <c r="I436" s="18">
        <v>0</v>
      </c>
      <c r="Q436" t="b">
        <f>AND(D436&gt;30, D436&lt;=50)</f>
        <v>1</v>
      </c>
      <c r="R436" t="b">
        <f>AND(MID(B436,2,1)="I")</f>
        <v>1</v>
      </c>
    </row>
    <row r="437" spans="1:18" x14ac:dyDescent="0.25">
      <c r="A437" s="5" t="s">
        <v>144</v>
      </c>
      <c r="B437" s="5" t="s">
        <v>156</v>
      </c>
      <c r="C437" s="5">
        <v>2</v>
      </c>
      <c r="D437" s="5">
        <v>3.98</v>
      </c>
      <c r="E437" s="6">
        <v>44097</v>
      </c>
      <c r="F437" s="5" t="s">
        <v>284</v>
      </c>
      <c r="G437" s="5">
        <v>27</v>
      </c>
      <c r="H437" s="5" t="s">
        <v>283</v>
      </c>
      <c r="I437" s="18">
        <v>0</v>
      </c>
      <c r="Q437" t="b">
        <f>AND(D437&gt;30, D437&lt;=50)</f>
        <v>0</v>
      </c>
      <c r="R437" t="b">
        <f>AND(MID(B437,2,1)="I")</f>
        <v>0</v>
      </c>
    </row>
    <row r="438" spans="1:18" x14ac:dyDescent="0.25">
      <c r="A438" s="5" t="s">
        <v>153</v>
      </c>
      <c r="B438" s="5" t="s">
        <v>156</v>
      </c>
      <c r="C438" s="5">
        <v>1</v>
      </c>
      <c r="D438" s="5">
        <v>1.99</v>
      </c>
      <c r="E438" s="6">
        <v>44155</v>
      </c>
      <c r="F438" s="5" t="s">
        <v>282</v>
      </c>
      <c r="G438" s="5">
        <v>45</v>
      </c>
      <c r="H438" s="5" t="s">
        <v>281</v>
      </c>
      <c r="I438" s="18">
        <v>0</v>
      </c>
      <c r="Q438" t="b">
        <f>AND(D438&gt;30, D438&lt;=50)</f>
        <v>0</v>
      </c>
      <c r="R438" t="b">
        <f>AND(MID(B438,2,1)="I")</f>
        <v>0</v>
      </c>
    </row>
    <row r="439" spans="1:18" x14ac:dyDescent="0.25">
      <c r="A439" s="5" t="s">
        <v>190</v>
      </c>
      <c r="B439" s="5" t="s">
        <v>139</v>
      </c>
      <c r="C439" s="5">
        <v>1</v>
      </c>
      <c r="D439" s="5">
        <v>4.99</v>
      </c>
      <c r="E439" s="6">
        <v>44220</v>
      </c>
      <c r="F439" s="5" t="s">
        <v>280</v>
      </c>
      <c r="G439" s="5">
        <v>22</v>
      </c>
      <c r="H439" s="5" t="s">
        <v>279</v>
      </c>
      <c r="I439" s="18">
        <v>0</v>
      </c>
      <c r="Q439" t="b">
        <f>AND(D439&gt;30, D439&lt;=50)</f>
        <v>0</v>
      </c>
      <c r="R439" t="b">
        <f>AND(MID(B439,2,1)="I")</f>
        <v>1</v>
      </c>
    </row>
    <row r="440" spans="1:18" x14ac:dyDescent="0.25">
      <c r="A440" s="5" t="s">
        <v>144</v>
      </c>
      <c r="B440" s="5" t="s">
        <v>238</v>
      </c>
      <c r="C440" s="5">
        <v>1</v>
      </c>
      <c r="D440" s="5">
        <v>0.995</v>
      </c>
      <c r="E440" s="6">
        <v>44151</v>
      </c>
      <c r="F440" s="5" t="s">
        <v>278</v>
      </c>
      <c r="G440" s="5">
        <v>36</v>
      </c>
      <c r="H440" s="5" t="s">
        <v>277</v>
      </c>
      <c r="I440" s="18">
        <v>0.5</v>
      </c>
      <c r="Q440" t="b">
        <f>AND(D440&gt;30, D440&lt;=50)</f>
        <v>0</v>
      </c>
      <c r="R440" t="b">
        <f>AND(MID(B440,2,1)="I")</f>
        <v>1</v>
      </c>
    </row>
    <row r="441" spans="1:18" x14ac:dyDescent="0.25">
      <c r="A441" s="5" t="s">
        <v>187</v>
      </c>
      <c r="B441" s="5" t="s">
        <v>184</v>
      </c>
      <c r="C441" s="5">
        <v>5</v>
      </c>
      <c r="D441" s="5">
        <v>99.949999999999989</v>
      </c>
      <c r="E441" s="6">
        <v>44189</v>
      </c>
      <c r="F441" s="5" t="s">
        <v>276</v>
      </c>
      <c r="G441" s="5">
        <v>31</v>
      </c>
      <c r="H441" s="5" t="s">
        <v>275</v>
      </c>
      <c r="I441" s="18">
        <v>0</v>
      </c>
      <c r="Q441" t="b">
        <f>AND(D441&gt;30, D441&lt;=50)</f>
        <v>0</v>
      </c>
      <c r="R441" t="b">
        <f>AND(MID(B441,2,1)="I")</f>
        <v>1</v>
      </c>
    </row>
    <row r="442" spans="1:18" x14ac:dyDescent="0.25">
      <c r="A442" s="5" t="s">
        <v>157</v>
      </c>
      <c r="B442" s="5" t="s">
        <v>156</v>
      </c>
      <c r="C442" s="5">
        <v>2</v>
      </c>
      <c r="D442" s="5">
        <v>2.786</v>
      </c>
      <c r="E442" s="6">
        <v>44196</v>
      </c>
      <c r="F442" s="5" t="s">
        <v>274</v>
      </c>
      <c r="G442" s="5">
        <v>28</v>
      </c>
      <c r="H442" s="5" t="s">
        <v>273</v>
      </c>
      <c r="I442" s="18">
        <v>0.3</v>
      </c>
      <c r="Q442" t="b">
        <f>AND(D442&gt;30, D442&lt;=50)</f>
        <v>0</v>
      </c>
      <c r="R442" t="b">
        <f>AND(MID(B442,2,1)="I")</f>
        <v>0</v>
      </c>
    </row>
    <row r="443" spans="1:18" x14ac:dyDescent="0.25">
      <c r="A443" s="5" t="s">
        <v>178</v>
      </c>
      <c r="B443" s="5" t="s">
        <v>139</v>
      </c>
      <c r="C443" s="5">
        <v>1</v>
      </c>
      <c r="D443" s="5">
        <v>4.99</v>
      </c>
      <c r="E443" s="6">
        <v>44113</v>
      </c>
      <c r="F443" s="5" t="s">
        <v>272</v>
      </c>
      <c r="G443" s="5">
        <v>50</v>
      </c>
      <c r="H443" s="5" t="s">
        <v>271</v>
      </c>
      <c r="I443" s="18">
        <v>0</v>
      </c>
      <c r="Q443" t="b">
        <f>AND(D443&gt;30, D443&lt;=50)</f>
        <v>0</v>
      </c>
      <c r="R443" t="b">
        <f>AND(MID(B443,2,1)="I")</f>
        <v>1</v>
      </c>
    </row>
    <row r="444" spans="1:18" x14ac:dyDescent="0.25">
      <c r="A444" s="5" t="s">
        <v>153</v>
      </c>
      <c r="B444" s="5" t="s">
        <v>143</v>
      </c>
      <c r="C444" s="5">
        <v>1</v>
      </c>
      <c r="D444" s="5">
        <v>19.989999999999998</v>
      </c>
      <c r="E444" s="6">
        <v>44178</v>
      </c>
      <c r="F444" s="5" t="s">
        <v>270</v>
      </c>
      <c r="G444" s="5">
        <v>40</v>
      </c>
      <c r="H444" s="5" t="s">
        <v>269</v>
      </c>
      <c r="I444" s="18">
        <v>0</v>
      </c>
      <c r="Q444" t="b">
        <f>AND(D444&gt;30, D444&lt;=50)</f>
        <v>0</v>
      </c>
      <c r="R444" t="b">
        <f>AND(MID(B444,2,1)="I")</f>
        <v>0</v>
      </c>
    </row>
    <row r="445" spans="1:18" x14ac:dyDescent="0.25">
      <c r="A445" s="5" t="s">
        <v>160</v>
      </c>
      <c r="B445" s="5" t="s">
        <v>147</v>
      </c>
      <c r="C445" s="5">
        <v>2</v>
      </c>
      <c r="D445" s="5">
        <v>9.98</v>
      </c>
      <c r="E445" s="6">
        <v>44118</v>
      </c>
      <c r="F445" s="5" t="s">
        <v>268</v>
      </c>
      <c r="G445" s="5">
        <v>42</v>
      </c>
      <c r="H445" s="5" t="s">
        <v>267</v>
      </c>
      <c r="I445" s="18">
        <v>0</v>
      </c>
      <c r="Q445" t="b">
        <f>AND(D445&gt;30, D445&lt;=50)</f>
        <v>0</v>
      </c>
      <c r="R445" t="b">
        <f>AND(MID(B445,2,1)="I")</f>
        <v>0</v>
      </c>
    </row>
    <row r="446" spans="1:18" x14ac:dyDescent="0.25">
      <c r="A446" s="5" t="s">
        <v>140</v>
      </c>
      <c r="B446" s="5" t="s">
        <v>168</v>
      </c>
      <c r="C446" s="5">
        <v>3</v>
      </c>
      <c r="D446" s="5">
        <v>825</v>
      </c>
      <c r="E446" s="6">
        <v>44140</v>
      </c>
      <c r="F446" s="5" t="s">
        <v>266</v>
      </c>
      <c r="G446" s="5">
        <v>50</v>
      </c>
      <c r="H446" s="5" t="s">
        <v>265</v>
      </c>
      <c r="I446" s="18">
        <v>0</v>
      </c>
      <c r="Q446" t="b">
        <f>AND(D446&gt;30, D446&lt;=50)</f>
        <v>0</v>
      </c>
      <c r="R446" t="b">
        <f>AND(MID(B446,2,1)="I")</f>
        <v>0</v>
      </c>
    </row>
    <row r="447" spans="1:18" x14ac:dyDescent="0.25">
      <c r="A447" s="5" t="s">
        <v>187</v>
      </c>
      <c r="B447" s="5" t="s">
        <v>211</v>
      </c>
      <c r="C447" s="5">
        <v>2</v>
      </c>
      <c r="D447" s="5">
        <v>17.98</v>
      </c>
      <c r="E447" s="6">
        <v>44200</v>
      </c>
      <c r="F447" s="5" t="s">
        <v>264</v>
      </c>
      <c r="G447" s="5">
        <v>29</v>
      </c>
      <c r="H447" s="5" t="s">
        <v>263</v>
      </c>
      <c r="I447" s="18">
        <v>0</v>
      </c>
      <c r="Q447" t="b">
        <f>AND(D447&gt;30, D447&lt;=50)</f>
        <v>0</v>
      </c>
      <c r="R447" t="b">
        <f>AND(MID(B447,2,1)="I")</f>
        <v>1</v>
      </c>
    </row>
    <row r="448" spans="1:18" x14ac:dyDescent="0.25">
      <c r="A448" s="5" t="s">
        <v>165</v>
      </c>
      <c r="B448" s="5" t="s">
        <v>150</v>
      </c>
      <c r="C448" s="5">
        <v>4</v>
      </c>
      <c r="D448" s="5">
        <v>35.96</v>
      </c>
      <c r="E448" s="6">
        <v>44127</v>
      </c>
      <c r="F448" s="5" t="s">
        <v>172</v>
      </c>
      <c r="G448" s="5">
        <v>51</v>
      </c>
      <c r="H448" s="5" t="s">
        <v>262</v>
      </c>
      <c r="I448" s="18">
        <v>0</v>
      </c>
      <c r="Q448" t="b">
        <f>AND(D448&gt;30, D448&lt;=50)</f>
        <v>1</v>
      </c>
      <c r="R448" t="b">
        <f>AND(MID(B448,2,1)="I")</f>
        <v>0</v>
      </c>
    </row>
    <row r="449" spans="1:18" x14ac:dyDescent="0.25">
      <c r="A449" s="5" t="s">
        <v>173</v>
      </c>
      <c r="B449" s="5" t="s">
        <v>139</v>
      </c>
      <c r="C449" s="5">
        <v>2</v>
      </c>
      <c r="D449" s="5">
        <v>9.98</v>
      </c>
      <c r="E449" s="6">
        <v>44097</v>
      </c>
      <c r="F449" s="5" t="s">
        <v>261</v>
      </c>
      <c r="G449" s="5">
        <v>57</v>
      </c>
      <c r="H449" s="5" t="s">
        <v>260</v>
      </c>
      <c r="I449" s="18">
        <v>0</v>
      </c>
      <c r="Q449" t="b">
        <f>AND(D449&gt;30, D449&lt;=50)</f>
        <v>0</v>
      </c>
      <c r="R449" t="b">
        <f>AND(MID(B449,2,1)="I")</f>
        <v>1</v>
      </c>
    </row>
    <row r="450" spans="1:18" x14ac:dyDescent="0.25">
      <c r="A450" s="5" t="s">
        <v>178</v>
      </c>
      <c r="B450" s="5" t="s">
        <v>150</v>
      </c>
      <c r="C450" s="5">
        <v>4</v>
      </c>
      <c r="D450" s="5">
        <v>35.96</v>
      </c>
      <c r="E450" s="6">
        <v>44217</v>
      </c>
      <c r="F450" s="5" t="s">
        <v>259</v>
      </c>
      <c r="G450" s="5">
        <v>57</v>
      </c>
      <c r="H450" s="5" t="s">
        <v>258</v>
      </c>
      <c r="I450" s="18">
        <v>0</v>
      </c>
      <c r="Q450" t="b">
        <f>AND(D450&gt;30, D450&lt;=50)</f>
        <v>1</v>
      </c>
      <c r="R450" t="b">
        <f>AND(MID(B450,2,1)="I")</f>
        <v>0</v>
      </c>
    </row>
    <row r="451" spans="1:18" x14ac:dyDescent="0.25">
      <c r="A451" s="5" t="s">
        <v>160</v>
      </c>
      <c r="B451" s="5" t="s">
        <v>150</v>
      </c>
      <c r="C451" s="5">
        <v>2</v>
      </c>
      <c r="D451" s="5">
        <v>17.98</v>
      </c>
      <c r="E451" s="6">
        <v>44128</v>
      </c>
      <c r="F451" s="5" t="s">
        <v>257</v>
      </c>
      <c r="G451" s="5">
        <v>36</v>
      </c>
      <c r="H451" s="5" t="s">
        <v>256</v>
      </c>
      <c r="I451" s="18">
        <v>0</v>
      </c>
      <c r="Q451" t="b">
        <f>AND(D451&gt;30, D451&lt;=50)</f>
        <v>0</v>
      </c>
      <c r="R451" t="b">
        <f>AND(MID(B451,2,1)="I")</f>
        <v>0</v>
      </c>
    </row>
    <row r="452" spans="1:18" x14ac:dyDescent="0.25">
      <c r="A452" s="5" t="s">
        <v>178</v>
      </c>
      <c r="B452" s="5" t="s">
        <v>147</v>
      </c>
      <c r="C452" s="5">
        <v>1</v>
      </c>
      <c r="D452" s="5">
        <v>2.4950000000000001</v>
      </c>
      <c r="E452" s="6">
        <v>44200</v>
      </c>
      <c r="F452" s="5" t="s">
        <v>255</v>
      </c>
      <c r="G452" s="5">
        <v>44</v>
      </c>
      <c r="H452" s="5" t="s">
        <v>254</v>
      </c>
      <c r="I452" s="18">
        <v>0.5</v>
      </c>
      <c r="Q452" t="b">
        <f>AND(D452&gt;30, D452&lt;=50)</f>
        <v>0</v>
      </c>
      <c r="R452" t="b">
        <f>AND(MID(B452,2,1)="I")</f>
        <v>0</v>
      </c>
    </row>
    <row r="453" spans="1:18" x14ac:dyDescent="0.25">
      <c r="A453" s="5" t="s">
        <v>178</v>
      </c>
      <c r="B453" s="5" t="s">
        <v>181</v>
      </c>
      <c r="C453" s="5">
        <v>1</v>
      </c>
      <c r="D453" s="5">
        <v>125</v>
      </c>
      <c r="E453" s="6">
        <v>44172</v>
      </c>
      <c r="F453" s="5" t="s">
        <v>253</v>
      </c>
      <c r="G453" s="5">
        <v>50</v>
      </c>
      <c r="H453" s="5" t="s">
        <v>252</v>
      </c>
      <c r="I453" s="18">
        <v>0</v>
      </c>
      <c r="Q453" t="b">
        <f>AND(D453&gt;30, D453&lt;=50)</f>
        <v>0</v>
      </c>
      <c r="R453" t="b">
        <f>AND(MID(B453,2,1)="I")</f>
        <v>0</v>
      </c>
    </row>
    <row r="454" spans="1:18" x14ac:dyDescent="0.25">
      <c r="A454" s="5" t="s">
        <v>187</v>
      </c>
      <c r="B454" s="5" t="s">
        <v>147</v>
      </c>
      <c r="C454" s="5">
        <v>4</v>
      </c>
      <c r="D454" s="5">
        <v>15.968000000000002</v>
      </c>
      <c r="E454" s="6">
        <v>44103</v>
      </c>
      <c r="F454" s="5" t="s">
        <v>251</v>
      </c>
      <c r="G454" s="5">
        <v>52</v>
      </c>
      <c r="H454" s="5" t="s">
        <v>250</v>
      </c>
      <c r="I454" s="18">
        <v>0.2</v>
      </c>
      <c r="Q454" t="b">
        <f>AND(D454&gt;30, D454&lt;=50)</f>
        <v>0</v>
      </c>
      <c r="R454" t="b">
        <f>AND(MID(B454,2,1)="I")</f>
        <v>0</v>
      </c>
    </row>
    <row r="455" spans="1:18" x14ac:dyDescent="0.25">
      <c r="A455" s="5" t="s">
        <v>187</v>
      </c>
      <c r="B455" s="5" t="s">
        <v>184</v>
      </c>
      <c r="C455" s="5">
        <v>3</v>
      </c>
      <c r="D455" s="5">
        <v>59.97</v>
      </c>
      <c r="E455" s="6">
        <v>44202</v>
      </c>
      <c r="F455" s="5" t="s">
        <v>249</v>
      </c>
      <c r="G455" s="5">
        <v>51</v>
      </c>
      <c r="H455" s="5" t="s">
        <v>248</v>
      </c>
      <c r="I455" s="18">
        <v>0</v>
      </c>
      <c r="Q455" t="b">
        <f>AND(D455&gt;30, D455&lt;=50)</f>
        <v>0</v>
      </c>
      <c r="R455" t="b">
        <f>AND(MID(B455,2,1)="I")</f>
        <v>1</v>
      </c>
    </row>
    <row r="456" spans="1:18" x14ac:dyDescent="0.25">
      <c r="A456" s="5" t="s">
        <v>173</v>
      </c>
      <c r="B456" s="5" t="s">
        <v>243</v>
      </c>
      <c r="C456" s="5">
        <v>2</v>
      </c>
      <c r="D456" s="5">
        <v>30</v>
      </c>
      <c r="E456" s="6">
        <v>44133</v>
      </c>
      <c r="F456" s="5" t="s">
        <v>247</v>
      </c>
      <c r="G456" s="5">
        <v>31</v>
      </c>
      <c r="H456" s="5" t="s">
        <v>246</v>
      </c>
      <c r="I456" s="18">
        <v>0</v>
      </c>
      <c r="Q456" t="b">
        <f>AND(D456&gt;30, D456&lt;=50)</f>
        <v>0</v>
      </c>
      <c r="R456" t="b">
        <f>AND(MID(B456,2,1)="I")</f>
        <v>1</v>
      </c>
    </row>
    <row r="457" spans="1:18" x14ac:dyDescent="0.25">
      <c r="A457" s="5" t="s">
        <v>187</v>
      </c>
      <c r="B457" s="5" t="s">
        <v>156</v>
      </c>
      <c r="C457" s="5">
        <v>6</v>
      </c>
      <c r="D457" s="5">
        <v>11.94</v>
      </c>
      <c r="E457" s="6">
        <v>44214</v>
      </c>
      <c r="F457" s="5" t="s">
        <v>245</v>
      </c>
      <c r="G457" s="5">
        <v>60</v>
      </c>
      <c r="H457" s="5" t="s">
        <v>244</v>
      </c>
      <c r="I457" s="18">
        <v>0</v>
      </c>
      <c r="Q457" t="b">
        <f>AND(D457&gt;30, D457&lt;=50)</f>
        <v>0</v>
      </c>
      <c r="R457" t="b">
        <f>AND(MID(B457,2,1)="I")</f>
        <v>0</v>
      </c>
    </row>
    <row r="458" spans="1:18" x14ac:dyDescent="0.25">
      <c r="A458" s="5" t="s">
        <v>144</v>
      </c>
      <c r="B458" s="5" t="s">
        <v>243</v>
      </c>
      <c r="C458" s="5">
        <v>4</v>
      </c>
      <c r="D458" s="5">
        <v>42</v>
      </c>
      <c r="E458" s="6">
        <v>44156</v>
      </c>
      <c r="F458" s="5" t="s">
        <v>242</v>
      </c>
      <c r="G458" s="5">
        <v>40</v>
      </c>
      <c r="H458" s="5" t="s">
        <v>241</v>
      </c>
      <c r="I458" s="18">
        <v>0.3</v>
      </c>
      <c r="Q458" t="b">
        <f>AND(D458&gt;30, D458&lt;=50)</f>
        <v>1</v>
      </c>
      <c r="R458" t="b">
        <f>AND(MID(B458,2,1)="I")</f>
        <v>1</v>
      </c>
    </row>
    <row r="459" spans="1:18" x14ac:dyDescent="0.25">
      <c r="A459" s="5" t="s">
        <v>178</v>
      </c>
      <c r="B459" s="5" t="s">
        <v>156</v>
      </c>
      <c r="C459" s="5">
        <v>3</v>
      </c>
      <c r="D459" s="5">
        <v>5.97</v>
      </c>
      <c r="E459" s="6">
        <v>44181</v>
      </c>
      <c r="F459" s="5" t="s">
        <v>240</v>
      </c>
      <c r="G459" s="5">
        <v>51</v>
      </c>
      <c r="H459" s="5" t="s">
        <v>239</v>
      </c>
      <c r="I459" s="18">
        <v>0</v>
      </c>
      <c r="Q459" t="b">
        <f>AND(D459&gt;30, D459&lt;=50)</f>
        <v>0</v>
      </c>
      <c r="R459" t="b">
        <f>AND(MID(B459,2,1)="I")</f>
        <v>0</v>
      </c>
    </row>
    <row r="460" spans="1:18" x14ac:dyDescent="0.25">
      <c r="A460" s="5" t="s">
        <v>144</v>
      </c>
      <c r="B460" s="5" t="s">
        <v>238</v>
      </c>
      <c r="C460" s="5">
        <v>1</v>
      </c>
      <c r="D460" s="5">
        <v>1.99</v>
      </c>
      <c r="E460" s="6">
        <v>44107</v>
      </c>
      <c r="F460" s="5" t="s">
        <v>237</v>
      </c>
      <c r="G460" s="5">
        <v>35</v>
      </c>
      <c r="H460" s="5" t="s">
        <v>236</v>
      </c>
      <c r="I460" s="18">
        <v>0</v>
      </c>
      <c r="Q460" t="b">
        <f>AND(D460&gt;30, D460&lt;=50)</f>
        <v>0</v>
      </c>
      <c r="R460" t="b">
        <f>AND(MID(B460,2,1)="I")</f>
        <v>1</v>
      </c>
    </row>
    <row r="461" spans="1:18" x14ac:dyDescent="0.25">
      <c r="A461" s="5" t="s">
        <v>140</v>
      </c>
      <c r="B461" s="5" t="s">
        <v>143</v>
      </c>
      <c r="C461" s="5">
        <v>2</v>
      </c>
      <c r="D461" s="5">
        <v>39.979999999999997</v>
      </c>
      <c r="E461" s="6">
        <v>44135</v>
      </c>
      <c r="F461" s="5" t="s">
        <v>235</v>
      </c>
      <c r="G461" s="5">
        <v>26</v>
      </c>
      <c r="H461" s="5" t="s">
        <v>234</v>
      </c>
      <c r="I461" s="18">
        <v>0</v>
      </c>
      <c r="Q461" t="b">
        <f>AND(D461&gt;30, D461&lt;=50)</f>
        <v>1</v>
      </c>
      <c r="R461" t="b">
        <f>AND(MID(B461,2,1)="I")</f>
        <v>0</v>
      </c>
    </row>
    <row r="462" spans="1:18" x14ac:dyDescent="0.25">
      <c r="A462" s="5" t="s">
        <v>140</v>
      </c>
      <c r="B462" s="5" t="s">
        <v>147</v>
      </c>
      <c r="C462" s="5">
        <v>5</v>
      </c>
      <c r="D462" s="5">
        <v>24.950000000000003</v>
      </c>
      <c r="E462" s="6">
        <v>44097</v>
      </c>
      <c r="F462" s="5" t="s">
        <v>233</v>
      </c>
      <c r="G462" s="5">
        <v>30</v>
      </c>
      <c r="H462" s="5" t="s">
        <v>232</v>
      </c>
      <c r="I462" s="18">
        <v>0</v>
      </c>
      <c r="Q462" t="b">
        <f>AND(D462&gt;30, D462&lt;=50)</f>
        <v>0</v>
      </c>
      <c r="R462" t="b">
        <f>AND(MID(B462,2,1)="I")</f>
        <v>0</v>
      </c>
    </row>
    <row r="463" spans="1:18" x14ac:dyDescent="0.25">
      <c r="A463" s="5" t="s">
        <v>165</v>
      </c>
      <c r="B463" s="5" t="s">
        <v>150</v>
      </c>
      <c r="C463" s="5">
        <v>1</v>
      </c>
      <c r="D463" s="5">
        <v>8.0910000000000011</v>
      </c>
      <c r="E463" s="6">
        <v>44154</v>
      </c>
      <c r="F463" s="5" t="s">
        <v>231</v>
      </c>
      <c r="G463" s="5">
        <v>54</v>
      </c>
      <c r="H463" s="5" t="s">
        <v>230</v>
      </c>
      <c r="I463" s="18">
        <v>0.1</v>
      </c>
      <c r="Q463" t="b">
        <f>AND(D463&gt;30, D463&lt;=50)</f>
        <v>0</v>
      </c>
      <c r="R463" t="b">
        <f>AND(MID(B463,2,1)="I")</f>
        <v>0</v>
      </c>
    </row>
    <row r="464" spans="1:18" x14ac:dyDescent="0.25">
      <c r="A464" s="5" t="s">
        <v>160</v>
      </c>
      <c r="B464" s="5" t="s">
        <v>156</v>
      </c>
      <c r="C464" s="5">
        <v>1</v>
      </c>
      <c r="D464" s="5">
        <v>1.5920000000000001</v>
      </c>
      <c r="E464" s="6">
        <v>44218</v>
      </c>
      <c r="F464" s="5" t="s">
        <v>229</v>
      </c>
      <c r="G464" s="5">
        <v>45</v>
      </c>
      <c r="H464" s="5" t="s">
        <v>228</v>
      </c>
      <c r="I464" s="18">
        <v>0.2</v>
      </c>
      <c r="Q464" t="b">
        <f>AND(D464&gt;30, D464&lt;=50)</f>
        <v>0</v>
      </c>
      <c r="R464" t="b">
        <f>AND(MID(B464,2,1)="I")</f>
        <v>0</v>
      </c>
    </row>
    <row r="465" spans="1:18" x14ac:dyDescent="0.25">
      <c r="A465" s="5" t="s">
        <v>190</v>
      </c>
      <c r="B465" s="5" t="s">
        <v>143</v>
      </c>
      <c r="C465" s="5">
        <v>3</v>
      </c>
      <c r="D465" s="5">
        <v>59.97</v>
      </c>
      <c r="E465" s="6">
        <v>44189</v>
      </c>
      <c r="F465" s="5" t="s">
        <v>227</v>
      </c>
      <c r="G465" s="5">
        <v>31</v>
      </c>
      <c r="H465" s="5" t="s">
        <v>226</v>
      </c>
      <c r="I465" s="18">
        <v>0</v>
      </c>
      <c r="Q465" t="b">
        <f>AND(D465&gt;30, D465&lt;=50)</f>
        <v>0</v>
      </c>
      <c r="R465" t="b">
        <f>AND(MID(B465,2,1)="I")</f>
        <v>0</v>
      </c>
    </row>
    <row r="466" spans="1:18" x14ac:dyDescent="0.25">
      <c r="A466" s="5" t="s">
        <v>157</v>
      </c>
      <c r="B466" s="5" t="s">
        <v>143</v>
      </c>
      <c r="C466" s="5">
        <v>2</v>
      </c>
      <c r="D466" s="5">
        <v>39.979999999999997</v>
      </c>
      <c r="E466" s="6">
        <v>44149</v>
      </c>
      <c r="F466" s="5" t="s">
        <v>225</v>
      </c>
      <c r="G466" s="5">
        <v>50</v>
      </c>
      <c r="H466" s="5" t="s">
        <v>224</v>
      </c>
      <c r="I466" s="18">
        <v>0</v>
      </c>
      <c r="Q466" t="b">
        <f>AND(D466&gt;30, D466&lt;=50)</f>
        <v>1</v>
      </c>
      <c r="R466" t="b">
        <f>AND(MID(B466,2,1)="I")</f>
        <v>0</v>
      </c>
    </row>
    <row r="467" spans="1:18" x14ac:dyDescent="0.25">
      <c r="A467" s="5" t="s">
        <v>144</v>
      </c>
      <c r="B467" s="5" t="s">
        <v>147</v>
      </c>
      <c r="C467" s="5">
        <v>2</v>
      </c>
      <c r="D467" s="5">
        <v>9.98</v>
      </c>
      <c r="E467" s="6">
        <v>44094</v>
      </c>
      <c r="F467" s="5" t="s">
        <v>223</v>
      </c>
      <c r="G467" s="5">
        <v>43</v>
      </c>
      <c r="H467" s="5" t="s">
        <v>222</v>
      </c>
      <c r="I467" s="18">
        <v>0</v>
      </c>
      <c r="Q467" t="b">
        <f>AND(D467&gt;30, D467&lt;=50)</f>
        <v>0</v>
      </c>
      <c r="R467" t="b">
        <f>AND(MID(B467,2,1)="I")</f>
        <v>0</v>
      </c>
    </row>
    <row r="468" spans="1:18" x14ac:dyDescent="0.25">
      <c r="A468" s="5" t="s">
        <v>190</v>
      </c>
      <c r="B468" s="5" t="s">
        <v>147</v>
      </c>
      <c r="C468" s="5">
        <v>2</v>
      </c>
      <c r="D468" s="5">
        <v>8.9820000000000011</v>
      </c>
      <c r="E468" s="6">
        <v>44229</v>
      </c>
      <c r="F468" s="5" t="s">
        <v>221</v>
      </c>
      <c r="G468" s="5">
        <v>39</v>
      </c>
      <c r="H468" s="5" t="s">
        <v>220</v>
      </c>
      <c r="I468" s="18">
        <v>0.1</v>
      </c>
      <c r="Q468" t="b">
        <f>AND(D468&gt;30, D468&lt;=50)</f>
        <v>0</v>
      </c>
      <c r="R468" t="b">
        <f>AND(MID(B468,2,1)="I")</f>
        <v>0</v>
      </c>
    </row>
    <row r="469" spans="1:18" x14ac:dyDescent="0.25">
      <c r="A469" s="5" t="s">
        <v>178</v>
      </c>
      <c r="B469" s="5" t="s">
        <v>156</v>
      </c>
      <c r="C469" s="5">
        <v>3</v>
      </c>
      <c r="D469" s="5">
        <v>5.97</v>
      </c>
      <c r="E469" s="6">
        <v>44103</v>
      </c>
      <c r="F469" s="5" t="s">
        <v>219</v>
      </c>
      <c r="G469" s="5">
        <v>35</v>
      </c>
      <c r="H469" s="5" t="s">
        <v>218</v>
      </c>
      <c r="I469" s="18">
        <v>0</v>
      </c>
      <c r="Q469" t="b">
        <f>AND(D469&gt;30, D469&lt;=50)</f>
        <v>0</v>
      </c>
      <c r="R469" t="b">
        <f>AND(MID(B469,2,1)="I")</f>
        <v>0</v>
      </c>
    </row>
    <row r="470" spans="1:18" x14ac:dyDescent="0.25">
      <c r="A470" s="5" t="s">
        <v>144</v>
      </c>
      <c r="B470" s="5" t="s">
        <v>156</v>
      </c>
      <c r="C470" s="5">
        <v>5</v>
      </c>
      <c r="D470" s="5">
        <v>8.9550000000000001</v>
      </c>
      <c r="E470" s="6">
        <v>44159</v>
      </c>
      <c r="F470" s="5" t="s">
        <v>217</v>
      </c>
      <c r="G470" s="5">
        <v>36</v>
      </c>
      <c r="H470" s="5" t="s">
        <v>216</v>
      </c>
      <c r="I470" s="18">
        <v>0.1</v>
      </c>
      <c r="Q470" t="b">
        <f>AND(D470&gt;30, D470&lt;=50)</f>
        <v>0</v>
      </c>
      <c r="R470" t="b">
        <f>AND(MID(B470,2,1)="I")</f>
        <v>0</v>
      </c>
    </row>
    <row r="471" spans="1:18" x14ac:dyDescent="0.25">
      <c r="A471" s="5" t="s">
        <v>144</v>
      </c>
      <c r="B471" s="5" t="s">
        <v>150</v>
      </c>
      <c r="C471" s="5">
        <v>2</v>
      </c>
      <c r="D471" s="5">
        <v>17.98</v>
      </c>
      <c r="E471" s="6">
        <v>44154</v>
      </c>
      <c r="F471" s="5" t="s">
        <v>215</v>
      </c>
      <c r="G471" s="5">
        <v>25</v>
      </c>
      <c r="H471" s="5" t="s">
        <v>214</v>
      </c>
      <c r="I471" s="18">
        <v>0</v>
      </c>
      <c r="Q471" t="b">
        <f>AND(D471&gt;30, D471&lt;=50)</f>
        <v>0</v>
      </c>
      <c r="R471" t="b">
        <f>AND(MID(B471,2,1)="I")</f>
        <v>0</v>
      </c>
    </row>
    <row r="472" spans="1:18" x14ac:dyDescent="0.25">
      <c r="A472" s="5" t="s">
        <v>153</v>
      </c>
      <c r="B472" s="5" t="s">
        <v>150</v>
      </c>
      <c r="C472" s="5">
        <v>2</v>
      </c>
      <c r="D472" s="5">
        <v>14.384</v>
      </c>
      <c r="E472" s="6">
        <v>44148</v>
      </c>
      <c r="F472" s="5" t="s">
        <v>213</v>
      </c>
      <c r="G472" s="5">
        <v>23</v>
      </c>
      <c r="H472" s="5" t="s">
        <v>212</v>
      </c>
      <c r="I472" s="18">
        <v>0.2</v>
      </c>
      <c r="Q472" t="b">
        <f>AND(D472&gt;30, D472&lt;=50)</f>
        <v>0</v>
      </c>
      <c r="R472" t="b">
        <f>AND(MID(B472,2,1)="I")</f>
        <v>0</v>
      </c>
    </row>
    <row r="473" spans="1:18" x14ac:dyDescent="0.25">
      <c r="A473" s="5" t="s">
        <v>173</v>
      </c>
      <c r="B473" s="5" t="s">
        <v>211</v>
      </c>
      <c r="C473" s="5">
        <v>4</v>
      </c>
      <c r="D473" s="5">
        <v>21.576000000000001</v>
      </c>
      <c r="E473" s="6">
        <v>44169</v>
      </c>
      <c r="F473" s="5" t="s">
        <v>210</v>
      </c>
      <c r="G473" s="5">
        <v>49</v>
      </c>
      <c r="H473" s="5" t="s">
        <v>209</v>
      </c>
      <c r="I473" s="18">
        <v>0.4</v>
      </c>
      <c r="Q473" t="b">
        <f>AND(D473&gt;30, D473&lt;=50)</f>
        <v>0</v>
      </c>
      <c r="R473" t="b">
        <f>AND(MID(B473,2,1)="I")</f>
        <v>1</v>
      </c>
    </row>
    <row r="474" spans="1:18" x14ac:dyDescent="0.25">
      <c r="A474" s="5" t="s">
        <v>190</v>
      </c>
      <c r="B474" s="5" t="s">
        <v>184</v>
      </c>
      <c r="C474" s="5">
        <v>2</v>
      </c>
      <c r="D474" s="5">
        <v>39.979999999999997</v>
      </c>
      <c r="E474" s="6">
        <v>44154</v>
      </c>
      <c r="F474" s="5" t="s">
        <v>208</v>
      </c>
      <c r="G474" s="5">
        <v>43</v>
      </c>
      <c r="H474" s="5" t="s">
        <v>207</v>
      </c>
      <c r="I474" s="18">
        <v>0</v>
      </c>
      <c r="Q474" t="b">
        <f>AND(D474&gt;30, D474&lt;=50)</f>
        <v>1</v>
      </c>
      <c r="R474" t="b">
        <f>AND(MID(B474,2,1)="I")</f>
        <v>1</v>
      </c>
    </row>
    <row r="475" spans="1:18" x14ac:dyDescent="0.25">
      <c r="A475" s="5" t="s">
        <v>165</v>
      </c>
      <c r="B475" s="5" t="s">
        <v>156</v>
      </c>
      <c r="C475" s="5">
        <v>1</v>
      </c>
      <c r="D475" s="5">
        <v>1.194</v>
      </c>
      <c r="E475" s="6">
        <v>44099</v>
      </c>
      <c r="F475" s="5" t="s">
        <v>206</v>
      </c>
      <c r="G475" s="5">
        <v>54</v>
      </c>
      <c r="H475" s="5" t="s">
        <v>205</v>
      </c>
      <c r="I475" s="18">
        <v>0.4</v>
      </c>
      <c r="Q475" t="b">
        <f>AND(D475&gt;30, D475&lt;=50)</f>
        <v>0</v>
      </c>
      <c r="R475" t="b">
        <f>AND(MID(B475,2,1)="I")</f>
        <v>0</v>
      </c>
    </row>
    <row r="476" spans="1:18" x14ac:dyDescent="0.25">
      <c r="A476" s="5" t="s">
        <v>165</v>
      </c>
      <c r="B476" s="5" t="s">
        <v>147</v>
      </c>
      <c r="C476" s="5">
        <v>6</v>
      </c>
      <c r="D476" s="5">
        <v>29.94</v>
      </c>
      <c r="E476" s="6">
        <v>44108</v>
      </c>
      <c r="F476" s="5" t="s">
        <v>204</v>
      </c>
      <c r="G476" s="5">
        <v>59</v>
      </c>
      <c r="H476" s="5" t="s">
        <v>203</v>
      </c>
      <c r="I476" s="18">
        <v>0</v>
      </c>
      <c r="Q476" t="b">
        <f>AND(D476&gt;30, D476&lt;=50)</f>
        <v>0</v>
      </c>
      <c r="R476" t="b">
        <f>AND(MID(B476,2,1)="I")</f>
        <v>0</v>
      </c>
    </row>
    <row r="477" spans="1:18" x14ac:dyDescent="0.25">
      <c r="A477" s="5" t="s">
        <v>190</v>
      </c>
      <c r="B477" s="5" t="s">
        <v>168</v>
      </c>
      <c r="C477" s="5">
        <v>3</v>
      </c>
      <c r="D477" s="5">
        <v>825</v>
      </c>
      <c r="E477" s="6">
        <v>44210</v>
      </c>
      <c r="F477" s="5" t="s">
        <v>202</v>
      </c>
      <c r="G477" s="5">
        <v>49</v>
      </c>
      <c r="H477" s="5" t="s">
        <v>201</v>
      </c>
      <c r="I477" s="18">
        <v>0</v>
      </c>
      <c r="Q477" t="b">
        <f>AND(D477&gt;30, D477&lt;=50)</f>
        <v>0</v>
      </c>
      <c r="R477" t="b">
        <f>AND(MID(B477,2,1)="I")</f>
        <v>0</v>
      </c>
    </row>
    <row r="478" spans="1:18" x14ac:dyDescent="0.25">
      <c r="A478" s="5" t="s">
        <v>144</v>
      </c>
      <c r="B478" s="5" t="s">
        <v>147</v>
      </c>
      <c r="C478" s="5">
        <v>4</v>
      </c>
      <c r="D478" s="5">
        <v>19.96</v>
      </c>
      <c r="E478" s="6">
        <v>44149</v>
      </c>
      <c r="F478" s="5" t="s">
        <v>200</v>
      </c>
      <c r="G478" s="5">
        <v>31</v>
      </c>
      <c r="H478" s="5" t="s">
        <v>199</v>
      </c>
      <c r="I478" s="18">
        <v>0</v>
      </c>
      <c r="Q478" t="b">
        <f>AND(D478&gt;30, D478&lt;=50)</f>
        <v>0</v>
      </c>
      <c r="R478" t="b">
        <f>AND(MID(B478,2,1)="I")</f>
        <v>0</v>
      </c>
    </row>
    <row r="479" spans="1:18" x14ac:dyDescent="0.25">
      <c r="A479" s="5" t="s">
        <v>157</v>
      </c>
      <c r="B479" s="5" t="s">
        <v>143</v>
      </c>
      <c r="C479" s="5">
        <v>1</v>
      </c>
      <c r="D479" s="5">
        <v>19.989999999999998</v>
      </c>
      <c r="E479" s="6">
        <v>44134</v>
      </c>
      <c r="F479" s="5" t="s">
        <v>198</v>
      </c>
      <c r="G479" s="5">
        <v>22</v>
      </c>
      <c r="H479" s="5" t="s">
        <v>197</v>
      </c>
      <c r="I479" s="18">
        <v>0</v>
      </c>
      <c r="Q479" t="b">
        <f>AND(D479&gt;30, D479&lt;=50)</f>
        <v>0</v>
      </c>
      <c r="R479" t="b">
        <f>AND(MID(B479,2,1)="I")</f>
        <v>0</v>
      </c>
    </row>
    <row r="480" spans="1:18" x14ac:dyDescent="0.25">
      <c r="A480" s="5" t="s">
        <v>153</v>
      </c>
      <c r="B480" s="5" t="s">
        <v>147</v>
      </c>
      <c r="C480" s="5">
        <v>4</v>
      </c>
      <c r="D480" s="5">
        <v>19.96</v>
      </c>
      <c r="E480" s="6">
        <v>44172</v>
      </c>
      <c r="F480" s="5" t="s">
        <v>196</v>
      </c>
      <c r="G480" s="5">
        <v>57</v>
      </c>
      <c r="H480" s="5" t="s">
        <v>195</v>
      </c>
      <c r="I480" s="18">
        <v>0</v>
      </c>
      <c r="Q480" t="b">
        <f>AND(D480&gt;30, D480&lt;=50)</f>
        <v>0</v>
      </c>
      <c r="R480" t="b">
        <f>AND(MID(B480,2,1)="I")</f>
        <v>0</v>
      </c>
    </row>
    <row r="481" spans="1:18" x14ac:dyDescent="0.25">
      <c r="A481" s="5" t="s">
        <v>140</v>
      </c>
      <c r="B481" s="5" t="s">
        <v>150</v>
      </c>
      <c r="C481" s="5">
        <v>3</v>
      </c>
      <c r="D481" s="5">
        <v>26.97</v>
      </c>
      <c r="E481" s="6">
        <v>44099</v>
      </c>
      <c r="F481" s="5" t="s">
        <v>194</v>
      </c>
      <c r="G481" s="5">
        <v>38</v>
      </c>
      <c r="H481" s="5" t="s">
        <v>193</v>
      </c>
      <c r="I481" s="18">
        <v>0</v>
      </c>
      <c r="Q481" t="b">
        <f>AND(D481&gt;30, D481&lt;=50)</f>
        <v>0</v>
      </c>
      <c r="R481" t="b">
        <f>AND(MID(B481,2,1)="I")</f>
        <v>0</v>
      </c>
    </row>
    <row r="482" spans="1:18" x14ac:dyDescent="0.25">
      <c r="A482" s="5" t="s">
        <v>165</v>
      </c>
      <c r="B482" s="5" t="s">
        <v>147</v>
      </c>
      <c r="C482" s="5">
        <v>4</v>
      </c>
      <c r="D482" s="5">
        <v>9.98</v>
      </c>
      <c r="E482" s="6">
        <v>44155</v>
      </c>
      <c r="F482" s="5" t="s">
        <v>192</v>
      </c>
      <c r="G482" s="5">
        <v>27</v>
      </c>
      <c r="H482" s="5" t="s">
        <v>191</v>
      </c>
      <c r="I482" s="18">
        <v>0.5</v>
      </c>
      <c r="Q482" t="b">
        <f>AND(D482&gt;30, D482&lt;=50)</f>
        <v>0</v>
      </c>
      <c r="R482" t="b">
        <f>AND(MID(B482,2,1)="I")</f>
        <v>0</v>
      </c>
    </row>
    <row r="483" spans="1:18" x14ac:dyDescent="0.25">
      <c r="A483" s="5" t="s">
        <v>190</v>
      </c>
      <c r="B483" s="5" t="s">
        <v>143</v>
      </c>
      <c r="C483" s="5">
        <v>2</v>
      </c>
      <c r="D483" s="5">
        <v>39.979999999999997</v>
      </c>
      <c r="E483" s="6">
        <v>44190</v>
      </c>
      <c r="F483" s="5" t="s">
        <v>189</v>
      </c>
      <c r="G483" s="5">
        <v>49</v>
      </c>
      <c r="H483" s="5" t="s">
        <v>188</v>
      </c>
      <c r="I483" s="18">
        <v>0</v>
      </c>
      <c r="Q483" t="b">
        <f>AND(D483&gt;30, D483&lt;=50)</f>
        <v>1</v>
      </c>
      <c r="R483" t="b">
        <f>AND(MID(B483,2,1)="I")</f>
        <v>0</v>
      </c>
    </row>
    <row r="484" spans="1:18" x14ac:dyDescent="0.25">
      <c r="A484" s="5" t="s">
        <v>187</v>
      </c>
      <c r="B484" s="5" t="s">
        <v>156</v>
      </c>
      <c r="C484" s="5">
        <v>3</v>
      </c>
      <c r="D484" s="5">
        <v>3.5819999999999999</v>
      </c>
      <c r="E484" s="6">
        <v>44140</v>
      </c>
      <c r="F484" s="5" t="s">
        <v>186</v>
      </c>
      <c r="G484" s="5">
        <v>60</v>
      </c>
      <c r="H484" s="5" t="s">
        <v>185</v>
      </c>
      <c r="I484" s="18">
        <v>0.4</v>
      </c>
      <c r="Q484" t="b">
        <f>AND(D484&gt;30, D484&lt;=50)</f>
        <v>0</v>
      </c>
      <c r="R484" t="b">
        <f>AND(MID(B484,2,1)="I")</f>
        <v>0</v>
      </c>
    </row>
    <row r="485" spans="1:18" x14ac:dyDescent="0.25">
      <c r="A485" s="5" t="s">
        <v>165</v>
      </c>
      <c r="B485" s="5" t="s">
        <v>184</v>
      </c>
      <c r="C485" s="5">
        <v>3</v>
      </c>
      <c r="D485" s="5">
        <v>59.97</v>
      </c>
      <c r="E485" s="6">
        <v>44097</v>
      </c>
      <c r="F485" s="5" t="s">
        <v>183</v>
      </c>
      <c r="G485" s="5">
        <v>46</v>
      </c>
      <c r="H485" s="5" t="s">
        <v>182</v>
      </c>
      <c r="I485" s="18">
        <v>0</v>
      </c>
      <c r="Q485" t="b">
        <f>AND(D485&gt;30, D485&lt;=50)</f>
        <v>0</v>
      </c>
      <c r="R485" t="b">
        <f>AND(MID(B485,2,1)="I")</f>
        <v>1</v>
      </c>
    </row>
    <row r="486" spans="1:18" x14ac:dyDescent="0.25">
      <c r="A486" s="5" t="s">
        <v>140</v>
      </c>
      <c r="B486" s="5" t="s">
        <v>181</v>
      </c>
      <c r="C486" s="5">
        <v>3</v>
      </c>
      <c r="D486" s="5">
        <v>225</v>
      </c>
      <c r="E486" s="6">
        <v>44158</v>
      </c>
      <c r="F486" s="5" t="s">
        <v>180</v>
      </c>
      <c r="G486" s="5">
        <v>47</v>
      </c>
      <c r="H486" s="5" t="s">
        <v>179</v>
      </c>
      <c r="I486" s="18">
        <v>0.4</v>
      </c>
      <c r="Q486" t="b">
        <f>AND(D486&gt;30, D486&lt;=50)</f>
        <v>0</v>
      </c>
      <c r="R486" t="b">
        <f>AND(MID(B486,2,1)="I")</f>
        <v>0</v>
      </c>
    </row>
    <row r="487" spans="1:18" x14ac:dyDescent="0.25">
      <c r="A487" s="5" t="s">
        <v>178</v>
      </c>
      <c r="B487" s="5" t="s">
        <v>168</v>
      </c>
      <c r="C487" s="5">
        <v>1</v>
      </c>
      <c r="D487" s="5">
        <v>275</v>
      </c>
      <c r="E487" s="6">
        <v>44119</v>
      </c>
      <c r="F487" s="5" t="s">
        <v>177</v>
      </c>
      <c r="G487" s="5">
        <v>40</v>
      </c>
      <c r="H487" s="5" t="s">
        <v>176</v>
      </c>
      <c r="I487" s="18">
        <v>0</v>
      </c>
      <c r="Q487" t="b">
        <f>AND(D487&gt;30, D487&lt;=50)</f>
        <v>0</v>
      </c>
      <c r="R487" t="b">
        <f>AND(MID(B487,2,1)="I")</f>
        <v>0</v>
      </c>
    </row>
    <row r="488" spans="1:18" x14ac:dyDescent="0.25">
      <c r="A488" s="5" t="s">
        <v>157</v>
      </c>
      <c r="B488" s="5" t="s">
        <v>143</v>
      </c>
      <c r="C488" s="5">
        <v>2</v>
      </c>
      <c r="D488" s="5">
        <v>39.979999999999997</v>
      </c>
      <c r="E488" s="6">
        <v>44223</v>
      </c>
      <c r="F488" s="5" t="s">
        <v>175</v>
      </c>
      <c r="G488" s="5">
        <v>26</v>
      </c>
      <c r="H488" s="5" t="s">
        <v>174</v>
      </c>
      <c r="I488" s="18">
        <v>0</v>
      </c>
      <c r="Q488" t="b">
        <f>AND(D488&gt;30, D488&lt;=50)</f>
        <v>1</v>
      </c>
      <c r="R488" t="b">
        <f>AND(MID(B488,2,1)="I")</f>
        <v>0</v>
      </c>
    </row>
    <row r="489" spans="1:18" x14ac:dyDescent="0.25">
      <c r="A489" s="5" t="s">
        <v>173</v>
      </c>
      <c r="B489" s="5" t="s">
        <v>143</v>
      </c>
      <c r="C489" s="5">
        <v>5</v>
      </c>
      <c r="D489" s="5">
        <v>49.974999999999994</v>
      </c>
      <c r="E489" s="6">
        <v>44121</v>
      </c>
      <c r="F489" s="5" t="s">
        <v>172</v>
      </c>
      <c r="G489" s="5">
        <v>28</v>
      </c>
      <c r="H489" s="5" t="s">
        <v>171</v>
      </c>
      <c r="I489" s="18">
        <v>0.5</v>
      </c>
      <c r="Q489" t="b">
        <f>AND(D489&gt;30, D489&lt;=50)</f>
        <v>1</v>
      </c>
      <c r="R489" t="b">
        <f>AND(MID(B489,2,1)="I")</f>
        <v>0</v>
      </c>
    </row>
    <row r="490" spans="1:18" x14ac:dyDescent="0.25">
      <c r="A490" s="5" t="s">
        <v>140</v>
      </c>
      <c r="B490" s="5" t="s">
        <v>139</v>
      </c>
      <c r="C490" s="5">
        <v>3</v>
      </c>
      <c r="D490" s="5">
        <v>14.97</v>
      </c>
      <c r="E490" s="6">
        <v>44112</v>
      </c>
      <c r="F490" s="5" t="s">
        <v>170</v>
      </c>
      <c r="G490" s="5">
        <v>41</v>
      </c>
      <c r="H490" s="5" t="s">
        <v>169</v>
      </c>
      <c r="I490" s="18">
        <v>0</v>
      </c>
      <c r="Q490" t="b">
        <f>AND(D490&gt;30, D490&lt;=50)</f>
        <v>0</v>
      </c>
      <c r="R490" t="b">
        <f>AND(MID(B490,2,1)="I")</f>
        <v>1</v>
      </c>
    </row>
    <row r="491" spans="1:18" x14ac:dyDescent="0.25">
      <c r="A491" s="5" t="s">
        <v>153</v>
      </c>
      <c r="B491" s="5" t="s">
        <v>168</v>
      </c>
      <c r="C491" s="5">
        <v>1</v>
      </c>
      <c r="D491" s="5">
        <v>275</v>
      </c>
      <c r="E491" s="6">
        <v>44192</v>
      </c>
      <c r="F491" s="5" t="s">
        <v>167</v>
      </c>
      <c r="G491" s="5">
        <v>46</v>
      </c>
      <c r="H491" s="5" t="s">
        <v>166</v>
      </c>
      <c r="I491" s="18">
        <v>0</v>
      </c>
      <c r="Q491" t="b">
        <f>AND(D491&gt;30, D491&lt;=50)</f>
        <v>0</v>
      </c>
      <c r="R491" t="b">
        <f>AND(MID(B491,2,1)="I")</f>
        <v>0</v>
      </c>
    </row>
    <row r="492" spans="1:18" x14ac:dyDescent="0.25">
      <c r="A492" s="5" t="s">
        <v>165</v>
      </c>
      <c r="B492" s="5" t="s">
        <v>147</v>
      </c>
      <c r="C492" s="5">
        <v>4</v>
      </c>
      <c r="D492" s="5">
        <v>19.96</v>
      </c>
      <c r="E492" s="6">
        <v>44148</v>
      </c>
      <c r="F492" s="5" t="s">
        <v>164</v>
      </c>
      <c r="G492" s="5">
        <v>40</v>
      </c>
      <c r="H492" s="5" t="s">
        <v>163</v>
      </c>
      <c r="I492" s="18">
        <v>0</v>
      </c>
      <c r="Q492" t="b">
        <f>AND(D492&gt;30, D492&lt;=50)</f>
        <v>0</v>
      </c>
      <c r="R492" t="b">
        <f>AND(MID(B492,2,1)="I")</f>
        <v>0</v>
      </c>
    </row>
    <row r="493" spans="1:18" x14ac:dyDescent="0.25">
      <c r="A493" s="5" t="s">
        <v>153</v>
      </c>
      <c r="B493" s="5" t="s">
        <v>156</v>
      </c>
      <c r="C493" s="5">
        <v>3</v>
      </c>
      <c r="D493" s="5">
        <v>5.97</v>
      </c>
      <c r="E493" s="6">
        <v>44180</v>
      </c>
      <c r="F493" s="5" t="s">
        <v>162</v>
      </c>
      <c r="G493" s="5">
        <v>54</v>
      </c>
      <c r="H493" s="5" t="s">
        <v>161</v>
      </c>
      <c r="I493" s="18">
        <v>0</v>
      </c>
      <c r="Q493" t="b">
        <f>AND(D493&gt;30, D493&lt;=50)</f>
        <v>0</v>
      </c>
      <c r="R493" t="b">
        <f>AND(MID(B493,2,1)="I")</f>
        <v>0</v>
      </c>
    </row>
    <row r="494" spans="1:18" x14ac:dyDescent="0.25">
      <c r="A494" s="5" t="s">
        <v>160</v>
      </c>
      <c r="B494" s="5" t="s">
        <v>147</v>
      </c>
      <c r="C494" s="5">
        <v>2</v>
      </c>
      <c r="D494" s="5">
        <v>9.98</v>
      </c>
      <c r="E494" s="6">
        <v>44121</v>
      </c>
      <c r="F494" s="5" t="s">
        <v>159</v>
      </c>
      <c r="G494" s="5">
        <v>34</v>
      </c>
      <c r="H494" s="5" t="s">
        <v>158</v>
      </c>
      <c r="I494" s="18">
        <v>0</v>
      </c>
      <c r="Q494" t="b">
        <f>AND(D494&gt;30, D494&lt;=50)</f>
        <v>0</v>
      </c>
      <c r="R494" t="b">
        <f>AND(MID(B494,2,1)="I")</f>
        <v>0</v>
      </c>
    </row>
    <row r="495" spans="1:18" x14ac:dyDescent="0.25">
      <c r="A495" s="5" t="s">
        <v>157</v>
      </c>
      <c r="B495" s="5" t="s">
        <v>156</v>
      </c>
      <c r="C495" s="5">
        <v>4</v>
      </c>
      <c r="D495" s="5">
        <v>7.96</v>
      </c>
      <c r="E495" s="6">
        <v>44120</v>
      </c>
      <c r="F495" s="5" t="s">
        <v>155</v>
      </c>
      <c r="G495" s="5">
        <v>41</v>
      </c>
      <c r="H495" s="5" t="s">
        <v>154</v>
      </c>
      <c r="I495" s="18">
        <v>0</v>
      </c>
      <c r="Q495" t="b">
        <f>AND(D495&gt;30, D495&lt;=50)</f>
        <v>0</v>
      </c>
      <c r="R495" t="b">
        <f>AND(MID(B495,2,1)="I")</f>
        <v>0</v>
      </c>
    </row>
    <row r="496" spans="1:18" x14ac:dyDescent="0.25">
      <c r="A496" s="5" t="s">
        <v>153</v>
      </c>
      <c r="B496" s="5" t="s">
        <v>147</v>
      </c>
      <c r="C496" s="5">
        <v>2</v>
      </c>
      <c r="D496" s="5">
        <v>5.9880000000000004</v>
      </c>
      <c r="E496" s="6">
        <v>44230</v>
      </c>
      <c r="F496" s="5" t="s">
        <v>152</v>
      </c>
      <c r="G496" s="5">
        <v>24</v>
      </c>
      <c r="H496" s="5" t="s">
        <v>151</v>
      </c>
      <c r="I496" s="18">
        <v>0.4</v>
      </c>
      <c r="Q496" t="b">
        <f>AND(D496&gt;30, D496&lt;=50)</f>
        <v>0</v>
      </c>
      <c r="R496" t="b">
        <f>AND(MID(B496,2,1)="I")</f>
        <v>0</v>
      </c>
    </row>
    <row r="497" spans="1:18" x14ac:dyDescent="0.25">
      <c r="A497" s="5" t="s">
        <v>140</v>
      </c>
      <c r="B497" s="5" t="s">
        <v>150</v>
      </c>
      <c r="C497" s="5">
        <v>1</v>
      </c>
      <c r="D497" s="5">
        <v>8.0910000000000011</v>
      </c>
      <c r="E497" s="6">
        <v>44113</v>
      </c>
      <c r="F497" s="5" t="s">
        <v>149</v>
      </c>
      <c r="G497" s="5">
        <v>57</v>
      </c>
      <c r="H497" s="5" t="s">
        <v>148</v>
      </c>
      <c r="I497" s="18">
        <v>0.1</v>
      </c>
      <c r="Q497" t="b">
        <f>AND(D497&gt;30, D497&lt;=50)</f>
        <v>0</v>
      </c>
      <c r="R497" t="b">
        <f>AND(MID(B497,2,1)="I")</f>
        <v>0</v>
      </c>
    </row>
    <row r="498" spans="1:18" x14ac:dyDescent="0.25">
      <c r="A498" s="5" t="s">
        <v>140</v>
      </c>
      <c r="B498" s="5" t="s">
        <v>147</v>
      </c>
      <c r="C498" s="5">
        <v>4</v>
      </c>
      <c r="D498" s="5">
        <v>19.96</v>
      </c>
      <c r="E498" s="6">
        <v>44118</v>
      </c>
      <c r="F498" s="5" t="s">
        <v>146</v>
      </c>
      <c r="G498" s="5">
        <v>22</v>
      </c>
      <c r="H498" s="5" t="s">
        <v>145</v>
      </c>
      <c r="I498" s="18">
        <v>0</v>
      </c>
      <c r="Q498" t="b">
        <f>AND(D498&gt;30, D498&lt;=50)</f>
        <v>0</v>
      </c>
      <c r="R498" t="b">
        <f>AND(MID(B498,2,1)="I")</f>
        <v>0</v>
      </c>
    </row>
    <row r="499" spans="1:18" x14ac:dyDescent="0.25">
      <c r="A499" s="5" t="s">
        <v>144</v>
      </c>
      <c r="B499" s="5" t="s">
        <v>143</v>
      </c>
      <c r="C499" s="5">
        <v>4</v>
      </c>
      <c r="D499" s="5">
        <v>47.975999999999992</v>
      </c>
      <c r="E499" s="6">
        <v>44154</v>
      </c>
      <c r="F499" s="5" t="s">
        <v>142</v>
      </c>
      <c r="G499" s="5">
        <v>59</v>
      </c>
      <c r="H499" s="5" t="s">
        <v>141</v>
      </c>
      <c r="I499" s="18">
        <v>0.4</v>
      </c>
      <c r="Q499" t="b">
        <f>AND(D499&gt;30, D499&lt;=50)</f>
        <v>1</v>
      </c>
      <c r="R499" t="b">
        <f>AND(MID(B499,2,1)="I")</f>
        <v>0</v>
      </c>
    </row>
    <row r="500" spans="1:18" x14ac:dyDescent="0.25">
      <c r="A500" s="5" t="s">
        <v>140</v>
      </c>
      <c r="B500" s="5" t="s">
        <v>139</v>
      </c>
      <c r="C500" s="5">
        <v>2</v>
      </c>
      <c r="D500" s="5">
        <v>9.98</v>
      </c>
      <c r="E500" s="6">
        <v>44166</v>
      </c>
      <c r="F500" s="5" t="s">
        <v>138</v>
      </c>
      <c r="G500" s="5">
        <v>22</v>
      </c>
      <c r="H500" s="5" t="s">
        <v>137</v>
      </c>
      <c r="I500" s="18">
        <v>0</v>
      </c>
      <c r="Q500" t="b">
        <f>AND(D500&gt;30, D500&lt;=50)</f>
        <v>0</v>
      </c>
      <c r="R500" t="b">
        <f>AND(MID(B500,2,1)="I")</f>
        <v>1</v>
      </c>
    </row>
    <row r="501" spans="1:18" x14ac:dyDescent="0.25">
      <c r="Q501" t="b">
        <f>AND(D501&gt;30, D501&lt;=50)</f>
        <v>0</v>
      </c>
      <c r="R501" t="b">
        <f>AND(MID(B501,2,1)="I")</f>
        <v>0</v>
      </c>
    </row>
  </sheetData>
  <conditionalFormatting sqref="B2:B500">
    <cfRule type="expression" dxfId="2" priority="2">
      <formula>AND(D2&gt;30, D2&lt;=50)</formula>
    </cfRule>
  </conditionalFormatting>
  <conditionalFormatting sqref="F2:F500">
    <cfRule type="expression" dxfId="1" priority="1">
      <formula>AND(MID(B2,2,1)="I")</formula>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4B0E1-7AA0-4B18-A98E-575A468008D4}">
  <dimension ref="A1:M211"/>
  <sheetViews>
    <sheetView workbookViewId="0">
      <selection activeCell="Q55" sqref="Q55"/>
    </sheetView>
  </sheetViews>
  <sheetFormatPr defaultRowHeight="15" x14ac:dyDescent="0.25"/>
  <cols>
    <col min="1" max="1" width="10.85546875" customWidth="1"/>
    <col min="2" max="2" width="14.28515625" customWidth="1"/>
    <col min="3" max="3" width="5.28515625" customWidth="1"/>
    <col min="4" max="4" width="14.42578125" customWidth="1"/>
    <col min="5" max="5" width="10.7109375" customWidth="1"/>
    <col min="6" max="6" width="15" customWidth="1"/>
    <col min="7" max="7" width="12.140625" customWidth="1"/>
    <col min="8" max="8" width="8.28515625" customWidth="1"/>
    <col min="9" max="10" width="14" customWidth="1"/>
    <col min="11" max="11" width="11.5703125" customWidth="1"/>
    <col min="12" max="12" width="10.5703125" customWidth="1"/>
    <col min="13" max="13" width="11.140625" customWidth="1"/>
  </cols>
  <sheetData>
    <row r="1" spans="1:13" ht="75" x14ac:dyDescent="0.25">
      <c r="A1" s="20" t="s">
        <v>1158</v>
      </c>
      <c r="B1" s="20" t="s">
        <v>1157</v>
      </c>
      <c r="C1" s="20" t="s">
        <v>1156</v>
      </c>
      <c r="D1" s="20" t="s">
        <v>132</v>
      </c>
      <c r="E1" s="20" t="s">
        <v>1155</v>
      </c>
      <c r="F1" s="20" t="s">
        <v>1154</v>
      </c>
      <c r="G1" s="20" t="s">
        <v>1153</v>
      </c>
      <c r="H1" s="20" t="s">
        <v>1152</v>
      </c>
      <c r="I1" s="20" t="s">
        <v>1151</v>
      </c>
      <c r="J1" s="20" t="s">
        <v>1150</v>
      </c>
      <c r="K1" s="20" t="s">
        <v>1149</v>
      </c>
      <c r="L1" s="20" t="s">
        <v>1148</v>
      </c>
      <c r="M1" s="20" t="s">
        <v>1147</v>
      </c>
    </row>
    <row r="2" spans="1:13" x14ac:dyDescent="0.25">
      <c r="A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ნიკოლოზ</v>
      </c>
      <c r="B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გიგაური</v>
      </c>
      <c r="C2" s="5">
        <f ca="1">RANDBETWEEN(18,78)</f>
        <v>50</v>
      </c>
      <c r="D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ონი</v>
      </c>
      <c r="E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ლეგატო</v>
      </c>
      <c r="F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მასწავლებელი</v>
      </c>
      <c r="G2" s="5" t="str">
        <f ca="1">CHOOSE(RANDBETWEEN(1,2),"საშუალო","უმაღლესი")</f>
        <v>საშუალო</v>
      </c>
      <c r="H2" s="5">
        <f ca="1">RANDBETWEEN(500,4500)</f>
        <v>1042</v>
      </c>
      <c r="I2" s="5" t="str">
        <f ca="1">CHOOSE(RANDBETWEEN(1,6),"არდი","ალდაგი","ჯიპიაი ჰოლდინგი","იმედი ელ","პე ეს პე","ავერსი")</f>
        <v>ჯიპიაი ჰოლდინგი</v>
      </c>
      <c r="J2" s="5">
        <f ca="1">RANDBETWEEN(25,300)</f>
        <v>144</v>
      </c>
      <c r="K2" s="5" t="str">
        <f ca="1">CHOOSE(RANDBETWEEN(1,2),"დიახ","არა")</f>
        <v>არა</v>
      </c>
      <c r="L2" s="6">
        <f ca="1">RANDBETWEEN(36989,42900)</f>
        <v>42013</v>
      </c>
      <c r="M2" s="6">
        <f ca="1">RANDBETWEEN(42900,44800)</f>
        <v>44429</v>
      </c>
    </row>
    <row r="3" spans="1:13" x14ac:dyDescent="0.25">
      <c r="A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მიხეილ</v>
      </c>
      <c r="B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გიორგაძე</v>
      </c>
      <c r="C3" s="5">
        <f ca="1">RANDBETWEEN(18,78)</f>
        <v>22</v>
      </c>
      <c r="D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ვანი</v>
      </c>
      <c r="E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გუდვილი</v>
      </c>
      <c r="F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პროგრამისტი</v>
      </c>
      <c r="G3" s="5" t="str">
        <f ca="1">CHOOSE(RANDBETWEEN(1,2),"საშუალო","უმაღლესი")</f>
        <v>საშუალო</v>
      </c>
      <c r="H3" s="5">
        <f ca="1">RANDBETWEEN(500,4500)</f>
        <v>2903</v>
      </c>
      <c r="I3" s="5" t="str">
        <f ca="1">CHOOSE(RANDBETWEEN(1,6),"არდი","ალდაგი","ჯიპიაი ჰოლდინგი","იმედი ელ","პე ეს პე","ავერსი")</f>
        <v>იმედი ელ</v>
      </c>
      <c r="J3" s="5">
        <f ca="1">RANDBETWEEN(25,300)</f>
        <v>292</v>
      </c>
      <c r="K3" s="5" t="str">
        <f ca="1">CHOOSE(RANDBETWEEN(1,2),"დიახ","არა")</f>
        <v>არა</v>
      </c>
      <c r="L3" s="6">
        <f ca="1">RANDBETWEEN(36989,42900)</f>
        <v>39961</v>
      </c>
      <c r="M3" s="6">
        <f ca="1">RANDBETWEEN(42900,44800)</f>
        <v>43696</v>
      </c>
    </row>
    <row r="4" spans="1:13" x14ac:dyDescent="0.25">
      <c r="A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ალექსანდრე</v>
      </c>
      <c r="B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ქართველიშვილი</v>
      </c>
      <c r="C4" s="5">
        <f ca="1">RANDBETWEEN(18,78)</f>
        <v>57</v>
      </c>
      <c r="D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კასპი</v>
      </c>
      <c r="E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არმანი</v>
      </c>
      <c r="F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მზარეული</v>
      </c>
      <c r="G4" s="5" t="str">
        <f ca="1">CHOOSE(RANDBETWEEN(1,2),"საშუალო","უმაღლესი")</f>
        <v>საშუალო</v>
      </c>
      <c r="H4" s="5">
        <f ca="1">RANDBETWEEN(500,4500)</f>
        <v>4254</v>
      </c>
      <c r="I4" s="5" t="str">
        <f ca="1">CHOOSE(RANDBETWEEN(1,6),"არდი","ალდაგი","ჯიპიაი ჰოლდინგი","იმედი ელ","პე ეს პე","ავერსი")</f>
        <v>ავერსი</v>
      </c>
      <c r="J4" s="5">
        <f ca="1">RANDBETWEEN(25,300)</f>
        <v>204</v>
      </c>
      <c r="K4" s="5" t="str">
        <f ca="1">CHOOSE(RANDBETWEEN(1,2),"დიახ","არა")</f>
        <v>არა</v>
      </c>
      <c r="L4" s="6">
        <f ca="1">RANDBETWEEN(36989,42900)</f>
        <v>42808</v>
      </c>
      <c r="M4" s="6">
        <f ca="1">RANDBETWEEN(42900,44800)</f>
        <v>43011</v>
      </c>
    </row>
    <row r="5" spans="1:13" x14ac:dyDescent="0.25">
      <c r="A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ანა</v>
      </c>
      <c r="B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კერესელიძე</v>
      </c>
      <c r="C5" s="5">
        <f ca="1">RANDBETWEEN(18,78)</f>
        <v>57</v>
      </c>
      <c r="D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ვანი</v>
      </c>
      <c r="E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არქი</v>
      </c>
      <c r="F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ელექტრიკოსი</v>
      </c>
      <c r="G5" s="5" t="str">
        <f ca="1">CHOOSE(RANDBETWEEN(1,2),"საშუალო","უმაღლესი")</f>
        <v>საშუალო</v>
      </c>
      <c r="H5" s="5">
        <f ca="1">RANDBETWEEN(500,4500)</f>
        <v>2348</v>
      </c>
      <c r="I5" s="5" t="str">
        <f ca="1">CHOOSE(RANDBETWEEN(1,6),"არდი","ალდაგი","ჯიპიაი ჰოლდინგი","იმედი ელ","პე ეს პე","ავერსი")</f>
        <v>პე ეს პე</v>
      </c>
      <c r="J5" s="5">
        <f ca="1">RANDBETWEEN(25,300)</f>
        <v>208</v>
      </c>
      <c r="K5" s="5" t="str">
        <f ca="1">CHOOSE(RANDBETWEEN(1,2),"დიახ","არა")</f>
        <v>არა</v>
      </c>
      <c r="L5" s="6">
        <f ca="1">RANDBETWEEN(36989,42900)</f>
        <v>38417</v>
      </c>
      <c r="M5" s="6">
        <f ca="1">RANDBETWEEN(42900,44800)</f>
        <v>44175</v>
      </c>
    </row>
    <row r="6" spans="1:13" x14ac:dyDescent="0.25">
      <c r="A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ლუკა</v>
      </c>
      <c r="B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რეხვიაშვილი</v>
      </c>
      <c r="C6" s="5">
        <f ca="1">RANDBETWEEN(18,78)</f>
        <v>58</v>
      </c>
      <c r="D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თბილისი</v>
      </c>
      <c r="E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დირსი</v>
      </c>
      <c r="F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მცხობელი</v>
      </c>
      <c r="G6" s="5" t="str">
        <f ca="1">CHOOSE(RANDBETWEEN(1,2),"საშუალო","უმაღლესი")</f>
        <v>უმაღლესი</v>
      </c>
      <c r="H6" s="5">
        <f ca="1">RANDBETWEEN(500,4500)</f>
        <v>3582</v>
      </c>
      <c r="I6" s="5" t="str">
        <f ca="1">CHOOSE(RANDBETWEEN(1,6),"არდი","ალდაგი","ჯიპიაი ჰოლდინგი","იმედი ელ","პე ეს პე","ავერსი")</f>
        <v>ავერსი</v>
      </c>
      <c r="J6" s="5">
        <f ca="1">RANDBETWEEN(25,300)</f>
        <v>194</v>
      </c>
      <c r="K6" s="5" t="str">
        <f ca="1">CHOOSE(RANDBETWEEN(1,2),"დიახ","არა")</f>
        <v>არა</v>
      </c>
      <c r="L6" s="6">
        <v>44523</v>
      </c>
      <c r="M6" s="6">
        <f ca="1">RANDBETWEEN(42900,44800)</f>
        <v>44532</v>
      </c>
    </row>
    <row r="7" spans="1:13" x14ac:dyDescent="0.25">
      <c r="A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სააკაძე</v>
      </c>
      <c r="C7" s="5">
        <f ca="1">RANDBETWEEN(18,78)</f>
        <v>43</v>
      </c>
      <c r="D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თბილისი</v>
      </c>
      <c r="E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ნიკორა</v>
      </c>
      <c r="F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მძღოლი</v>
      </c>
      <c r="G7" s="5" t="str">
        <f ca="1">CHOOSE(RANDBETWEEN(1,2),"საშუალო","უმაღლესი")</f>
        <v>საშუალო</v>
      </c>
      <c r="H7" s="5">
        <f ca="1">RANDBETWEEN(500,4500)</f>
        <v>1659</v>
      </c>
      <c r="I7" s="5" t="str">
        <f ca="1">CHOOSE(RANDBETWEEN(1,6),"არდი","ალდაგი","ჯიპიაი ჰოლდინგი","იმედი ელ","პე ეს პე","ავერსი")</f>
        <v>იმედი ელ</v>
      </c>
      <c r="J7" s="5">
        <f ca="1">RANDBETWEEN(25,300)</f>
        <v>238</v>
      </c>
      <c r="K7" s="5" t="str">
        <f ca="1">CHOOSE(RANDBETWEEN(1,2),"დიახ","არა")</f>
        <v>არა</v>
      </c>
      <c r="L7" s="6">
        <f ca="1">RANDBETWEEN(36989,42900)</f>
        <v>40179</v>
      </c>
      <c r="M7" s="6">
        <f ca="1">RANDBETWEEN(42900,44800)</f>
        <v>44601</v>
      </c>
    </row>
    <row r="8" spans="1:13" x14ac:dyDescent="0.25">
      <c r="A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ნინო</v>
      </c>
      <c r="B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ადუაშვილი</v>
      </c>
      <c r="C8" s="5">
        <f ca="1">RANDBETWEEN(18,78)</f>
        <v>61</v>
      </c>
      <c r="D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ბათუმი</v>
      </c>
      <c r="E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დირსი</v>
      </c>
      <c r="F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ელექტრიკოსი</v>
      </c>
      <c r="G8" s="5" t="str">
        <f ca="1">CHOOSE(RANDBETWEEN(1,2),"საშუალო","უმაღლესი")</f>
        <v>უმაღლესი</v>
      </c>
      <c r="H8" s="5">
        <f ca="1">RANDBETWEEN(500,4500)</f>
        <v>3338</v>
      </c>
      <c r="I8" s="5" t="str">
        <f ca="1">CHOOSE(RANDBETWEEN(1,6),"არდი","ალდაგი","ჯიპიაი ჰოლდინგი","იმედი ელ","პე ეს პე","ავერსი")</f>
        <v>ავერსი</v>
      </c>
      <c r="J8" s="5">
        <f ca="1">RANDBETWEEN(25,300)</f>
        <v>249</v>
      </c>
      <c r="K8" s="5" t="str">
        <f ca="1">CHOOSE(RANDBETWEEN(1,2),"დიახ","არა")</f>
        <v>დიახ</v>
      </c>
      <c r="L8" s="6">
        <f ca="1">RANDBETWEEN(36989,42900)</f>
        <v>40459</v>
      </c>
      <c r="M8" s="6">
        <f ca="1">RANDBETWEEN(42900,44800)</f>
        <v>44659</v>
      </c>
    </row>
    <row r="9" spans="1:13" x14ac:dyDescent="0.25">
      <c r="A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კერესელიძე</v>
      </c>
      <c r="C9" s="5">
        <f ca="1">RANDBETWEEN(18,78)</f>
        <v>31</v>
      </c>
      <c r="D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ალფა</v>
      </c>
      <c r="F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მძღოლი</v>
      </c>
      <c r="G9" s="5" t="str">
        <f ca="1">CHOOSE(RANDBETWEEN(1,2),"საშუალო","უმაღლესი")</f>
        <v>უმაღლესი</v>
      </c>
      <c r="H9" s="5">
        <f ca="1">RANDBETWEEN(500,4500)</f>
        <v>3072</v>
      </c>
      <c r="I9" s="5" t="str">
        <f ca="1">CHOOSE(RANDBETWEEN(1,6),"არდი","ალდაგი","ჯიპიაი ჰოლდინგი","იმედი ელ","პე ეს პე","ავერსი")</f>
        <v>ჯიპიაი ჰოლდინგი</v>
      </c>
      <c r="J9" s="5">
        <f ca="1">RANDBETWEEN(25,300)</f>
        <v>55</v>
      </c>
      <c r="K9" s="5" t="str">
        <f ca="1">CHOOSE(RANDBETWEEN(1,2),"დიახ","არა")</f>
        <v>დიახ</v>
      </c>
      <c r="L9" s="6">
        <f ca="1">RANDBETWEEN(36989,42900)</f>
        <v>37066</v>
      </c>
      <c r="M9" s="6">
        <f ca="1">RANDBETWEEN(42900,44800)</f>
        <v>43841</v>
      </c>
    </row>
    <row r="10" spans="1:13" x14ac:dyDescent="0.25">
      <c r="A1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1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რეხვიაშვილი</v>
      </c>
      <c r="C10" s="5">
        <f ca="1">RANDBETWEEN(18,78)</f>
        <v>23</v>
      </c>
      <c r="D1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1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ალფა</v>
      </c>
      <c r="F1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ჟურნალისტი</v>
      </c>
      <c r="G10" s="5" t="str">
        <f ca="1">CHOOSE(RANDBETWEEN(1,2),"საშუალო","უმაღლესი")</f>
        <v>უმაღლესი</v>
      </c>
      <c r="H10" s="5">
        <f ca="1">RANDBETWEEN(500,4500)</f>
        <v>2826</v>
      </c>
      <c r="I10" s="5" t="str">
        <f ca="1">CHOOSE(RANDBETWEEN(1,6),"არდი","ალდაგი","ჯიპიაი ჰოლდინგი","იმედი ელ","პე ეს პე","ავერსი")</f>
        <v>პე ეს პე</v>
      </c>
      <c r="J10" s="5">
        <f ca="1">RANDBETWEEN(25,300)</f>
        <v>145</v>
      </c>
      <c r="K10" s="5" t="str">
        <f ca="1">CHOOSE(RANDBETWEEN(1,2),"დიახ","არა")</f>
        <v>არა</v>
      </c>
      <c r="L10" s="6">
        <f ca="1">RANDBETWEEN(36989,42900)</f>
        <v>42038</v>
      </c>
      <c r="M10" s="6">
        <f ca="1">RANDBETWEEN(42900,44800)</f>
        <v>44260</v>
      </c>
    </row>
    <row r="11" spans="1:13" x14ac:dyDescent="0.25">
      <c r="A1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1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ბუკია</v>
      </c>
      <c r="C11" s="5">
        <f ca="1">RANDBETWEEN(18,78)</f>
        <v>21</v>
      </c>
      <c r="D1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1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დირსი</v>
      </c>
      <c r="F1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ინჟინერი</v>
      </c>
      <c r="G11" s="5" t="str">
        <f ca="1">CHOOSE(RANDBETWEEN(1,2),"საშუალო","უმაღლესი")</f>
        <v>საშუალო</v>
      </c>
      <c r="H11" s="5">
        <f ca="1">RANDBETWEEN(500,4500)</f>
        <v>1981</v>
      </c>
      <c r="I11" s="5" t="str">
        <f ca="1">CHOOSE(RANDBETWEEN(1,6),"არდი","ალდაგი","ჯიპიაი ჰოლდინგი","იმედი ელ","პე ეს პე","ავერსი")</f>
        <v>იმედი ელ</v>
      </c>
      <c r="J11" s="5">
        <f ca="1">RANDBETWEEN(25,300)</f>
        <v>256</v>
      </c>
      <c r="K11" s="5" t="str">
        <f ca="1">CHOOSE(RANDBETWEEN(1,2),"დიახ","არა")</f>
        <v>არა</v>
      </c>
      <c r="L11" s="6">
        <f ca="1">RANDBETWEEN(36989,42900)</f>
        <v>37659</v>
      </c>
      <c r="M11" s="6">
        <f ca="1">RANDBETWEEN(42900,44800)</f>
        <v>43709</v>
      </c>
    </row>
    <row r="12" spans="1:13" x14ac:dyDescent="0.25">
      <c r="A1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მართა</v>
      </c>
      <c r="B1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კალაძე</v>
      </c>
      <c r="C12" s="5">
        <f ca="1">RANDBETWEEN(18,78)</f>
        <v>34</v>
      </c>
      <c r="D1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1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ნიკორა</v>
      </c>
      <c r="F1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ინჟინერი</v>
      </c>
      <c r="G12" s="5" t="str">
        <f ca="1">CHOOSE(RANDBETWEEN(1,2),"საშუალო","უმაღლესი")</f>
        <v>უმაღლესი</v>
      </c>
      <c r="H12" s="5">
        <f ca="1">RANDBETWEEN(500,4500)</f>
        <v>3191</v>
      </c>
      <c r="I12" s="5" t="str">
        <f ca="1">CHOOSE(RANDBETWEEN(1,6),"არდი","ალდაგი","ჯიპიაი ჰოლდინგი","იმედი ელ","პე ეს პე","ავერსი")</f>
        <v>პე ეს პე</v>
      </c>
      <c r="J12" s="5">
        <f ca="1">RANDBETWEEN(25,300)</f>
        <v>218</v>
      </c>
      <c r="K12" s="5" t="str">
        <f ca="1">CHOOSE(RANDBETWEEN(1,2),"დიახ","არა")</f>
        <v>დიახ</v>
      </c>
      <c r="L12" s="6">
        <f ca="1">RANDBETWEEN(36989,42900)</f>
        <v>40257</v>
      </c>
      <c r="M12" s="6">
        <f ca="1">RANDBETWEEN(42900,44800)</f>
        <v>43791</v>
      </c>
    </row>
    <row r="13" spans="1:13" x14ac:dyDescent="0.25">
      <c r="A1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ლელა</v>
      </c>
      <c r="B1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ადამია</v>
      </c>
      <c r="C13" s="5">
        <f ca="1">RANDBETWEEN(18,78)</f>
        <v>60</v>
      </c>
      <c r="D1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1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ნომა</v>
      </c>
      <c r="F1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მოლარე</v>
      </c>
      <c r="G13" s="5" t="str">
        <f ca="1">CHOOSE(RANDBETWEEN(1,2),"საშუალო","უმაღლესი")</f>
        <v>უმაღლესი</v>
      </c>
      <c r="H13" s="5">
        <f ca="1">RANDBETWEEN(500,4500)</f>
        <v>2094</v>
      </c>
      <c r="I13" s="5" t="str">
        <f ca="1">CHOOSE(RANDBETWEEN(1,6),"არდი","ალდაგი","ჯიპიაი ჰოლდინგი","იმედი ელ","პე ეს პე","ავერსი")</f>
        <v>პე ეს პე</v>
      </c>
      <c r="J13" s="5">
        <f ca="1">RANDBETWEEN(25,300)</f>
        <v>156</v>
      </c>
      <c r="K13" s="5" t="str">
        <f ca="1">CHOOSE(RANDBETWEEN(1,2),"დიახ","არა")</f>
        <v>არა</v>
      </c>
      <c r="L13" s="6">
        <f ca="1">RANDBETWEEN(36989,42900)</f>
        <v>40746</v>
      </c>
      <c r="M13" s="6">
        <f ca="1">RANDBETWEEN(42900,44800)</f>
        <v>44283</v>
      </c>
    </row>
    <row r="14" spans="1:13" x14ac:dyDescent="0.25">
      <c r="A1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1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ბენიძე</v>
      </c>
      <c r="C14" s="5">
        <f ca="1">RANDBETWEEN(18,78)</f>
        <v>42</v>
      </c>
      <c r="D1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1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აპექსი</v>
      </c>
      <c r="F1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მებაღე</v>
      </c>
      <c r="G14" s="5" t="str">
        <f ca="1">CHOOSE(RANDBETWEEN(1,2),"საშუალო","უმაღლესი")</f>
        <v>საშუალო</v>
      </c>
      <c r="H14" s="5">
        <f ca="1">RANDBETWEEN(500,4500)</f>
        <v>2116</v>
      </c>
      <c r="I14" s="5" t="str">
        <f ca="1">CHOOSE(RANDBETWEEN(1,6),"არდი","ალდაგი","ჯიპიაი ჰოლდინგი","იმედი ელ","პე ეს პე","ავერსი")</f>
        <v>ავერსი</v>
      </c>
      <c r="J14" s="5">
        <f ca="1">RANDBETWEEN(25,300)</f>
        <v>248</v>
      </c>
      <c r="K14" s="5" t="str">
        <f ca="1">CHOOSE(RANDBETWEEN(1,2),"დიახ","არა")</f>
        <v>არა</v>
      </c>
      <c r="L14" s="6">
        <f ca="1">RANDBETWEEN(36989,42900)</f>
        <v>38910</v>
      </c>
      <c r="M14" s="6">
        <f ca="1">RANDBETWEEN(42900,44800)</f>
        <v>43258</v>
      </c>
    </row>
    <row r="15" spans="1:13" x14ac:dyDescent="0.25">
      <c r="A1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ნინო</v>
      </c>
      <c r="B1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კალანდარიშვილი</v>
      </c>
      <c r="C15" s="5">
        <f ca="1">RANDBETWEEN(18,78)</f>
        <v>72</v>
      </c>
      <c r="D1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1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ნომა</v>
      </c>
      <c r="F1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დირექტორი</v>
      </c>
      <c r="G15" s="5" t="str">
        <f ca="1">CHOOSE(RANDBETWEEN(1,2),"საშუალო","უმაღლესი")</f>
        <v>უმაღლესი</v>
      </c>
      <c r="H15" s="5">
        <f ca="1">RANDBETWEEN(500,4500)</f>
        <v>3396</v>
      </c>
      <c r="I15" s="5" t="str">
        <f ca="1">CHOOSE(RANDBETWEEN(1,6),"არდი","ალდაგი","ჯიპიაი ჰოლდინგი","იმედი ელ","პე ეს პე","ავერსი")</f>
        <v>პე ეს პე</v>
      </c>
      <c r="J15" s="5">
        <f ca="1">RANDBETWEEN(25,300)</f>
        <v>184</v>
      </c>
      <c r="K15" s="5" t="str">
        <f ca="1">CHOOSE(RANDBETWEEN(1,2),"დიახ","არა")</f>
        <v>არა</v>
      </c>
      <c r="L15" s="6">
        <f ca="1">RANDBETWEEN(36989,42900)</f>
        <v>40186</v>
      </c>
      <c r="M15" s="6">
        <f ca="1">RANDBETWEEN(42900,44800)</f>
        <v>43764</v>
      </c>
    </row>
    <row r="16" spans="1:13" x14ac:dyDescent="0.25">
      <c r="A1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თომა</v>
      </c>
      <c r="B1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მაისურაძე</v>
      </c>
      <c r="C16" s="5">
        <f ca="1">RANDBETWEEN(18,78)</f>
        <v>23</v>
      </c>
      <c r="D1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ბათუმი</v>
      </c>
      <c r="E1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ხარება</v>
      </c>
      <c r="F1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ჟურნალისტი</v>
      </c>
      <c r="G16" s="5" t="str">
        <f ca="1">CHOOSE(RANDBETWEEN(1,2),"საშუალო","უმაღლესი")</f>
        <v>უმაღლესი</v>
      </c>
      <c r="H16" s="5">
        <f ca="1">RANDBETWEEN(500,4500)</f>
        <v>2579</v>
      </c>
      <c r="I16" s="5" t="str">
        <f ca="1">CHOOSE(RANDBETWEEN(1,6),"არდი","ალდაგი","ჯიპიაი ჰოლდინგი","იმედი ელ","პე ეს პე","ავერსი")</f>
        <v>პე ეს პე</v>
      </c>
      <c r="J16" s="5">
        <f ca="1">RANDBETWEEN(25,300)</f>
        <v>67</v>
      </c>
      <c r="K16" s="5" t="str">
        <f ca="1">CHOOSE(RANDBETWEEN(1,2),"დიახ","არა")</f>
        <v>არა</v>
      </c>
      <c r="L16" s="6">
        <f ca="1">RANDBETWEEN(36989,42900)</f>
        <v>41467</v>
      </c>
      <c r="M16" s="6">
        <f ca="1">RANDBETWEEN(42900,44800)</f>
        <v>44337</v>
      </c>
    </row>
    <row r="17" spans="1:13" x14ac:dyDescent="0.25">
      <c r="A1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ლუკა</v>
      </c>
      <c r="B1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კერესელიძე</v>
      </c>
      <c r="C17" s="5">
        <f ca="1">RANDBETWEEN(18,78)</f>
        <v>43</v>
      </c>
      <c r="D1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ბათუმი</v>
      </c>
      <c r="E1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არმანი</v>
      </c>
      <c r="F1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ჟურნალისტი</v>
      </c>
      <c r="G17" s="5" t="str">
        <f ca="1">CHOOSE(RANDBETWEEN(1,2),"საშუალო","უმაღლესი")</f>
        <v>უმაღლესი</v>
      </c>
      <c r="H17" s="5">
        <f ca="1">RANDBETWEEN(500,4500)</f>
        <v>2127</v>
      </c>
      <c r="I17" s="5" t="str">
        <f ca="1">CHOOSE(RANDBETWEEN(1,6),"არდი","ალდაგი","ჯიპიაი ჰოლდინგი","იმედი ელ","პე ეს პე","ავერსი")</f>
        <v>პე ეს პე</v>
      </c>
      <c r="J17" s="5">
        <f ca="1">RANDBETWEEN(25,300)</f>
        <v>51</v>
      </c>
      <c r="K17" s="5" t="str">
        <f ca="1">CHOOSE(RANDBETWEEN(1,2),"დიახ","არა")</f>
        <v>არა</v>
      </c>
      <c r="L17" s="6">
        <f ca="1">RANDBETWEEN(36989,42900)</f>
        <v>42641</v>
      </c>
      <c r="M17" s="6">
        <f ca="1">RANDBETWEEN(42900,44800)</f>
        <v>43811</v>
      </c>
    </row>
    <row r="18" spans="1:13" x14ac:dyDescent="0.25">
      <c r="A1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ლუკა</v>
      </c>
      <c r="B1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ცაგარეიშვილი</v>
      </c>
      <c r="C18" s="5">
        <f ca="1">RANDBETWEEN(18,78)</f>
        <v>60</v>
      </c>
      <c r="D1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მცხეთა</v>
      </c>
      <c r="E1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ნომა</v>
      </c>
      <c r="F1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მცხობელი</v>
      </c>
      <c r="G18" s="5" t="str">
        <f ca="1">CHOOSE(RANDBETWEEN(1,2),"საშუალო","უმაღლესი")</f>
        <v>უმაღლესი</v>
      </c>
      <c r="H18" s="5">
        <f ca="1">RANDBETWEEN(500,4500)</f>
        <v>2732</v>
      </c>
      <c r="I18" s="5" t="str">
        <f ca="1">CHOOSE(RANDBETWEEN(1,6),"არდი","ალდაგი","ჯიპიაი ჰოლდინგი","იმედი ელ","პე ეს პე","ავერსი")</f>
        <v>იმედი ელ</v>
      </c>
      <c r="J18" s="5">
        <f ca="1">RANDBETWEEN(25,300)</f>
        <v>276</v>
      </c>
      <c r="K18" s="5" t="str">
        <f ca="1">CHOOSE(RANDBETWEEN(1,2),"დიახ","არა")</f>
        <v>არა</v>
      </c>
      <c r="L18" s="6">
        <f ca="1">RANDBETWEEN(36989,42900)</f>
        <v>40616</v>
      </c>
      <c r="M18" s="6">
        <f ca="1">RANDBETWEEN(42900,44800)</f>
        <v>44110</v>
      </c>
    </row>
    <row r="19" spans="1:13" x14ac:dyDescent="0.25">
      <c r="A1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ნინო</v>
      </c>
      <c r="B1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სხირტლაძე</v>
      </c>
      <c r="C19" s="5">
        <f ca="1">RANDBETWEEN(18,78)</f>
        <v>51</v>
      </c>
      <c r="D1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1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სტამბა</v>
      </c>
      <c r="F1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არქიტექტორი</v>
      </c>
      <c r="G19" s="5" t="str">
        <f ca="1">CHOOSE(RANDBETWEEN(1,2),"საშუალო","უმაღლესი")</f>
        <v>უმაღლესი</v>
      </c>
      <c r="H19" s="5">
        <f ca="1">RANDBETWEEN(500,4500)</f>
        <v>594</v>
      </c>
      <c r="I19" s="5" t="str">
        <f ca="1">CHOOSE(RANDBETWEEN(1,6),"არდი","ალდაგი","ჯიპიაი ჰოლდინგი","იმედი ელ","პე ეს პე","ავერსი")</f>
        <v>არდი</v>
      </c>
      <c r="J19" s="5">
        <f ca="1">RANDBETWEEN(25,300)</f>
        <v>65</v>
      </c>
      <c r="K19" s="5" t="str">
        <f ca="1">CHOOSE(RANDBETWEEN(1,2),"დიახ","არა")</f>
        <v>დიახ</v>
      </c>
      <c r="L19" s="6">
        <f ca="1">RANDBETWEEN(36989,42900)</f>
        <v>40009</v>
      </c>
      <c r="M19" s="6">
        <f ca="1">RANDBETWEEN(42900,44800)</f>
        <v>44008</v>
      </c>
    </row>
    <row r="20" spans="1:13" x14ac:dyDescent="0.25">
      <c r="A2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მიხეილ</v>
      </c>
      <c r="B2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კალანდარიშვილი</v>
      </c>
      <c r="C20" s="5">
        <f ca="1">RANDBETWEEN(18,78)</f>
        <v>49</v>
      </c>
      <c r="D2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კასპი</v>
      </c>
      <c r="E2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ალფა</v>
      </c>
      <c r="F2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მოლარე</v>
      </c>
      <c r="G20" s="5" t="str">
        <f ca="1">CHOOSE(RANDBETWEEN(1,2),"საშუალო","უმაღლესი")</f>
        <v>უმაღლესი</v>
      </c>
      <c r="H20" s="5">
        <f ca="1">RANDBETWEEN(500,4500)</f>
        <v>2599</v>
      </c>
      <c r="I20" s="5" t="str">
        <f ca="1">CHOOSE(RANDBETWEEN(1,6),"არდი","ალდაგი","ჯიპიაი ჰოლდინგი","იმედი ელ","პე ეს პე","ავერსი")</f>
        <v>პე ეს პე</v>
      </c>
      <c r="J20" s="5">
        <f ca="1">RANDBETWEEN(25,300)</f>
        <v>83</v>
      </c>
      <c r="K20" s="5" t="str">
        <f ca="1">CHOOSE(RANDBETWEEN(1,2),"დიახ","არა")</f>
        <v>დიახ</v>
      </c>
      <c r="L20" s="6">
        <v>44523</v>
      </c>
      <c r="M20" s="6">
        <f ca="1">RANDBETWEEN(42900,44800)</f>
        <v>44702</v>
      </c>
    </row>
    <row r="21" spans="1:13" x14ac:dyDescent="0.25">
      <c r="A2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მიხეილ</v>
      </c>
      <c r="B2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დემეტრაშვილი</v>
      </c>
      <c r="C21" s="5">
        <f ca="1">RANDBETWEEN(18,78)</f>
        <v>28</v>
      </c>
      <c r="D2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თბილისი</v>
      </c>
      <c r="E2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ნიკორა</v>
      </c>
      <c r="F2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მზარეული</v>
      </c>
      <c r="G21" s="5" t="str">
        <f ca="1">CHOOSE(RANDBETWEEN(1,2),"საშუალო","უმაღლესი")</f>
        <v>უმაღლესი</v>
      </c>
      <c r="H21" s="5">
        <f ca="1">RANDBETWEEN(500,4500)</f>
        <v>1914</v>
      </c>
      <c r="I21" s="5" t="str">
        <f ca="1">CHOOSE(RANDBETWEEN(1,6),"არდი","ალდაგი","ჯიპიაი ჰოლდინგი","იმედი ელ","პე ეს პე","ავერსი")</f>
        <v>არდი</v>
      </c>
      <c r="J21" s="5">
        <f ca="1">RANDBETWEEN(25,300)</f>
        <v>256</v>
      </c>
      <c r="K21" s="5" t="str">
        <f ca="1">CHOOSE(RANDBETWEEN(1,2),"დიახ","არა")</f>
        <v>არა</v>
      </c>
      <c r="L21" s="6">
        <f ca="1">RANDBETWEEN(36989,42900)</f>
        <v>39231</v>
      </c>
      <c r="M21" s="6">
        <f ca="1">RANDBETWEEN(42900,44800)</f>
        <v>43804</v>
      </c>
    </row>
    <row r="22" spans="1:13" x14ac:dyDescent="0.25">
      <c r="A2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დავით</v>
      </c>
      <c r="B2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კერესელიძე</v>
      </c>
      <c r="C22" s="5">
        <f ca="1">RANDBETWEEN(18,78)</f>
        <v>30</v>
      </c>
      <c r="D2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გურჯაანი</v>
      </c>
      <c r="E2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კარფური</v>
      </c>
      <c r="F2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არქიტექტორი</v>
      </c>
      <c r="G22" s="5" t="str">
        <f ca="1">CHOOSE(RANDBETWEEN(1,2),"საშუალო","უმაღლესი")</f>
        <v>უმაღლესი</v>
      </c>
      <c r="H22" s="5">
        <f ca="1">RANDBETWEEN(500,4500)</f>
        <v>1873</v>
      </c>
      <c r="I22" s="5" t="str">
        <f ca="1">CHOOSE(RANDBETWEEN(1,6),"არდი","ალდაგი","ჯიპიაი ჰოლდინგი","იმედი ელ","პე ეს პე","ავერსი")</f>
        <v>ავერსი</v>
      </c>
      <c r="J22" s="5">
        <f ca="1">RANDBETWEEN(25,300)</f>
        <v>254</v>
      </c>
      <c r="K22" s="5" t="str">
        <f ca="1">CHOOSE(RANDBETWEEN(1,2),"დიახ","არა")</f>
        <v>დიახ</v>
      </c>
      <c r="L22" s="6">
        <f ca="1">RANDBETWEEN(36989,42900)</f>
        <v>40703</v>
      </c>
      <c r="M22" s="6">
        <f ca="1">RANDBETWEEN(42900,44800)</f>
        <v>44482</v>
      </c>
    </row>
    <row r="23" spans="1:13" x14ac:dyDescent="0.25">
      <c r="A2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2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სააკაძე</v>
      </c>
      <c r="C23" s="5">
        <f ca="1">RANDBETWEEN(18,78)</f>
        <v>58</v>
      </c>
      <c r="D2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მცხეთა</v>
      </c>
      <c r="E2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არქი</v>
      </c>
      <c r="F2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ინჟინერი</v>
      </c>
      <c r="G23" s="5" t="str">
        <f ca="1">CHOOSE(RANDBETWEEN(1,2),"საშუალო","უმაღლესი")</f>
        <v>უმაღლესი</v>
      </c>
      <c r="H23" s="5">
        <f ca="1">RANDBETWEEN(500,4500)</f>
        <v>605</v>
      </c>
      <c r="I23" s="5" t="str">
        <f ca="1">CHOOSE(RANDBETWEEN(1,6),"არდი","ალდაგი","ჯიპიაი ჰოლდინგი","იმედი ელ","პე ეს პე","ავერსი")</f>
        <v>იმედი ელ</v>
      </c>
      <c r="J23" s="5">
        <f ca="1">RANDBETWEEN(25,300)</f>
        <v>277</v>
      </c>
      <c r="K23" s="5" t="str">
        <f ca="1">CHOOSE(RANDBETWEEN(1,2),"დიახ","არა")</f>
        <v>არა</v>
      </c>
      <c r="L23" s="6">
        <f ca="1">RANDBETWEEN(36989,42900)</f>
        <v>42330</v>
      </c>
      <c r="M23" s="6">
        <f ca="1">RANDBETWEEN(42900,44800)</f>
        <v>44351</v>
      </c>
    </row>
    <row r="24" spans="1:13" x14ac:dyDescent="0.25">
      <c r="A2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2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მაისურაძე</v>
      </c>
      <c r="C24" s="5">
        <f ca="1">RANDBETWEEN(18,78)</f>
        <v>19</v>
      </c>
      <c r="D2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კასპი</v>
      </c>
      <c r="E2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მერმისი</v>
      </c>
      <c r="F2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პროგრამისტი</v>
      </c>
      <c r="G24" s="5" t="str">
        <f ca="1">CHOOSE(RANDBETWEEN(1,2),"საშუალო","უმაღლესი")</f>
        <v>საშუალო</v>
      </c>
      <c r="H24" s="5">
        <f ca="1">RANDBETWEEN(500,4500)</f>
        <v>3388</v>
      </c>
      <c r="I24" s="5" t="str">
        <f ca="1">CHOOSE(RANDBETWEEN(1,6),"არდი","ალდაგი","ჯიპიაი ჰოლდინგი","იმედი ელ","პე ეს პე","ავერსი")</f>
        <v>პე ეს პე</v>
      </c>
      <c r="J24" s="5">
        <f ca="1">RANDBETWEEN(25,300)</f>
        <v>162</v>
      </c>
      <c r="K24" s="5" t="str">
        <f ca="1">CHOOSE(RANDBETWEEN(1,2),"დიახ","არა")</f>
        <v>დიახ</v>
      </c>
      <c r="L24" s="6">
        <f ca="1">RANDBETWEEN(36989,42900)</f>
        <v>42282</v>
      </c>
      <c r="M24" s="6">
        <f ca="1">RANDBETWEEN(42900,44800)</f>
        <v>44000</v>
      </c>
    </row>
    <row r="25" spans="1:13" x14ac:dyDescent="0.25">
      <c r="A2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მიხეილ</v>
      </c>
      <c r="B2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სააკაძე</v>
      </c>
      <c r="C25" s="5">
        <f ca="1">RANDBETWEEN(18,78)</f>
        <v>74</v>
      </c>
      <c r="D2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თელავი</v>
      </c>
      <c r="E2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მერმისი</v>
      </c>
      <c r="F2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არქივარიუსი</v>
      </c>
      <c r="G25" s="5" t="str">
        <f ca="1">CHOOSE(RANDBETWEEN(1,2),"საშუალო","უმაღლესი")</f>
        <v>საშუალო</v>
      </c>
      <c r="H25" s="5">
        <f ca="1">RANDBETWEEN(500,4500)</f>
        <v>4443</v>
      </c>
      <c r="I25" s="5" t="str">
        <f ca="1">CHOOSE(RANDBETWEEN(1,6),"არდი","ალდაგი","ჯიპიაი ჰოლდინგი","იმედი ელ","პე ეს პე","ავერსი")</f>
        <v>ავერსი</v>
      </c>
      <c r="J25" s="5">
        <f ca="1">RANDBETWEEN(25,300)</f>
        <v>279</v>
      </c>
      <c r="K25" s="5" t="str">
        <f ca="1">CHOOSE(RANDBETWEEN(1,2),"დიახ","არა")</f>
        <v>არა</v>
      </c>
      <c r="L25" s="6">
        <f ca="1">RANDBETWEEN(36989,42900)</f>
        <v>39414</v>
      </c>
      <c r="M25" s="6">
        <f ca="1">RANDBETWEEN(42900,44800)</f>
        <v>44654</v>
      </c>
    </row>
    <row r="26" spans="1:13" x14ac:dyDescent="0.25">
      <c r="A2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დავით</v>
      </c>
      <c r="B2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ქართველიშვილი</v>
      </c>
      <c r="C26" s="5">
        <f ca="1">RANDBETWEEN(18,78)</f>
        <v>54</v>
      </c>
      <c r="D2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2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ლეგატო</v>
      </c>
      <c r="F2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მებაღე</v>
      </c>
      <c r="G26" s="5" t="str">
        <f ca="1">CHOOSE(RANDBETWEEN(1,2),"საშუალო","უმაღლესი")</f>
        <v>უმაღლესი</v>
      </c>
      <c r="H26" s="5">
        <f ca="1">RANDBETWEEN(500,4500)</f>
        <v>4290</v>
      </c>
      <c r="I26" s="5" t="str">
        <f ca="1">CHOOSE(RANDBETWEEN(1,6),"არდი","ალდაგი","ჯიპიაი ჰოლდინგი","იმედი ელ","პე ეს პე","ავერსი")</f>
        <v>იმედი ელ</v>
      </c>
      <c r="J26" s="5">
        <f ca="1">RANDBETWEEN(25,300)</f>
        <v>271</v>
      </c>
      <c r="K26" s="5" t="str">
        <f ca="1">CHOOSE(RANDBETWEEN(1,2),"დიახ","არა")</f>
        <v>არა</v>
      </c>
      <c r="L26" s="6">
        <f ca="1">RANDBETWEEN(36989,42900)</f>
        <v>37238</v>
      </c>
      <c r="M26" s="6">
        <f ca="1">RANDBETWEEN(42900,44800)</f>
        <v>43525</v>
      </c>
    </row>
    <row r="27" spans="1:13" x14ac:dyDescent="0.25">
      <c r="A2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ქეთევან</v>
      </c>
      <c r="B2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კალაძე</v>
      </c>
      <c r="C27" s="5">
        <f ca="1">RANDBETWEEN(18,78)</f>
        <v>58</v>
      </c>
      <c r="D2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2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არმანი</v>
      </c>
      <c r="F2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ჟურნალისტი</v>
      </c>
      <c r="G27" s="5" t="str">
        <f ca="1">CHOOSE(RANDBETWEEN(1,2),"საშუალო","უმაღლესი")</f>
        <v>საშუალო</v>
      </c>
      <c r="H27" s="5">
        <f ca="1">RANDBETWEEN(500,4500)</f>
        <v>2362</v>
      </c>
      <c r="I27" s="5" t="str">
        <f ca="1">CHOOSE(RANDBETWEEN(1,6),"არდი","ალდაგი","ჯიპიაი ჰოლდინგი","იმედი ელ","პე ეს პე","ავერსი")</f>
        <v>ჯიპიაი ჰოლდინგი</v>
      </c>
      <c r="J27" s="5">
        <f ca="1">RANDBETWEEN(25,300)</f>
        <v>107</v>
      </c>
      <c r="K27" s="5" t="str">
        <f ca="1">CHOOSE(RANDBETWEEN(1,2),"დიახ","არა")</f>
        <v>დიახ</v>
      </c>
      <c r="L27" s="6">
        <f ca="1">RANDBETWEEN(36989,42900)</f>
        <v>41403</v>
      </c>
      <c r="M27" s="6">
        <f ca="1">RANDBETWEEN(42900,44800)</f>
        <v>43531</v>
      </c>
    </row>
    <row r="28" spans="1:13" x14ac:dyDescent="0.25">
      <c r="A2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ნიკოლოზ</v>
      </c>
      <c r="B2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აბაშიძე</v>
      </c>
      <c r="C28" s="5">
        <f ca="1">RANDBETWEEN(18,78)</f>
        <v>21</v>
      </c>
      <c r="D2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ქუთაისი</v>
      </c>
      <c r="E2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ხარება</v>
      </c>
      <c r="F2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პროგრამისტი</v>
      </c>
      <c r="G28" s="5" t="str">
        <f ca="1">CHOOSE(RANDBETWEEN(1,2),"საშუალო","უმაღლესი")</f>
        <v>უმაღლესი</v>
      </c>
      <c r="H28" s="5">
        <f ca="1">RANDBETWEEN(500,4500)</f>
        <v>1270</v>
      </c>
      <c r="I28" s="5" t="str">
        <f ca="1">CHOOSE(RANDBETWEEN(1,6),"არდი","ალდაგი","ჯიპიაი ჰოლდინგი","იმედი ელ","პე ეს პე","ავერსი")</f>
        <v>იმედი ელ</v>
      </c>
      <c r="J28" s="5">
        <f ca="1">RANDBETWEEN(25,300)</f>
        <v>167</v>
      </c>
      <c r="K28" s="5" t="str">
        <f ca="1">CHOOSE(RANDBETWEEN(1,2),"დიახ","არა")</f>
        <v>არა</v>
      </c>
      <c r="L28" s="6">
        <f ca="1">RANDBETWEEN(36989,42900)</f>
        <v>37610</v>
      </c>
      <c r="M28" s="6">
        <f ca="1">RANDBETWEEN(42900,44800)</f>
        <v>44686</v>
      </c>
    </row>
    <row r="29" spans="1:13" x14ac:dyDescent="0.25">
      <c r="A2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მარიამ</v>
      </c>
      <c r="B2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გიგაური</v>
      </c>
      <c r="C29" s="5">
        <f ca="1">RANDBETWEEN(18,78)</f>
        <v>19</v>
      </c>
      <c r="D2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2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სტამბა</v>
      </c>
      <c r="F2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ბუღალტერი</v>
      </c>
      <c r="G29" s="5" t="str">
        <f ca="1">CHOOSE(RANDBETWEEN(1,2),"საშუალო","უმაღლესი")</f>
        <v>საშუალო</v>
      </c>
      <c r="H29" s="5">
        <f ca="1">RANDBETWEEN(500,4500)</f>
        <v>2175</v>
      </c>
      <c r="I29" s="5" t="str">
        <f ca="1">CHOOSE(RANDBETWEEN(1,6),"არდი","ალდაგი","ჯიპიაი ჰოლდინგი","იმედი ელ","პე ეს პე","ავერსი")</f>
        <v>პე ეს პე</v>
      </c>
      <c r="J29" s="5">
        <f ca="1">RANDBETWEEN(25,300)</f>
        <v>61</v>
      </c>
      <c r="K29" s="5" t="str">
        <f ca="1">CHOOSE(RANDBETWEEN(1,2),"დიახ","არა")</f>
        <v>არა</v>
      </c>
      <c r="L29" s="6">
        <f ca="1">RANDBETWEEN(36989,42900)</f>
        <v>37078</v>
      </c>
      <c r="M29" s="6">
        <f ca="1">RANDBETWEEN(42900,44800)</f>
        <v>44653</v>
      </c>
    </row>
    <row r="30" spans="1:13" x14ac:dyDescent="0.25">
      <c r="A3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მარიამ</v>
      </c>
      <c r="B3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დემეტრაშვილი</v>
      </c>
      <c r="C30" s="5">
        <f ca="1">RANDBETWEEN(18,78)</f>
        <v>54</v>
      </c>
      <c r="D3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თელავი</v>
      </c>
      <c r="E3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არდი</v>
      </c>
      <c r="F3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დირექტორი</v>
      </c>
      <c r="G30" s="5" t="str">
        <f ca="1">CHOOSE(RANDBETWEEN(1,2),"საშუალო","უმაღლესი")</f>
        <v>საშუალო</v>
      </c>
      <c r="H30" s="5">
        <f ca="1">RANDBETWEEN(500,4500)</f>
        <v>4415</v>
      </c>
      <c r="I30" s="5" t="str">
        <f ca="1">CHOOSE(RANDBETWEEN(1,6),"არდი","ალდაგი","ჯიპიაი ჰოლდინგი","იმედი ელ","პე ეს პე","ავერსი")</f>
        <v>ავერსი</v>
      </c>
      <c r="J30" s="5">
        <f ca="1">RANDBETWEEN(25,300)</f>
        <v>162</v>
      </c>
      <c r="K30" s="5" t="str">
        <f ca="1">CHOOSE(RANDBETWEEN(1,2),"დიახ","არა")</f>
        <v>არა</v>
      </c>
      <c r="L30" s="6">
        <f ca="1">RANDBETWEEN(36989,42900)</f>
        <v>39695</v>
      </c>
      <c r="M30" s="6">
        <f ca="1">RANDBETWEEN(42900,44800)</f>
        <v>43125</v>
      </c>
    </row>
    <row r="31" spans="1:13" x14ac:dyDescent="0.25">
      <c r="A3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ალექსანდრე</v>
      </c>
      <c r="B3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სააკაძე</v>
      </c>
      <c r="C31" s="5">
        <f ca="1">RANDBETWEEN(18,78)</f>
        <v>18</v>
      </c>
      <c r="D3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ონი</v>
      </c>
      <c r="E3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გუდვილი</v>
      </c>
      <c r="F3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მძღოლი</v>
      </c>
      <c r="G31" s="5" t="str">
        <f ca="1">CHOOSE(RANDBETWEEN(1,2),"საშუალო","უმაღლესი")</f>
        <v>საშუალო</v>
      </c>
      <c r="H31" s="5">
        <f ca="1">RANDBETWEEN(500,4500)</f>
        <v>3073</v>
      </c>
      <c r="I31" s="5" t="str">
        <f ca="1">CHOOSE(RANDBETWEEN(1,6),"არდი","ალდაგი","ჯიპიაი ჰოლდინგი","იმედი ელ","პე ეს პე","ავერსი")</f>
        <v>პე ეს პე</v>
      </c>
      <c r="J31" s="5">
        <f ca="1">RANDBETWEEN(25,300)</f>
        <v>68</v>
      </c>
      <c r="K31" s="5" t="str">
        <f ca="1">CHOOSE(RANDBETWEEN(1,2),"დიახ","არა")</f>
        <v>არა</v>
      </c>
      <c r="L31" s="6">
        <f ca="1">RANDBETWEEN(36989,42900)</f>
        <v>42682</v>
      </c>
      <c r="M31" s="6">
        <f ca="1">RANDBETWEEN(42900,44800)</f>
        <v>43849</v>
      </c>
    </row>
    <row r="32" spans="1:13" x14ac:dyDescent="0.25">
      <c r="A3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3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ბორცვაძე</v>
      </c>
      <c r="C32" s="5">
        <f ca="1">RANDBETWEEN(18,78)</f>
        <v>58</v>
      </c>
      <c r="D3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თელავი</v>
      </c>
      <c r="E3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არმანი</v>
      </c>
      <c r="F3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მძღოლი</v>
      </c>
      <c r="G32" s="5" t="str">
        <f ca="1">CHOOSE(RANDBETWEEN(1,2),"საშუალო","უმაღლესი")</f>
        <v>უმაღლესი</v>
      </c>
      <c r="H32" s="5">
        <f ca="1">RANDBETWEEN(500,4500)</f>
        <v>1939</v>
      </c>
      <c r="I32" s="5" t="str">
        <f ca="1">CHOOSE(RANDBETWEEN(1,6),"არდი","ალდაგი","ჯიპიაი ჰოლდინგი","იმედი ელ","პე ეს პე","ავერსი")</f>
        <v>პე ეს პე</v>
      </c>
      <c r="J32" s="5">
        <f ca="1">RANDBETWEEN(25,300)</f>
        <v>40</v>
      </c>
      <c r="K32" s="5" t="str">
        <f ca="1">CHOOSE(RANDBETWEEN(1,2),"დიახ","არა")</f>
        <v>არა</v>
      </c>
      <c r="L32" s="6">
        <f ca="1">RANDBETWEEN(36989,42900)</f>
        <v>42162</v>
      </c>
      <c r="M32" s="6">
        <f ca="1">RANDBETWEEN(42900,44800)</f>
        <v>42933</v>
      </c>
    </row>
    <row r="33" spans="1:13" x14ac:dyDescent="0.25">
      <c r="A3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ლელა</v>
      </c>
      <c r="B3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ბუკია</v>
      </c>
      <c r="C33" s="5">
        <f ca="1">RANDBETWEEN(18,78)</f>
        <v>22</v>
      </c>
      <c r="D3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3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გუდვილი</v>
      </c>
      <c r="F3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ინჟინერი</v>
      </c>
      <c r="G33" s="5" t="str">
        <f ca="1">CHOOSE(RANDBETWEEN(1,2),"საშუალო","უმაღლესი")</f>
        <v>უმაღლესი</v>
      </c>
      <c r="H33" s="5">
        <f ca="1">RANDBETWEEN(500,4500)</f>
        <v>3029</v>
      </c>
      <c r="I33" s="5" t="str">
        <f ca="1">CHOOSE(RANDBETWEEN(1,6),"არდი","ალდაგი","ჯიპიაი ჰოლდინგი","იმედი ელ","პე ეს პე","ავერსი")</f>
        <v>ავერსი</v>
      </c>
      <c r="J33" s="5">
        <f ca="1">RANDBETWEEN(25,300)</f>
        <v>169</v>
      </c>
      <c r="K33" s="5" t="str">
        <f ca="1">CHOOSE(RANDBETWEEN(1,2),"დიახ","არა")</f>
        <v>არა</v>
      </c>
      <c r="L33" s="6">
        <f ca="1">RANDBETWEEN(36989,42900)</f>
        <v>42652</v>
      </c>
      <c r="M33" s="6">
        <f ca="1">RANDBETWEEN(42900,44800)</f>
        <v>44293</v>
      </c>
    </row>
    <row r="34" spans="1:13" x14ac:dyDescent="0.25">
      <c r="A3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ალექსანდრე</v>
      </c>
      <c r="B3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დემეტრაშვილი</v>
      </c>
      <c r="C34" s="5">
        <f ca="1">RANDBETWEEN(18,78)</f>
        <v>28</v>
      </c>
      <c r="D3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3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სტამბა</v>
      </c>
      <c r="F3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მზარეული</v>
      </c>
      <c r="G34" s="5" t="str">
        <f ca="1">CHOOSE(RANDBETWEEN(1,2),"საშუალო","უმაღლესი")</f>
        <v>საშუალო</v>
      </c>
      <c r="H34" s="5">
        <f ca="1">RANDBETWEEN(500,4500)</f>
        <v>1626</v>
      </c>
      <c r="I34" s="5" t="str">
        <f ca="1">CHOOSE(RANDBETWEEN(1,6),"არდი","ალდაგი","ჯიპიაი ჰოლდინგი","იმედი ელ","პე ეს პე","ავერსი")</f>
        <v>ავერსი</v>
      </c>
      <c r="J34" s="5">
        <f ca="1">RANDBETWEEN(25,300)</f>
        <v>144</v>
      </c>
      <c r="K34" s="5" t="str">
        <f ca="1">CHOOSE(RANDBETWEEN(1,2),"დიახ","არა")</f>
        <v>დიახ</v>
      </c>
      <c r="L34" s="6">
        <f ca="1">RANDBETWEEN(36989,42900)</f>
        <v>40580</v>
      </c>
      <c r="M34" s="6">
        <f ca="1">RANDBETWEEN(42900,44800)</f>
        <v>44462</v>
      </c>
    </row>
    <row r="35" spans="1:13" x14ac:dyDescent="0.25">
      <c r="A3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ლელა</v>
      </c>
      <c r="B3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ბერიკაშვილი</v>
      </c>
      <c r="C35" s="5">
        <f ca="1">RANDBETWEEN(18,78)</f>
        <v>45</v>
      </c>
      <c r="D3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ბათუმი</v>
      </c>
      <c r="E3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კარფური</v>
      </c>
      <c r="F3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რეჟისორი</v>
      </c>
      <c r="G35" s="5" t="str">
        <f ca="1">CHOOSE(RANDBETWEEN(1,2),"საშუალო","უმაღლესი")</f>
        <v>საშუალო</v>
      </c>
      <c r="H35" s="5">
        <f ca="1">RANDBETWEEN(500,4500)</f>
        <v>2578</v>
      </c>
      <c r="I35" s="5" t="str">
        <f ca="1">CHOOSE(RANDBETWEEN(1,6),"არდი","ალდაგი","ჯიპიაი ჰოლდინგი","იმედი ელ","პე ეს პე","ავერსი")</f>
        <v>ჯიპიაი ჰოლდინგი</v>
      </c>
      <c r="J35" s="5">
        <f ca="1">RANDBETWEEN(25,300)</f>
        <v>178</v>
      </c>
      <c r="K35" s="5" t="str">
        <f ca="1">CHOOSE(RANDBETWEEN(1,2),"დიახ","არა")</f>
        <v>დიახ</v>
      </c>
      <c r="L35" s="6">
        <f ca="1">RANDBETWEEN(36989,42900)</f>
        <v>38640</v>
      </c>
      <c r="M35" s="6">
        <f ca="1">RANDBETWEEN(42900,44800)</f>
        <v>43162</v>
      </c>
    </row>
    <row r="36" spans="1:13" x14ac:dyDescent="0.25">
      <c r="A3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დავით</v>
      </c>
      <c r="B3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კალაძე</v>
      </c>
      <c r="C36" s="5">
        <f ca="1">RANDBETWEEN(18,78)</f>
        <v>58</v>
      </c>
      <c r="D3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გურჯაანი</v>
      </c>
      <c r="E3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დირსი</v>
      </c>
      <c r="F3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პროგრამისტი</v>
      </c>
      <c r="G36" s="5" t="str">
        <f ca="1">CHOOSE(RANDBETWEEN(1,2),"საშუალო","უმაღლესი")</f>
        <v>უმაღლესი</v>
      </c>
      <c r="H36" s="5">
        <f ca="1">RANDBETWEEN(500,4500)</f>
        <v>3702</v>
      </c>
      <c r="I36" s="5" t="str">
        <f ca="1">CHOOSE(RANDBETWEEN(1,6),"არდი","ალდაგი","ჯიპიაი ჰოლდინგი","იმედი ელ","პე ეს პე","ავერსი")</f>
        <v>არდი</v>
      </c>
      <c r="J36" s="5">
        <f ca="1">RANDBETWEEN(25,300)</f>
        <v>25</v>
      </c>
      <c r="K36" s="5" t="str">
        <f ca="1">CHOOSE(RANDBETWEEN(1,2),"დიახ","არა")</f>
        <v>არა</v>
      </c>
      <c r="L36" s="6">
        <f ca="1">RANDBETWEEN(36989,42900)</f>
        <v>41538</v>
      </c>
      <c r="M36" s="6">
        <f ca="1">RANDBETWEEN(42900,44800)</f>
        <v>44285</v>
      </c>
    </row>
    <row r="37" spans="1:13" x14ac:dyDescent="0.25">
      <c r="A3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მარიამ</v>
      </c>
      <c r="B3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აბესაძე</v>
      </c>
      <c r="C37" s="5">
        <f ca="1">RANDBETWEEN(18,78)</f>
        <v>75</v>
      </c>
      <c r="D3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კასპი</v>
      </c>
      <c r="E3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გუდვილი</v>
      </c>
      <c r="F3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ელექტრიკოსი</v>
      </c>
      <c r="G37" s="5" t="str">
        <f ca="1">CHOOSE(RANDBETWEEN(1,2),"საშუალო","უმაღლესი")</f>
        <v>საშუალო</v>
      </c>
      <c r="H37" s="5">
        <f ca="1">RANDBETWEEN(500,4500)</f>
        <v>1508</v>
      </c>
      <c r="I37" s="5" t="str">
        <f ca="1">CHOOSE(RANDBETWEEN(1,6),"არდი","ალდაგი","ჯიპიაი ჰოლდინგი","იმედი ელ","პე ეს პე","ავერსი")</f>
        <v>ალდაგი</v>
      </c>
      <c r="J37" s="5">
        <f ca="1">RANDBETWEEN(25,300)</f>
        <v>133</v>
      </c>
      <c r="K37" s="5" t="str">
        <f ca="1">CHOOSE(RANDBETWEEN(1,2),"დიახ","არა")</f>
        <v>არა</v>
      </c>
      <c r="L37" s="6">
        <f ca="1">RANDBETWEEN(36989,42900)</f>
        <v>41590</v>
      </c>
      <c r="M37" s="6">
        <f ca="1">RANDBETWEEN(42900,44800)</f>
        <v>44676</v>
      </c>
    </row>
    <row r="38" spans="1:13" x14ac:dyDescent="0.25">
      <c r="A3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ქეთევან</v>
      </c>
      <c r="B3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მაისურაძე</v>
      </c>
      <c r="C38" s="5">
        <f ca="1">RANDBETWEEN(18,78)</f>
        <v>41</v>
      </c>
      <c r="D3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მცხეთა</v>
      </c>
      <c r="E3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ალფა</v>
      </c>
      <c r="F3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არქივარიუსი</v>
      </c>
      <c r="G38" s="5" t="str">
        <f ca="1">CHOOSE(RANDBETWEEN(1,2),"საშუალო","უმაღლესი")</f>
        <v>საშუალო</v>
      </c>
      <c r="H38" s="5">
        <f ca="1">RANDBETWEEN(500,4500)</f>
        <v>1504</v>
      </c>
      <c r="I38" s="5" t="str">
        <f ca="1">CHOOSE(RANDBETWEEN(1,6),"არდი","ალდაგი","ჯიპიაი ჰოლდინგი","იმედი ელ","პე ეს პე","ავერსი")</f>
        <v>არდი</v>
      </c>
      <c r="J38" s="5">
        <f ca="1">RANDBETWEEN(25,300)</f>
        <v>257</v>
      </c>
      <c r="K38" s="5" t="str">
        <f ca="1">CHOOSE(RANDBETWEEN(1,2),"დიახ","არა")</f>
        <v>არა</v>
      </c>
      <c r="L38" s="6">
        <f ca="1">RANDBETWEEN(36989,42900)</f>
        <v>40503</v>
      </c>
      <c r="M38" s="6">
        <f ca="1">RANDBETWEEN(42900,44800)</f>
        <v>43032</v>
      </c>
    </row>
    <row r="39" spans="1:13" x14ac:dyDescent="0.25">
      <c r="A3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3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ბენიძე</v>
      </c>
      <c r="C39" s="5">
        <f ca="1">RANDBETWEEN(18,78)</f>
        <v>29</v>
      </c>
      <c r="D3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3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ლეგატო</v>
      </c>
      <c r="F3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მზარეული</v>
      </c>
      <c r="G39" s="5" t="str">
        <f ca="1">CHOOSE(RANDBETWEEN(1,2),"საშუალო","უმაღლესი")</f>
        <v>საშუალო</v>
      </c>
      <c r="H39" s="5">
        <f ca="1">RANDBETWEEN(500,4500)</f>
        <v>2688</v>
      </c>
      <c r="I39" s="5" t="str">
        <f ca="1">CHOOSE(RANDBETWEEN(1,6),"არდი","ალდაგი","ჯიპიაი ჰოლდინგი","იმედი ელ","პე ეს პე","ავერსი")</f>
        <v>პე ეს პე</v>
      </c>
      <c r="J39" s="5">
        <f ca="1">RANDBETWEEN(25,300)</f>
        <v>99</v>
      </c>
      <c r="K39" s="5" t="str">
        <f ca="1">CHOOSE(RANDBETWEEN(1,2),"დიახ","არა")</f>
        <v>დიახ</v>
      </c>
      <c r="L39" s="6">
        <f ca="1">RANDBETWEEN(36989,42900)</f>
        <v>37486</v>
      </c>
      <c r="M39" s="6">
        <f ca="1">RANDBETWEEN(42900,44800)</f>
        <v>44115</v>
      </c>
    </row>
    <row r="40" spans="1:13" x14ac:dyDescent="0.25">
      <c r="A4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ნიკოლოზ</v>
      </c>
      <c r="B4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ბორცვაძე</v>
      </c>
      <c r="C40" s="5">
        <f ca="1">RANDBETWEEN(18,78)</f>
        <v>43</v>
      </c>
      <c r="D4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თელავი</v>
      </c>
      <c r="E4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არმანი</v>
      </c>
      <c r="F4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რეჟისორი</v>
      </c>
      <c r="G40" s="5" t="str">
        <f ca="1">CHOOSE(RANDBETWEEN(1,2),"საშუალო","უმაღლესი")</f>
        <v>საშუალო</v>
      </c>
      <c r="H40" s="5">
        <f ca="1">RANDBETWEEN(500,4500)</f>
        <v>3653</v>
      </c>
      <c r="I40" s="5" t="str">
        <f ca="1">CHOOSE(RANDBETWEEN(1,6),"არდი","ალდაგი","ჯიპიაი ჰოლდინგი","იმედი ელ","პე ეს პე","ავერსი")</f>
        <v>იმედი ელ</v>
      </c>
      <c r="J40" s="5">
        <f ca="1">RANDBETWEEN(25,300)</f>
        <v>232</v>
      </c>
      <c r="K40" s="5" t="str">
        <f ca="1">CHOOSE(RANDBETWEEN(1,2),"დიახ","არა")</f>
        <v>არა</v>
      </c>
      <c r="L40" s="6">
        <f ca="1">RANDBETWEEN(36989,42900)</f>
        <v>40890</v>
      </c>
      <c r="M40" s="6">
        <f ca="1">RANDBETWEEN(42900,44800)</f>
        <v>43948</v>
      </c>
    </row>
    <row r="41" spans="1:13" x14ac:dyDescent="0.25">
      <c r="A4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ანა</v>
      </c>
      <c r="B4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ცაგარეიშვილი</v>
      </c>
      <c r="C41" s="5">
        <f ca="1">RANDBETWEEN(18,78)</f>
        <v>35</v>
      </c>
      <c r="D4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კასპი</v>
      </c>
      <c r="E4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სტამბა</v>
      </c>
      <c r="F4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მოლარე</v>
      </c>
      <c r="G41" s="5" t="str">
        <f ca="1">CHOOSE(RANDBETWEEN(1,2),"საშუალო","უმაღლესი")</f>
        <v>საშუალო</v>
      </c>
      <c r="H41" s="5">
        <f ca="1">RANDBETWEEN(500,4500)</f>
        <v>4232</v>
      </c>
      <c r="I41" s="5" t="str">
        <f ca="1">CHOOSE(RANDBETWEEN(1,6),"არდი","ალდაგი","ჯიპიაი ჰოლდინგი","იმედი ელ","პე ეს პე","ავერსი")</f>
        <v>ჯიპიაი ჰოლდინგი</v>
      </c>
      <c r="J41" s="5">
        <f ca="1">RANDBETWEEN(25,300)</f>
        <v>237</v>
      </c>
      <c r="K41" s="5" t="str">
        <f ca="1">CHOOSE(RANDBETWEEN(1,2),"დიახ","არა")</f>
        <v>არა</v>
      </c>
      <c r="L41" s="6">
        <f ca="1">RANDBETWEEN(36989,42900)</f>
        <v>38797</v>
      </c>
      <c r="M41" s="6">
        <f ca="1">RANDBETWEEN(42900,44800)</f>
        <v>42915</v>
      </c>
    </row>
    <row r="42" spans="1:13" x14ac:dyDescent="0.25">
      <c r="A4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4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ბუკია</v>
      </c>
      <c r="C42" s="5">
        <f ca="1">RANDBETWEEN(18,78)</f>
        <v>19</v>
      </c>
      <c r="D4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4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სტამბა</v>
      </c>
      <c r="F4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კარდიოლოგი</v>
      </c>
      <c r="G42" s="5" t="str">
        <f ca="1">CHOOSE(RANDBETWEEN(1,2),"საშუალო","უმაღლესი")</f>
        <v>უმაღლესი</v>
      </c>
      <c r="H42" s="5">
        <f ca="1">RANDBETWEEN(500,4500)</f>
        <v>1759</v>
      </c>
      <c r="I42" s="5" t="str">
        <f ca="1">CHOOSE(RANDBETWEEN(1,6),"არდი","ალდაგი","ჯიპიაი ჰოლდინგი","იმედი ელ","პე ეს პე","ავერსი")</f>
        <v>პე ეს პე</v>
      </c>
      <c r="J42" s="5">
        <f ca="1">RANDBETWEEN(25,300)</f>
        <v>203</v>
      </c>
      <c r="K42" s="5" t="str">
        <f ca="1">CHOOSE(RANDBETWEEN(1,2),"დიახ","არა")</f>
        <v>დიახ</v>
      </c>
      <c r="L42" s="6">
        <f ca="1">RANDBETWEEN(36989,42900)</f>
        <v>37989</v>
      </c>
      <c r="M42" s="6">
        <f ca="1">RANDBETWEEN(42900,44800)</f>
        <v>44607</v>
      </c>
    </row>
    <row r="43" spans="1:13" x14ac:dyDescent="0.25">
      <c r="A4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მიხეილ</v>
      </c>
      <c r="B4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ბორცვაძე</v>
      </c>
      <c r="C43" s="5">
        <f ca="1">RANDBETWEEN(18,78)</f>
        <v>32</v>
      </c>
      <c r="D4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4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ალფა</v>
      </c>
      <c r="F4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ბუღალტერი</v>
      </c>
      <c r="G43" s="5" t="str">
        <f ca="1">CHOOSE(RANDBETWEEN(1,2),"საშუალო","უმაღლესი")</f>
        <v>საშუალო</v>
      </c>
      <c r="H43" s="5">
        <f ca="1">RANDBETWEEN(500,4500)</f>
        <v>2502</v>
      </c>
      <c r="I43" s="5" t="str">
        <f ca="1">CHOOSE(RANDBETWEEN(1,6),"არდი","ალდაგი","ჯიპიაი ჰოლდინგი","იმედი ელ","პე ეს პე","ავერსი")</f>
        <v>არდი</v>
      </c>
      <c r="J43" s="5">
        <f ca="1">RANDBETWEEN(25,300)</f>
        <v>203</v>
      </c>
      <c r="K43" s="5" t="str">
        <f ca="1">CHOOSE(RANDBETWEEN(1,2),"დიახ","არა")</f>
        <v>დიახ</v>
      </c>
      <c r="L43" s="6">
        <f ca="1">RANDBETWEEN(36989,42900)</f>
        <v>41589</v>
      </c>
      <c r="M43" s="6">
        <f ca="1">RANDBETWEEN(42900,44800)</f>
        <v>44635</v>
      </c>
    </row>
    <row r="44" spans="1:13" x14ac:dyDescent="0.25">
      <c r="A4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ქეთევან</v>
      </c>
      <c r="B4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ბუკია</v>
      </c>
      <c r="C44" s="5">
        <f ca="1">RANDBETWEEN(18,78)</f>
        <v>26</v>
      </c>
      <c r="D4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კასპი</v>
      </c>
      <c r="E4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აპექსი</v>
      </c>
      <c r="F4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არქიტექტორი</v>
      </c>
      <c r="G44" s="5" t="str">
        <f ca="1">CHOOSE(RANDBETWEEN(1,2),"საშუალო","უმაღლესი")</f>
        <v>საშუალო</v>
      </c>
      <c r="H44" s="5">
        <f ca="1">RANDBETWEEN(500,4500)</f>
        <v>3969</v>
      </c>
      <c r="I44" s="5" t="str">
        <f ca="1">CHOOSE(RANDBETWEEN(1,6),"არდი","ალდაგი","ჯიპიაი ჰოლდინგი","იმედი ელ","პე ეს პე","ავერსი")</f>
        <v>არდი</v>
      </c>
      <c r="J44" s="5">
        <f ca="1">RANDBETWEEN(25,300)</f>
        <v>62</v>
      </c>
      <c r="K44" s="5" t="str">
        <f ca="1">CHOOSE(RANDBETWEEN(1,2),"დიახ","არა")</f>
        <v>არა</v>
      </c>
      <c r="L44" s="6">
        <f ca="1">RANDBETWEEN(36989,42900)</f>
        <v>38650</v>
      </c>
      <c r="M44" s="6">
        <f ca="1">RANDBETWEEN(42900,44800)</f>
        <v>44024</v>
      </c>
    </row>
    <row r="45" spans="1:13" x14ac:dyDescent="0.25">
      <c r="A4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4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აბესაძე</v>
      </c>
      <c r="C45" s="5">
        <f ca="1">RANDBETWEEN(18,78)</f>
        <v>70</v>
      </c>
      <c r="D4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თბილისი</v>
      </c>
      <c r="E4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ნომა</v>
      </c>
      <c r="F4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ჟურნალისტი</v>
      </c>
      <c r="G45" s="5" t="str">
        <f ca="1">CHOOSE(RANDBETWEEN(1,2),"საშუალო","უმაღლესი")</f>
        <v>უმაღლესი</v>
      </c>
      <c r="H45" s="5">
        <f ca="1">RANDBETWEEN(500,4500)</f>
        <v>3911</v>
      </c>
      <c r="I45" s="5" t="str">
        <f ca="1">CHOOSE(RANDBETWEEN(1,6),"არდი","ალდაგი","ჯიპიაი ჰოლდინგი","იმედი ელ","პე ეს პე","ავერსი")</f>
        <v>ალდაგი</v>
      </c>
      <c r="J45" s="5">
        <f ca="1">RANDBETWEEN(25,300)</f>
        <v>100</v>
      </c>
      <c r="K45" s="5" t="str">
        <f ca="1">CHOOSE(RANDBETWEEN(1,2),"დიახ","არა")</f>
        <v>დიახ</v>
      </c>
      <c r="L45" s="6">
        <f ca="1">RANDBETWEEN(36989,42900)</f>
        <v>42002</v>
      </c>
      <c r="M45" s="6">
        <f ca="1">RANDBETWEEN(42900,44800)</f>
        <v>44097</v>
      </c>
    </row>
    <row r="46" spans="1:13" x14ac:dyDescent="0.25">
      <c r="A4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დავით</v>
      </c>
      <c r="B4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კალაძე</v>
      </c>
      <c r="C46" s="5">
        <f ca="1">RANDBETWEEN(18,78)</f>
        <v>33</v>
      </c>
      <c r="D4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გორი</v>
      </c>
      <c r="E4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არქი</v>
      </c>
      <c r="F4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მძღოლი</v>
      </c>
      <c r="G46" s="5" t="str">
        <f ca="1">CHOOSE(RANDBETWEEN(1,2),"საშუალო","უმაღლესი")</f>
        <v>უმაღლესი</v>
      </c>
      <c r="H46" s="5">
        <f ca="1">RANDBETWEEN(500,4500)</f>
        <v>2449</v>
      </c>
      <c r="I46" s="5" t="str">
        <f ca="1">CHOOSE(RANDBETWEEN(1,6),"არდი","ალდაგი","ჯიპიაი ჰოლდინგი","იმედი ელ","პე ეს პე","ავერსი")</f>
        <v>არდი</v>
      </c>
      <c r="J46" s="5">
        <f ca="1">RANDBETWEEN(25,300)</f>
        <v>162</v>
      </c>
      <c r="K46" s="5" t="str">
        <f ca="1">CHOOSE(RANDBETWEEN(1,2),"დიახ","არა")</f>
        <v>არა</v>
      </c>
      <c r="L46" s="6">
        <f ca="1">RANDBETWEEN(36989,42900)</f>
        <v>42009</v>
      </c>
      <c r="M46" s="6">
        <f ca="1">RANDBETWEEN(42900,44800)</f>
        <v>43704</v>
      </c>
    </row>
    <row r="47" spans="1:13" x14ac:dyDescent="0.25">
      <c r="A4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თომა</v>
      </c>
      <c r="B4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ადამაშვილი</v>
      </c>
      <c r="C47" s="5">
        <f ca="1">RANDBETWEEN(18,78)</f>
        <v>52</v>
      </c>
      <c r="D4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4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ალფა</v>
      </c>
      <c r="F4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დირექტორი</v>
      </c>
      <c r="G47" s="5" t="str">
        <f ca="1">CHOOSE(RANDBETWEEN(1,2),"საშუალო","უმაღლესი")</f>
        <v>საშუალო</v>
      </c>
      <c r="H47" s="5">
        <f ca="1">RANDBETWEEN(500,4500)</f>
        <v>2447</v>
      </c>
      <c r="I47" s="5" t="str">
        <f ca="1">CHOOSE(RANDBETWEEN(1,6),"არდი","ალდაგი","ჯიპიაი ჰოლდინგი","იმედი ელ","პე ეს პე","ავერსი")</f>
        <v>ჯიპიაი ჰოლდინგი</v>
      </c>
      <c r="J47" s="5">
        <f ca="1">RANDBETWEEN(25,300)</f>
        <v>171</v>
      </c>
      <c r="K47" s="5" t="str">
        <f ca="1">CHOOSE(RANDBETWEEN(1,2),"დიახ","არა")</f>
        <v>არა</v>
      </c>
      <c r="L47" s="6">
        <f ca="1">RANDBETWEEN(36989,42900)</f>
        <v>37695</v>
      </c>
      <c r="M47" s="6">
        <f ca="1">RANDBETWEEN(42900,44800)</f>
        <v>43535</v>
      </c>
    </row>
    <row r="48" spans="1:13" x14ac:dyDescent="0.25">
      <c r="A4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ქეთევან</v>
      </c>
      <c r="B4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ბორცვაძე</v>
      </c>
      <c r="C48" s="5">
        <f ca="1">RANDBETWEEN(18,78)</f>
        <v>67</v>
      </c>
      <c r="D4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ბათუმი</v>
      </c>
      <c r="E4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პომოდორისიმო</v>
      </c>
      <c r="F4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კარდიოლოგი</v>
      </c>
      <c r="G48" s="5" t="str">
        <f ca="1">CHOOSE(RANDBETWEEN(1,2),"საშუალო","უმაღლესი")</f>
        <v>უმაღლესი</v>
      </c>
      <c r="H48" s="5">
        <f ca="1">RANDBETWEEN(500,4500)</f>
        <v>3138</v>
      </c>
      <c r="I48" s="5" t="str">
        <f ca="1">CHOOSE(RANDBETWEEN(1,6),"არდი","ალდაგი","ჯიპიაი ჰოლდინგი","იმედი ელ","პე ეს პე","ავერსი")</f>
        <v>ავერსი</v>
      </c>
      <c r="J48" s="5">
        <f ca="1">RANDBETWEEN(25,300)</f>
        <v>36</v>
      </c>
      <c r="K48" s="5" t="str">
        <f ca="1">CHOOSE(RANDBETWEEN(1,2),"დიახ","არა")</f>
        <v>დიახ</v>
      </c>
      <c r="L48" s="6">
        <f ca="1">RANDBETWEEN(36989,42900)</f>
        <v>41942</v>
      </c>
      <c r="M48" s="6">
        <f ca="1">RANDBETWEEN(42900,44800)</f>
        <v>44501</v>
      </c>
    </row>
    <row r="49" spans="1:13" x14ac:dyDescent="0.25">
      <c r="A4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4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ბუკია</v>
      </c>
      <c r="C49" s="5">
        <f ca="1">RANDBETWEEN(18,78)</f>
        <v>51</v>
      </c>
      <c r="D4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4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არდი</v>
      </c>
      <c r="F4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არქივარიუსი</v>
      </c>
      <c r="G49" s="5" t="str">
        <f ca="1">CHOOSE(RANDBETWEEN(1,2),"საშუალო","უმაღლესი")</f>
        <v>უმაღლესი</v>
      </c>
      <c r="H49" s="5">
        <f ca="1">RANDBETWEEN(500,4500)</f>
        <v>3270</v>
      </c>
      <c r="I49" s="5" t="str">
        <f ca="1">CHOOSE(RANDBETWEEN(1,6),"არდი","ალდაგი","ჯიპიაი ჰოლდინგი","იმედი ელ","პე ეს პე","ავერსი")</f>
        <v>ჯიპიაი ჰოლდინგი</v>
      </c>
      <c r="J49" s="5">
        <f ca="1">RANDBETWEEN(25,300)</f>
        <v>81</v>
      </c>
      <c r="K49" s="5" t="str">
        <f ca="1">CHOOSE(RANDBETWEEN(1,2),"დიახ","არა")</f>
        <v>დიახ</v>
      </c>
      <c r="L49" s="6">
        <f ca="1">RANDBETWEEN(36989,42900)</f>
        <v>41076</v>
      </c>
      <c r="M49" s="6">
        <f ca="1">RANDBETWEEN(42900,44800)</f>
        <v>43736</v>
      </c>
    </row>
    <row r="50" spans="1:13" x14ac:dyDescent="0.25">
      <c r="A5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ლუკა</v>
      </c>
      <c r="B5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კერესელიძე</v>
      </c>
      <c r="C50" s="5">
        <f ca="1">RANDBETWEEN(18,78)</f>
        <v>27</v>
      </c>
      <c r="D5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ონი</v>
      </c>
      <c r="E5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არმანი</v>
      </c>
      <c r="F5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მებაღე</v>
      </c>
      <c r="G50" s="5" t="str">
        <f ca="1">CHOOSE(RANDBETWEEN(1,2),"საშუალო","უმაღლესი")</f>
        <v>საშუალო</v>
      </c>
      <c r="H50" s="5">
        <f ca="1">RANDBETWEEN(500,4500)</f>
        <v>3982</v>
      </c>
      <c r="I50" s="5" t="str">
        <f ca="1">CHOOSE(RANDBETWEEN(1,6),"არდი","ალდაგი","ჯიპიაი ჰოლდინგი","იმედი ელ","პე ეს პე","ავერსი")</f>
        <v>ჯიპიაი ჰოლდინგი</v>
      </c>
      <c r="J50" s="5">
        <f ca="1">RANDBETWEEN(25,300)</f>
        <v>32</v>
      </c>
      <c r="K50" s="5" t="str">
        <f ca="1">CHOOSE(RANDBETWEEN(1,2),"დიახ","არა")</f>
        <v>არა</v>
      </c>
      <c r="L50" s="6">
        <f ca="1">RANDBETWEEN(36989,42900)</f>
        <v>42213</v>
      </c>
      <c r="M50" s="6">
        <f ca="1">RANDBETWEEN(42900,44800)</f>
        <v>43113</v>
      </c>
    </row>
    <row r="51" spans="1:13" x14ac:dyDescent="0.25">
      <c r="A5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5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ბერიკაშვილი</v>
      </c>
      <c r="C51" s="5">
        <f ca="1">RANDBETWEEN(18,78)</f>
        <v>66</v>
      </c>
      <c r="D5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თბილისი</v>
      </c>
      <c r="E5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სტამბა</v>
      </c>
      <c r="F5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მზარეული</v>
      </c>
      <c r="G51" s="5" t="str">
        <f ca="1">CHOOSE(RANDBETWEEN(1,2),"საშუალო","უმაღლესი")</f>
        <v>საშუალო</v>
      </c>
      <c r="H51" s="5">
        <f ca="1">RANDBETWEEN(500,4500)</f>
        <v>1780</v>
      </c>
      <c r="I51" s="5" t="str">
        <f ca="1">CHOOSE(RANDBETWEEN(1,6),"არდი","ალდაგი","ჯიპიაი ჰოლდინგი","იმედი ელ","პე ეს პე","ავერსი")</f>
        <v>ჯიპიაი ჰოლდინგი</v>
      </c>
      <c r="J51" s="5">
        <f ca="1">RANDBETWEEN(25,300)</f>
        <v>142</v>
      </c>
      <c r="K51" s="5" t="str">
        <f ca="1">CHOOSE(RANDBETWEEN(1,2),"დიახ","არა")</f>
        <v>არა</v>
      </c>
      <c r="L51" s="6">
        <f ca="1">RANDBETWEEN(36989,42900)</f>
        <v>41504</v>
      </c>
      <c r="M51" s="6">
        <f ca="1">RANDBETWEEN(42900,44800)</f>
        <v>43854</v>
      </c>
    </row>
    <row r="52" spans="1:13" x14ac:dyDescent="0.25">
      <c r="A5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მართა</v>
      </c>
      <c r="B5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მაღლაკელიძე</v>
      </c>
      <c r="C52" s="5">
        <f ca="1">RANDBETWEEN(18,78)</f>
        <v>60</v>
      </c>
      <c r="D5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5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დირსი</v>
      </c>
      <c r="F5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კარდიოლოგი</v>
      </c>
      <c r="G52" s="5" t="str">
        <f ca="1">CHOOSE(RANDBETWEEN(1,2),"საშუალო","უმაღლესი")</f>
        <v>საშუალო</v>
      </c>
      <c r="H52" s="5">
        <f ca="1">RANDBETWEEN(500,4500)</f>
        <v>2358</v>
      </c>
      <c r="I52" s="5" t="str">
        <f ca="1">CHOOSE(RANDBETWEEN(1,6),"არდი","ალდაგი","ჯიპიაი ჰოლდინგი","იმედი ელ","პე ეს პე","ავერსი")</f>
        <v>ავერსი</v>
      </c>
      <c r="J52" s="5">
        <f ca="1">RANDBETWEEN(25,300)</f>
        <v>161</v>
      </c>
      <c r="K52" s="5" t="str">
        <f ca="1">CHOOSE(RANDBETWEEN(1,2),"დიახ","არა")</f>
        <v>დიახ</v>
      </c>
      <c r="L52" s="6">
        <f ca="1">RANDBETWEEN(36989,42900)</f>
        <v>37917</v>
      </c>
      <c r="M52" s="6">
        <f ca="1">RANDBETWEEN(42900,44800)</f>
        <v>44348</v>
      </c>
    </row>
    <row r="53" spans="1:13" x14ac:dyDescent="0.25">
      <c r="A5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5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აბესაძე</v>
      </c>
      <c r="C53" s="5">
        <f ca="1">RANDBETWEEN(18,78)</f>
        <v>30</v>
      </c>
      <c r="D5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თბილისი</v>
      </c>
      <c r="E5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ალფა</v>
      </c>
      <c r="F5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მზარეული</v>
      </c>
      <c r="G53" s="5" t="str">
        <f ca="1">CHOOSE(RANDBETWEEN(1,2),"საშუალო","უმაღლესი")</f>
        <v>საშუალო</v>
      </c>
      <c r="H53" s="5">
        <f ca="1">RANDBETWEEN(500,4500)</f>
        <v>3760</v>
      </c>
      <c r="I53" s="5" t="str">
        <f ca="1">CHOOSE(RANDBETWEEN(1,6),"არდი","ალდაგი","ჯიპიაი ჰოლდინგი","იმედი ელ","პე ეს პე","ავერსი")</f>
        <v>არდი</v>
      </c>
      <c r="J53" s="5">
        <f ca="1">RANDBETWEEN(25,300)</f>
        <v>100</v>
      </c>
      <c r="K53" s="5" t="str">
        <f ca="1">CHOOSE(RANDBETWEEN(1,2),"დიახ","არა")</f>
        <v>არა</v>
      </c>
      <c r="L53" s="6">
        <f ca="1">RANDBETWEEN(36989,42900)</f>
        <v>42536</v>
      </c>
      <c r="M53" s="6">
        <f ca="1">RANDBETWEEN(42900,44800)</f>
        <v>44744</v>
      </c>
    </row>
    <row r="54" spans="1:13" x14ac:dyDescent="0.25">
      <c r="A5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5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მიქაძე</v>
      </c>
      <c r="C54" s="5">
        <f ca="1">RANDBETWEEN(18,78)</f>
        <v>28</v>
      </c>
      <c r="D5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5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მერმისი</v>
      </c>
      <c r="F5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პროგრამისტი</v>
      </c>
      <c r="G54" s="5" t="str">
        <f ca="1">CHOOSE(RANDBETWEEN(1,2),"საშუალო","უმაღლესი")</f>
        <v>საშუალო</v>
      </c>
      <c r="H54" s="5">
        <f ca="1">RANDBETWEEN(500,4500)</f>
        <v>2957</v>
      </c>
      <c r="I54" s="5" t="str">
        <f ca="1">CHOOSE(RANDBETWEEN(1,6),"არდი","ალდაგი","ჯიპიაი ჰოლდინგი","იმედი ელ","პე ეს პე","ავერსი")</f>
        <v>არდი</v>
      </c>
      <c r="J54" s="5">
        <f ca="1">RANDBETWEEN(25,300)</f>
        <v>49</v>
      </c>
      <c r="K54" s="5" t="str">
        <f ca="1">CHOOSE(RANDBETWEEN(1,2),"დიახ","არა")</f>
        <v>დიახ</v>
      </c>
      <c r="L54" s="6">
        <f ca="1">RANDBETWEEN(36989,42900)</f>
        <v>41908</v>
      </c>
      <c r="M54" s="6">
        <f ca="1">RANDBETWEEN(42900,44800)</f>
        <v>44526</v>
      </c>
    </row>
    <row r="55" spans="1:13" x14ac:dyDescent="0.25">
      <c r="A5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მართა</v>
      </c>
      <c r="B5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ბორცვაძე</v>
      </c>
      <c r="C55" s="5">
        <f ca="1">RANDBETWEEN(18,78)</f>
        <v>38</v>
      </c>
      <c r="D5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ვანი</v>
      </c>
      <c r="E5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ალფა</v>
      </c>
      <c r="F5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ჟურნალისტი</v>
      </c>
      <c r="G55" s="5" t="str">
        <f ca="1">CHOOSE(RANDBETWEEN(1,2),"საშუალო","უმაღლესი")</f>
        <v>უმაღლესი</v>
      </c>
      <c r="H55" s="5">
        <f ca="1">RANDBETWEEN(500,4500)</f>
        <v>1295</v>
      </c>
      <c r="I55" s="5" t="str">
        <f ca="1">CHOOSE(RANDBETWEEN(1,6),"არდი","ალდაგი","ჯიპიაი ჰოლდინგი","იმედი ელ","პე ეს პე","ავერსი")</f>
        <v>პე ეს პე</v>
      </c>
      <c r="J55" s="5">
        <f ca="1">RANDBETWEEN(25,300)</f>
        <v>77</v>
      </c>
      <c r="K55" s="5" t="str">
        <f ca="1">CHOOSE(RANDBETWEEN(1,2),"დიახ","არა")</f>
        <v>დიახ</v>
      </c>
      <c r="L55" s="6">
        <f ca="1">RANDBETWEEN(36989,42900)</f>
        <v>42753</v>
      </c>
      <c r="M55" s="6">
        <f ca="1">RANDBETWEEN(42900,44800)</f>
        <v>44793</v>
      </c>
    </row>
    <row r="56" spans="1:13" x14ac:dyDescent="0.25">
      <c r="A5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ქეთევან</v>
      </c>
      <c r="B5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ბუკია</v>
      </c>
      <c r="C56" s="5">
        <f ca="1">RANDBETWEEN(18,78)</f>
        <v>52</v>
      </c>
      <c r="D5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თბილისი</v>
      </c>
      <c r="E5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არდი</v>
      </c>
      <c r="F5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ელექტრიკოსი</v>
      </c>
      <c r="G56" s="5" t="str">
        <f ca="1">CHOOSE(RANDBETWEEN(1,2),"საშუალო","უმაღლესი")</f>
        <v>საშუალო</v>
      </c>
      <c r="H56" s="5">
        <f ca="1">RANDBETWEEN(500,4500)</f>
        <v>1720</v>
      </c>
      <c r="I56" s="5" t="str">
        <f ca="1">CHOOSE(RANDBETWEEN(1,6),"არდი","ალდაგი","ჯიპიაი ჰოლდინგი","იმედი ელ","პე ეს პე","ავერსი")</f>
        <v>ავერსი</v>
      </c>
      <c r="J56" s="5">
        <f ca="1">RANDBETWEEN(25,300)</f>
        <v>245</v>
      </c>
      <c r="K56" s="5" t="str">
        <f ca="1">CHOOSE(RANDBETWEEN(1,2),"დიახ","არა")</f>
        <v>დიახ</v>
      </c>
      <c r="L56" s="6">
        <f ca="1">RANDBETWEEN(36989,42900)</f>
        <v>39791</v>
      </c>
      <c r="M56" s="6">
        <f ca="1">RANDBETWEEN(42900,44800)</f>
        <v>44561</v>
      </c>
    </row>
    <row r="57" spans="1:13" x14ac:dyDescent="0.25">
      <c r="A5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მიხეილ</v>
      </c>
      <c r="B5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ბუკია</v>
      </c>
      <c r="C57" s="5">
        <f ca="1">RANDBETWEEN(18,78)</f>
        <v>21</v>
      </c>
      <c r="D5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5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მერმისი</v>
      </c>
      <c r="F5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მხატვარ-დიზაინერი</v>
      </c>
      <c r="G57" s="5" t="str">
        <f ca="1">CHOOSE(RANDBETWEEN(1,2),"საშუალო","უმაღლესი")</f>
        <v>საშუალო</v>
      </c>
      <c r="H57" s="5">
        <f ca="1">RANDBETWEEN(500,4500)</f>
        <v>3811</v>
      </c>
      <c r="I57" s="5" t="str">
        <f ca="1">CHOOSE(RANDBETWEEN(1,6),"არდი","ალდაგი","ჯიპიაი ჰოლდინგი","იმედი ელ","პე ეს პე","ავერსი")</f>
        <v>პე ეს პე</v>
      </c>
      <c r="J57" s="5">
        <f ca="1">RANDBETWEEN(25,300)</f>
        <v>127</v>
      </c>
      <c r="K57" s="5" t="str">
        <f ca="1">CHOOSE(RANDBETWEEN(1,2),"დიახ","არა")</f>
        <v>არა</v>
      </c>
      <c r="L57" s="6">
        <f ca="1">RANDBETWEEN(36989,42900)</f>
        <v>41694</v>
      </c>
      <c r="M57" s="6">
        <f ca="1">RANDBETWEEN(42900,44800)</f>
        <v>43491</v>
      </c>
    </row>
    <row r="58" spans="1:13" x14ac:dyDescent="0.25">
      <c r="A5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დავით</v>
      </c>
      <c r="B5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ქართველიშვილი</v>
      </c>
      <c r="C58" s="5">
        <f ca="1">RANDBETWEEN(18,78)</f>
        <v>49</v>
      </c>
      <c r="D5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გორი</v>
      </c>
      <c r="E5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არქი</v>
      </c>
      <c r="F5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მებაღე</v>
      </c>
      <c r="G58" s="5" t="str">
        <f ca="1">CHOOSE(RANDBETWEEN(1,2),"საშუალო","უმაღლესი")</f>
        <v>საშუალო</v>
      </c>
      <c r="H58" s="5">
        <f ca="1">RANDBETWEEN(500,4500)</f>
        <v>1531</v>
      </c>
      <c r="I58" s="5" t="str">
        <f ca="1">CHOOSE(RANDBETWEEN(1,6),"არდი","ალდაგი","ჯიპიაი ჰოლდინგი","იმედი ელ","პე ეს პე","ავერსი")</f>
        <v>ავერსი</v>
      </c>
      <c r="J58" s="5">
        <f ca="1">RANDBETWEEN(25,300)</f>
        <v>173</v>
      </c>
      <c r="K58" s="5" t="str">
        <f ca="1">CHOOSE(RANDBETWEEN(1,2),"დიახ","არა")</f>
        <v>დიახ</v>
      </c>
      <c r="L58" s="6">
        <f ca="1">RANDBETWEEN(36989,42900)</f>
        <v>37700</v>
      </c>
      <c r="M58" s="6">
        <f ca="1">RANDBETWEEN(42900,44800)</f>
        <v>43784</v>
      </c>
    </row>
    <row r="59" spans="1:13" x14ac:dyDescent="0.25">
      <c r="A5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ანა</v>
      </c>
      <c r="B5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ბენიძე</v>
      </c>
      <c r="C59" s="5">
        <f ca="1">RANDBETWEEN(18,78)</f>
        <v>71</v>
      </c>
      <c r="D5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ონი</v>
      </c>
      <c r="E5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დირსი</v>
      </c>
      <c r="F5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დირექტორი</v>
      </c>
      <c r="G59" s="5" t="str">
        <f ca="1">CHOOSE(RANDBETWEEN(1,2),"საშუალო","უმაღლესი")</f>
        <v>საშუალო</v>
      </c>
      <c r="H59" s="5">
        <f ca="1">RANDBETWEEN(500,4500)</f>
        <v>2066</v>
      </c>
      <c r="I59" s="5" t="str">
        <f ca="1">CHOOSE(RANDBETWEEN(1,6),"არდი","ალდაგი","ჯიპიაი ჰოლდინგი","იმედი ელ","პე ეს პე","ავერსი")</f>
        <v>არდი</v>
      </c>
      <c r="J59" s="5">
        <f ca="1">RANDBETWEEN(25,300)</f>
        <v>27</v>
      </c>
      <c r="K59" s="5" t="str">
        <f ca="1">CHOOSE(RANDBETWEEN(1,2),"დიახ","არა")</f>
        <v>დიახ</v>
      </c>
      <c r="L59" s="6">
        <f ca="1">RANDBETWEEN(36989,42900)</f>
        <v>38442</v>
      </c>
      <c r="M59" s="6">
        <f ca="1">RANDBETWEEN(42900,44800)</f>
        <v>44608</v>
      </c>
    </row>
    <row r="60" spans="1:13" x14ac:dyDescent="0.25">
      <c r="A6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ლელა</v>
      </c>
      <c r="B6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ბორცვაძე</v>
      </c>
      <c r="C60" s="5">
        <f ca="1">RANDBETWEEN(18,78)</f>
        <v>74</v>
      </c>
      <c r="D6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თბილისი</v>
      </c>
      <c r="E6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არდი</v>
      </c>
      <c r="F6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მოლარე</v>
      </c>
      <c r="G60" s="5" t="str">
        <f ca="1">CHOOSE(RANDBETWEEN(1,2),"საშუალო","უმაღლესი")</f>
        <v>საშუალო</v>
      </c>
      <c r="H60" s="5">
        <f ca="1">RANDBETWEEN(500,4500)</f>
        <v>2111</v>
      </c>
      <c r="I60" s="5" t="str">
        <f ca="1">CHOOSE(RANDBETWEEN(1,6),"არდი","ალდაგი","ჯიპიაი ჰოლდინგი","იმედი ელ","პე ეს პე","ავერსი")</f>
        <v>ჯიპიაი ჰოლდინგი</v>
      </c>
      <c r="J60" s="5">
        <f ca="1">RANDBETWEEN(25,300)</f>
        <v>120</v>
      </c>
      <c r="K60" s="5" t="str">
        <f ca="1">CHOOSE(RANDBETWEEN(1,2),"დიახ","არა")</f>
        <v>დიახ</v>
      </c>
      <c r="L60" s="6">
        <f ca="1">RANDBETWEEN(36989,42900)</f>
        <v>42110</v>
      </c>
      <c r="M60" s="6">
        <f ca="1">RANDBETWEEN(42900,44800)</f>
        <v>44290</v>
      </c>
    </row>
    <row r="61" spans="1:13" x14ac:dyDescent="0.25">
      <c r="A6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ლუკა</v>
      </c>
      <c r="B6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ადამია</v>
      </c>
      <c r="C61" s="5">
        <f ca="1">RANDBETWEEN(18,78)</f>
        <v>72</v>
      </c>
      <c r="D6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კასპი</v>
      </c>
      <c r="E6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ლეგატო</v>
      </c>
      <c r="F6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მძღოლი</v>
      </c>
      <c r="G61" s="5" t="str">
        <f ca="1">CHOOSE(RANDBETWEEN(1,2),"საშუალო","უმაღლესი")</f>
        <v>უმაღლესი</v>
      </c>
      <c r="H61" s="5">
        <f ca="1">RANDBETWEEN(500,4500)</f>
        <v>3145</v>
      </c>
      <c r="I61" s="5" t="str">
        <f ca="1">CHOOSE(RANDBETWEEN(1,6),"არდი","ალდაგი","ჯიპიაი ჰოლდინგი","იმედი ელ","პე ეს პე","ავერსი")</f>
        <v>ავერსი</v>
      </c>
      <c r="J61" s="5">
        <f ca="1">RANDBETWEEN(25,300)</f>
        <v>229</v>
      </c>
      <c r="K61" s="5" t="str">
        <f ca="1">CHOOSE(RANDBETWEEN(1,2),"დიახ","არა")</f>
        <v>დიახ</v>
      </c>
      <c r="L61" s="6">
        <f ca="1">RANDBETWEEN(36989,42900)</f>
        <v>37976</v>
      </c>
      <c r="M61" s="6">
        <f ca="1">RANDBETWEEN(42900,44800)</f>
        <v>44484</v>
      </c>
    </row>
    <row r="62" spans="1:13" x14ac:dyDescent="0.25">
      <c r="A6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ნინო</v>
      </c>
      <c r="B6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ბერიკაშვილი</v>
      </c>
      <c r="C62" s="5">
        <f ca="1">RANDBETWEEN(18,78)</f>
        <v>44</v>
      </c>
      <c r="D6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ქუთაისი</v>
      </c>
      <c r="E6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კარფური</v>
      </c>
      <c r="F6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ჟურნალისტი</v>
      </c>
      <c r="G62" s="5" t="str">
        <f ca="1">CHOOSE(RANDBETWEEN(1,2),"საშუალო","უმაღლესი")</f>
        <v>საშუალო</v>
      </c>
      <c r="H62" s="5">
        <f ca="1">RANDBETWEEN(500,4500)</f>
        <v>2104</v>
      </c>
      <c r="I62" s="5" t="str">
        <f ca="1">CHOOSE(RANDBETWEEN(1,6),"არდი","ალდაგი","ჯიპიაი ჰოლდინგი","იმედი ელ","პე ეს პე","ავერსი")</f>
        <v>არდი</v>
      </c>
      <c r="J62" s="5">
        <f ca="1">RANDBETWEEN(25,300)</f>
        <v>106</v>
      </c>
      <c r="K62" s="5" t="str">
        <f ca="1">CHOOSE(RANDBETWEEN(1,2),"დიახ","არა")</f>
        <v>დიახ</v>
      </c>
      <c r="L62" s="6">
        <f ca="1">RANDBETWEEN(36989,42900)</f>
        <v>41605</v>
      </c>
      <c r="M62" s="6">
        <f ca="1">RANDBETWEEN(42900,44800)</f>
        <v>43004</v>
      </c>
    </row>
    <row r="63" spans="1:13" x14ac:dyDescent="0.25">
      <c r="A6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ალექსანდრე</v>
      </c>
      <c r="B6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კალაძე</v>
      </c>
      <c r="C63" s="5">
        <f ca="1">RANDBETWEEN(18,78)</f>
        <v>58</v>
      </c>
      <c r="D6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6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სტამბა</v>
      </c>
      <c r="F6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მცხობელი</v>
      </c>
      <c r="G63" s="5" t="str">
        <f ca="1">CHOOSE(RANDBETWEEN(1,2),"საშუალო","უმაღლესი")</f>
        <v>უმაღლესი</v>
      </c>
      <c r="H63" s="5">
        <f ca="1">RANDBETWEEN(500,4500)</f>
        <v>748</v>
      </c>
      <c r="I63" s="5" t="str">
        <f ca="1">CHOOSE(RANDBETWEEN(1,6),"არდი","ალდაგი","ჯიპიაი ჰოლდინგი","იმედი ელ","პე ეს პე","ავერსი")</f>
        <v>პე ეს პე</v>
      </c>
      <c r="J63" s="5">
        <f ca="1">RANDBETWEEN(25,300)</f>
        <v>239</v>
      </c>
      <c r="K63" s="5" t="str">
        <f ca="1">CHOOSE(RANDBETWEEN(1,2),"დიახ","არა")</f>
        <v>დიახ</v>
      </c>
      <c r="L63" s="6">
        <f ca="1">RANDBETWEEN(36989,42900)</f>
        <v>39201</v>
      </c>
      <c r="M63" s="6">
        <f ca="1">RANDBETWEEN(42900,44800)</f>
        <v>42961</v>
      </c>
    </row>
    <row r="64" spans="1:13" x14ac:dyDescent="0.25">
      <c r="A6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ანა</v>
      </c>
      <c r="B6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გიორგაძე</v>
      </c>
      <c r="C64" s="5">
        <f ca="1">RANDBETWEEN(18,78)</f>
        <v>26</v>
      </c>
      <c r="D6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ონი</v>
      </c>
      <c r="E6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ხარება</v>
      </c>
      <c r="F6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მებაღე</v>
      </c>
      <c r="G64" s="5" t="str">
        <f ca="1">CHOOSE(RANDBETWEEN(1,2),"საშუალო","უმაღლესი")</f>
        <v>უმაღლესი</v>
      </c>
      <c r="H64" s="5">
        <f ca="1">RANDBETWEEN(500,4500)</f>
        <v>1882</v>
      </c>
      <c r="I64" s="5" t="str">
        <f ca="1">CHOOSE(RANDBETWEEN(1,6),"არდი","ალდაგი","ჯიპიაი ჰოლდინგი","იმედი ელ","პე ეს პე","ავერსი")</f>
        <v>იმედი ელ</v>
      </c>
      <c r="J64" s="5">
        <f ca="1">RANDBETWEEN(25,300)</f>
        <v>284</v>
      </c>
      <c r="K64" s="5" t="str">
        <f ca="1">CHOOSE(RANDBETWEEN(1,2),"დიახ","არა")</f>
        <v>არა</v>
      </c>
      <c r="L64" s="6">
        <f ca="1">RANDBETWEEN(36989,42900)</f>
        <v>42191</v>
      </c>
      <c r="M64" s="6">
        <f ca="1">RANDBETWEEN(42900,44800)</f>
        <v>43044</v>
      </c>
    </row>
    <row r="65" spans="1:13" x14ac:dyDescent="0.25">
      <c r="A6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ნინო</v>
      </c>
      <c r="B6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ბენიძე</v>
      </c>
      <c r="C65" s="5">
        <f ca="1">RANDBETWEEN(18,78)</f>
        <v>60</v>
      </c>
      <c r="D6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თბილისი</v>
      </c>
      <c r="E6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ალფა</v>
      </c>
      <c r="F6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მცხობელი</v>
      </c>
      <c r="G65" s="5" t="str">
        <f ca="1">CHOOSE(RANDBETWEEN(1,2),"საშუალო","უმაღლესი")</f>
        <v>უმაღლესი</v>
      </c>
      <c r="H65" s="5">
        <f ca="1">RANDBETWEEN(500,4500)</f>
        <v>1166</v>
      </c>
      <c r="I65" s="5" t="str">
        <f ca="1">CHOOSE(RANDBETWEEN(1,6),"არდი","ალდაგი","ჯიპიაი ჰოლდინგი","იმედი ელ","პე ეს პე","ავერსი")</f>
        <v>პე ეს პე</v>
      </c>
      <c r="J65" s="5">
        <f ca="1">RANDBETWEEN(25,300)</f>
        <v>49</v>
      </c>
      <c r="K65" s="5" t="str">
        <f ca="1">CHOOSE(RANDBETWEEN(1,2),"დიახ","არა")</f>
        <v>დიახ</v>
      </c>
      <c r="L65" s="6">
        <f ca="1">RANDBETWEEN(36989,42900)</f>
        <v>41749</v>
      </c>
      <c r="M65" s="6">
        <f ca="1">RANDBETWEEN(42900,44800)</f>
        <v>44440</v>
      </c>
    </row>
    <row r="66" spans="1:13" x14ac:dyDescent="0.25">
      <c r="A6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ქეთევან</v>
      </c>
      <c r="B6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კალანდარიშვილი</v>
      </c>
      <c r="C66" s="5">
        <f ca="1">RANDBETWEEN(18,78)</f>
        <v>20</v>
      </c>
      <c r="D6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ონი</v>
      </c>
      <c r="E6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არდი</v>
      </c>
      <c r="F6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ქირურგი</v>
      </c>
      <c r="G66" s="5" t="str">
        <f ca="1">CHOOSE(RANDBETWEEN(1,2),"საშუალო","უმაღლესი")</f>
        <v>საშუალო</v>
      </c>
      <c r="H66" s="5">
        <f ca="1">RANDBETWEEN(500,4500)</f>
        <v>1510</v>
      </c>
      <c r="I66" s="5" t="str">
        <f ca="1">CHOOSE(RANDBETWEEN(1,6),"არდი","ალდაგი","ჯიპიაი ჰოლდინგი","იმედი ელ","პე ეს პე","ავერსი")</f>
        <v>ალდაგი</v>
      </c>
      <c r="J66" s="5">
        <f ca="1">RANDBETWEEN(25,300)</f>
        <v>198</v>
      </c>
      <c r="K66" s="5" t="str">
        <f ca="1">CHOOSE(RANDBETWEEN(1,2),"დიახ","არა")</f>
        <v>არა</v>
      </c>
      <c r="L66" s="6">
        <f ca="1">RANDBETWEEN(36989,42900)</f>
        <v>38337</v>
      </c>
      <c r="M66" s="6">
        <f ca="1">RANDBETWEEN(42900,44800)</f>
        <v>43882</v>
      </c>
    </row>
    <row r="67" spans="1:13" x14ac:dyDescent="0.25">
      <c r="A6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მიხეილ</v>
      </c>
      <c r="B6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რეხვიაშვილი</v>
      </c>
      <c r="C67" s="5">
        <f ca="1">RANDBETWEEN(18,78)</f>
        <v>26</v>
      </c>
      <c r="D6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მცხეთა</v>
      </c>
      <c r="E6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ხარება</v>
      </c>
      <c r="F6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მებაღე</v>
      </c>
      <c r="G67" s="5" t="str">
        <f ca="1">CHOOSE(RANDBETWEEN(1,2),"საშუალო","უმაღლესი")</f>
        <v>უმაღლესი</v>
      </c>
      <c r="H67" s="5">
        <f ca="1">RANDBETWEEN(500,4500)</f>
        <v>3815</v>
      </c>
      <c r="I67" s="5" t="str">
        <f ca="1">CHOOSE(RANDBETWEEN(1,6),"არდი","ალდაგი","ჯიპიაი ჰოლდინგი","იმედი ელ","პე ეს პე","ავერსი")</f>
        <v>ალდაგი</v>
      </c>
      <c r="J67" s="5">
        <f ca="1">RANDBETWEEN(25,300)</f>
        <v>50</v>
      </c>
      <c r="K67" s="5" t="str">
        <f ca="1">CHOOSE(RANDBETWEEN(1,2),"დიახ","არა")</f>
        <v>დიახ</v>
      </c>
      <c r="L67" s="6">
        <f ca="1">RANDBETWEEN(36989,42900)</f>
        <v>40589</v>
      </c>
      <c r="M67" s="6">
        <f ca="1">RANDBETWEEN(42900,44800)</f>
        <v>43522</v>
      </c>
    </row>
    <row r="68" spans="1:13" x14ac:dyDescent="0.25">
      <c r="A6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6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აბესაძე</v>
      </c>
      <c r="C68" s="5">
        <f ca="1">RANDBETWEEN(18,78)</f>
        <v>31</v>
      </c>
      <c r="D6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ვანი</v>
      </c>
      <c r="E6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დირსი</v>
      </c>
      <c r="F6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მოლარე</v>
      </c>
      <c r="G68" s="5" t="str">
        <f ca="1">CHOOSE(RANDBETWEEN(1,2),"საშუალო","უმაღლესი")</f>
        <v>უმაღლესი</v>
      </c>
      <c r="H68" s="5">
        <f ca="1">RANDBETWEEN(500,4500)</f>
        <v>4338</v>
      </c>
      <c r="I68" s="5" t="str">
        <f ca="1">CHOOSE(RANDBETWEEN(1,6),"არდი","ალდაგი","ჯიპიაი ჰოლდინგი","იმედი ელ","პე ეს პე","ავერსი")</f>
        <v>არდი</v>
      </c>
      <c r="J68" s="5">
        <f ca="1">RANDBETWEEN(25,300)</f>
        <v>216</v>
      </c>
      <c r="K68" s="5" t="str">
        <f ca="1">CHOOSE(RANDBETWEEN(1,2),"დიახ","არა")</f>
        <v>არა</v>
      </c>
      <c r="L68" s="6">
        <f ca="1">RANDBETWEEN(36989,42900)</f>
        <v>37269</v>
      </c>
      <c r="M68" s="6">
        <f ca="1">RANDBETWEEN(42900,44800)</f>
        <v>43615</v>
      </c>
    </row>
    <row r="69" spans="1:13" x14ac:dyDescent="0.25">
      <c r="A6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მარიამ</v>
      </c>
      <c r="B6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ქართველიშვილი</v>
      </c>
      <c r="C69" s="5">
        <f ca="1">RANDBETWEEN(18,78)</f>
        <v>62</v>
      </c>
      <c r="D6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6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არქი</v>
      </c>
      <c r="F6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დირექტორი</v>
      </c>
      <c r="G69" s="5" t="str">
        <f ca="1">CHOOSE(RANDBETWEEN(1,2),"საშუალო","უმაღლესი")</f>
        <v>საშუალო</v>
      </c>
      <c r="H69" s="5">
        <f ca="1">RANDBETWEEN(500,4500)</f>
        <v>2003</v>
      </c>
      <c r="I69" s="5" t="str">
        <f ca="1">CHOOSE(RANDBETWEEN(1,6),"არდი","ალდაგი","ჯიპიაი ჰოლდინგი","იმედი ელ","პე ეს პე","ავერსი")</f>
        <v>არდი</v>
      </c>
      <c r="J69" s="5">
        <f ca="1">RANDBETWEEN(25,300)</f>
        <v>266</v>
      </c>
      <c r="K69" s="5" t="str">
        <f ca="1">CHOOSE(RANDBETWEEN(1,2),"დიახ","არა")</f>
        <v>დიახ</v>
      </c>
      <c r="L69" s="6">
        <f ca="1">RANDBETWEEN(36989,42900)</f>
        <v>39512</v>
      </c>
      <c r="M69" s="6">
        <f ca="1">RANDBETWEEN(42900,44800)</f>
        <v>44146</v>
      </c>
    </row>
    <row r="70" spans="1:13" x14ac:dyDescent="0.25">
      <c r="A7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ნიკოლოზ</v>
      </c>
      <c r="B7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სააკაძე</v>
      </c>
      <c r="C70" s="5">
        <f ca="1">RANDBETWEEN(18,78)</f>
        <v>33</v>
      </c>
      <c r="D7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7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ალფა</v>
      </c>
      <c r="F7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მებაღე</v>
      </c>
      <c r="G70" s="5" t="str">
        <f ca="1">CHOOSE(RANDBETWEEN(1,2),"საშუალო","უმაღლესი")</f>
        <v>უმაღლესი</v>
      </c>
      <c r="H70" s="5">
        <f ca="1">RANDBETWEEN(500,4500)</f>
        <v>3107</v>
      </c>
      <c r="I70" s="5" t="str">
        <f ca="1">CHOOSE(RANDBETWEEN(1,6),"არდი","ალდაგი","ჯიპიაი ჰოლდინგი","იმედი ელ","პე ეს პე","ავერსი")</f>
        <v>პე ეს პე</v>
      </c>
      <c r="J70" s="5">
        <f ca="1">RANDBETWEEN(25,300)</f>
        <v>54</v>
      </c>
      <c r="K70" s="5" t="str">
        <f ca="1">CHOOSE(RANDBETWEEN(1,2),"დიახ","არა")</f>
        <v>დიახ</v>
      </c>
      <c r="L70" s="6">
        <f ca="1">RANDBETWEEN(36989,42900)</f>
        <v>39034</v>
      </c>
      <c r="M70" s="6">
        <f ca="1">RANDBETWEEN(42900,44800)</f>
        <v>44008</v>
      </c>
    </row>
    <row r="71" spans="1:13" x14ac:dyDescent="0.25">
      <c r="A7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ლუკა</v>
      </c>
      <c r="B7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დემეტრაშვილი</v>
      </c>
      <c r="C71" s="5">
        <f ca="1">RANDBETWEEN(18,78)</f>
        <v>67</v>
      </c>
      <c r="D7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ქუთაისი</v>
      </c>
      <c r="E7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არმანი</v>
      </c>
      <c r="F7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პროგრამისტი</v>
      </c>
      <c r="G71" s="5" t="str">
        <f ca="1">CHOOSE(RANDBETWEEN(1,2),"საშუალო","უმაღლესი")</f>
        <v>საშუალო</v>
      </c>
      <c r="H71" s="5">
        <f ca="1">RANDBETWEEN(500,4500)</f>
        <v>650</v>
      </c>
      <c r="I71" s="5" t="str">
        <f ca="1">CHOOSE(RANDBETWEEN(1,6),"არდი","ალდაგი","ჯიპიაი ჰოლდინგი","იმედი ელ","პე ეს პე","ავერსი")</f>
        <v>ავერსი</v>
      </c>
      <c r="J71" s="5">
        <f ca="1">RANDBETWEEN(25,300)</f>
        <v>274</v>
      </c>
      <c r="K71" s="5" t="str">
        <f ca="1">CHOOSE(RANDBETWEEN(1,2),"დიახ","არა")</f>
        <v>არა</v>
      </c>
      <c r="L71" s="6">
        <f ca="1">RANDBETWEEN(36989,42900)</f>
        <v>39925</v>
      </c>
      <c r="M71" s="6">
        <f ca="1">RANDBETWEEN(42900,44800)</f>
        <v>44275</v>
      </c>
    </row>
    <row r="72" spans="1:13" x14ac:dyDescent="0.25">
      <c r="A7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მარიამ</v>
      </c>
      <c r="B7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ცაგარეიშვილი</v>
      </c>
      <c r="C72" s="5">
        <f ca="1">RANDBETWEEN(18,78)</f>
        <v>41</v>
      </c>
      <c r="D7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ფოთი</v>
      </c>
      <c r="E7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სტამბა</v>
      </c>
      <c r="F7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ბუღალტერი</v>
      </c>
      <c r="G72" s="5" t="str">
        <f ca="1">CHOOSE(RANDBETWEEN(1,2),"საშუალო","უმაღლესი")</f>
        <v>უმაღლესი</v>
      </c>
      <c r="H72" s="5">
        <f ca="1">RANDBETWEEN(500,4500)</f>
        <v>3964</v>
      </c>
      <c r="I72" s="5" t="str">
        <f ca="1">CHOOSE(RANDBETWEEN(1,6),"არდი","ალდაგი","ჯიპიაი ჰოლდინგი","იმედი ელ","პე ეს პე","ავერსი")</f>
        <v>პე ეს პე</v>
      </c>
      <c r="J72" s="5">
        <f ca="1">RANDBETWEEN(25,300)</f>
        <v>179</v>
      </c>
      <c r="K72" s="5" t="str">
        <f ca="1">CHOOSE(RANDBETWEEN(1,2),"დიახ","არა")</f>
        <v>დიახ</v>
      </c>
      <c r="L72" s="6">
        <f ca="1">RANDBETWEEN(36989,42900)</f>
        <v>39618</v>
      </c>
      <c r="M72" s="6">
        <f ca="1">RANDBETWEEN(42900,44800)</f>
        <v>43011</v>
      </c>
    </row>
    <row r="73" spans="1:13" x14ac:dyDescent="0.25">
      <c r="A7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დავით</v>
      </c>
      <c r="B7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ცაგარეიშვილი</v>
      </c>
      <c r="C73" s="5">
        <f ca="1">RANDBETWEEN(18,78)</f>
        <v>36</v>
      </c>
      <c r="D7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მცხეთა</v>
      </c>
      <c r="E7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ხარება</v>
      </c>
      <c r="F7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არქივარიუსი</v>
      </c>
      <c r="G73" s="5" t="str">
        <f ca="1">CHOOSE(RANDBETWEEN(1,2),"საშუალო","უმაღლესი")</f>
        <v>საშუალო</v>
      </c>
      <c r="H73" s="5">
        <f ca="1">RANDBETWEEN(500,4500)</f>
        <v>2054</v>
      </c>
      <c r="I73" s="5" t="str">
        <f ca="1">CHOOSE(RANDBETWEEN(1,6),"არდი","ალდაგი","ჯიპიაი ჰოლდინგი","იმედი ელ","პე ეს პე","ავერსი")</f>
        <v>იმედი ელ</v>
      </c>
      <c r="J73" s="5">
        <f ca="1">RANDBETWEEN(25,300)</f>
        <v>227</v>
      </c>
      <c r="K73" s="5" t="str">
        <f ca="1">CHOOSE(RANDBETWEEN(1,2),"დიახ","არა")</f>
        <v>არა</v>
      </c>
      <c r="L73" s="6">
        <f ca="1">RANDBETWEEN(36989,42900)</f>
        <v>38210</v>
      </c>
      <c r="M73" s="6">
        <f ca="1">RANDBETWEEN(42900,44800)</f>
        <v>43861</v>
      </c>
    </row>
    <row r="74" spans="1:13" x14ac:dyDescent="0.25">
      <c r="A7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ნინო</v>
      </c>
      <c r="B7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სხირტლაძე</v>
      </c>
      <c r="C74" s="5">
        <f ca="1">RANDBETWEEN(18,78)</f>
        <v>52</v>
      </c>
      <c r="D7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ბათუმი</v>
      </c>
      <c r="E7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არმანი</v>
      </c>
      <c r="F7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მზარეული</v>
      </c>
      <c r="G74" s="5" t="str">
        <f ca="1">CHOOSE(RANDBETWEEN(1,2),"საშუალო","უმაღლესი")</f>
        <v>უმაღლესი</v>
      </c>
      <c r="H74" s="5">
        <f ca="1">RANDBETWEEN(500,4500)</f>
        <v>2088</v>
      </c>
      <c r="I74" s="5" t="str">
        <f ca="1">CHOOSE(RANDBETWEEN(1,6),"არდი","ალდაგი","ჯიპიაი ჰოლდინგი","იმედი ელ","პე ეს პე","ავერსი")</f>
        <v>ავერსი</v>
      </c>
      <c r="J74" s="5">
        <f ca="1">RANDBETWEEN(25,300)</f>
        <v>288</v>
      </c>
      <c r="K74" s="5" t="str">
        <f ca="1">CHOOSE(RANDBETWEEN(1,2),"დიახ","არა")</f>
        <v>დიახ</v>
      </c>
      <c r="L74" s="6">
        <f ca="1">RANDBETWEEN(36989,42900)</f>
        <v>41382</v>
      </c>
      <c r="M74" s="6">
        <f ca="1">RANDBETWEEN(42900,44800)</f>
        <v>43422</v>
      </c>
    </row>
    <row r="75" spans="1:13" x14ac:dyDescent="0.25">
      <c r="A7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მართა</v>
      </c>
      <c r="B7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აბესაძე</v>
      </c>
      <c r="C75" s="5">
        <f ca="1">RANDBETWEEN(18,78)</f>
        <v>38</v>
      </c>
      <c r="D7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7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არდი</v>
      </c>
      <c r="F7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დირექტორი</v>
      </c>
      <c r="G75" s="5" t="str">
        <f ca="1">CHOOSE(RANDBETWEEN(1,2),"საშუალო","უმაღლესი")</f>
        <v>საშუალო</v>
      </c>
      <c r="H75" s="5">
        <f ca="1">RANDBETWEEN(500,4500)</f>
        <v>3270</v>
      </c>
      <c r="I75" s="5" t="str">
        <f ca="1">CHOOSE(RANDBETWEEN(1,6),"არდი","ალდაგი","ჯიპიაი ჰოლდინგი","იმედი ელ","პე ეს პე","ავერსი")</f>
        <v>ალდაგი</v>
      </c>
      <c r="J75" s="5">
        <f ca="1">RANDBETWEEN(25,300)</f>
        <v>206</v>
      </c>
      <c r="K75" s="5" t="str">
        <f ca="1">CHOOSE(RANDBETWEEN(1,2),"დიახ","არა")</f>
        <v>არა</v>
      </c>
      <c r="L75" s="6">
        <f ca="1">RANDBETWEEN(36989,42900)</f>
        <v>40851</v>
      </c>
      <c r="M75" s="6">
        <f ca="1">RANDBETWEEN(42900,44800)</f>
        <v>44466</v>
      </c>
    </row>
    <row r="76" spans="1:13" x14ac:dyDescent="0.25">
      <c r="A7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7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კალაძე</v>
      </c>
      <c r="C76" s="5">
        <f ca="1">RANDBETWEEN(18,78)</f>
        <v>26</v>
      </c>
      <c r="D7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7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არქი</v>
      </c>
      <c r="F7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მზარეული</v>
      </c>
      <c r="G76" s="5" t="str">
        <f ca="1">CHOOSE(RANDBETWEEN(1,2),"საშუალო","უმაღლესი")</f>
        <v>საშუალო</v>
      </c>
      <c r="H76" s="5">
        <f ca="1">RANDBETWEEN(500,4500)</f>
        <v>2581</v>
      </c>
      <c r="I76" s="5" t="str">
        <f ca="1">CHOOSE(RANDBETWEEN(1,6),"არდი","ალდაგი","ჯიპიაი ჰოლდინგი","იმედი ელ","პე ეს პე","ავერსი")</f>
        <v>იმედი ელ</v>
      </c>
      <c r="J76" s="5">
        <f ca="1">RANDBETWEEN(25,300)</f>
        <v>78</v>
      </c>
      <c r="K76" s="5" t="str">
        <f ca="1">CHOOSE(RANDBETWEEN(1,2),"დიახ","არა")</f>
        <v>არა</v>
      </c>
      <c r="L76" s="6">
        <f ca="1">RANDBETWEEN(36989,42900)</f>
        <v>40775</v>
      </c>
      <c r="M76" s="6">
        <f ca="1">RANDBETWEEN(42900,44800)</f>
        <v>43937</v>
      </c>
    </row>
    <row r="77" spans="1:13" x14ac:dyDescent="0.25">
      <c r="A7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დავით</v>
      </c>
      <c r="B7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შვანგირაძე</v>
      </c>
      <c r="C77" s="5">
        <f ca="1">RANDBETWEEN(18,78)</f>
        <v>36</v>
      </c>
      <c r="D7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7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კარფური</v>
      </c>
      <c r="F7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კონსულტანტი</v>
      </c>
      <c r="G77" s="5" t="str">
        <f ca="1">CHOOSE(RANDBETWEEN(1,2),"საშუალო","უმაღლესი")</f>
        <v>უმაღლესი</v>
      </c>
      <c r="H77" s="5">
        <f ca="1">RANDBETWEEN(500,4500)</f>
        <v>3023</v>
      </c>
      <c r="I77" s="5" t="str">
        <f ca="1">CHOOSE(RANDBETWEEN(1,6),"არდი","ალდაგი","ჯიპიაი ჰოლდინგი","იმედი ელ","პე ეს პე","ავერსი")</f>
        <v>ჯიპიაი ჰოლდინგი</v>
      </c>
      <c r="J77" s="5">
        <f ca="1">RANDBETWEEN(25,300)</f>
        <v>76</v>
      </c>
      <c r="K77" s="5" t="str">
        <f ca="1">CHOOSE(RANDBETWEEN(1,2),"დიახ","არა")</f>
        <v>არა</v>
      </c>
      <c r="L77" s="6">
        <f ca="1">RANDBETWEEN(36989,42900)</f>
        <v>42137</v>
      </c>
      <c r="M77" s="6">
        <f ca="1">RANDBETWEEN(42900,44800)</f>
        <v>43675</v>
      </c>
    </row>
    <row r="78" spans="1:13" x14ac:dyDescent="0.25">
      <c r="A7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ნინო</v>
      </c>
      <c r="B7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გიორგაძე</v>
      </c>
      <c r="C78" s="5">
        <f ca="1">RANDBETWEEN(18,78)</f>
        <v>32</v>
      </c>
      <c r="D7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7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მერმისი</v>
      </c>
      <c r="F7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მასწავლებელი</v>
      </c>
      <c r="G78" s="5" t="str">
        <f ca="1">CHOOSE(RANDBETWEEN(1,2),"საშუალო","უმაღლესი")</f>
        <v>უმაღლესი</v>
      </c>
      <c r="H78" s="5">
        <f ca="1">RANDBETWEEN(500,4500)</f>
        <v>682</v>
      </c>
      <c r="I78" s="5" t="str">
        <f ca="1">CHOOSE(RANDBETWEEN(1,6),"არდი","ალდაგი","ჯიპიაი ჰოლდინგი","იმედი ელ","პე ეს პე","ავერსი")</f>
        <v>ალდაგი</v>
      </c>
      <c r="J78" s="5">
        <f ca="1">RANDBETWEEN(25,300)</f>
        <v>47</v>
      </c>
      <c r="K78" s="5" t="str">
        <f ca="1">CHOOSE(RANDBETWEEN(1,2),"დიახ","არა")</f>
        <v>დიახ</v>
      </c>
      <c r="L78" s="6">
        <f ca="1">RANDBETWEEN(36989,42900)</f>
        <v>42608</v>
      </c>
      <c r="M78" s="6">
        <f ca="1">RANDBETWEEN(42900,44800)</f>
        <v>44799</v>
      </c>
    </row>
    <row r="79" spans="1:13" x14ac:dyDescent="0.25">
      <c r="A7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7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კერესელიძე</v>
      </c>
      <c r="C79" s="5">
        <f ca="1">RANDBETWEEN(18,78)</f>
        <v>55</v>
      </c>
      <c r="D7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ონი</v>
      </c>
      <c r="E7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ლეგატო</v>
      </c>
      <c r="F7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ელექტრიკოსი</v>
      </c>
      <c r="G79" s="5" t="str">
        <f ca="1">CHOOSE(RANDBETWEEN(1,2),"საშუალო","უმაღლესი")</f>
        <v>საშუალო</v>
      </c>
      <c r="H79" s="5">
        <f ca="1">RANDBETWEEN(500,4500)</f>
        <v>2854</v>
      </c>
      <c r="I79" s="5" t="str">
        <f ca="1">CHOOSE(RANDBETWEEN(1,6),"არდი","ალდაგი","ჯიპიაი ჰოლდინგი","იმედი ელ","პე ეს პე","ავერსი")</f>
        <v>ალდაგი</v>
      </c>
      <c r="J79" s="5">
        <f ca="1">RANDBETWEEN(25,300)</f>
        <v>40</v>
      </c>
      <c r="K79" s="5" t="str">
        <f ca="1">CHOOSE(RANDBETWEEN(1,2),"დიახ","არა")</f>
        <v>დიახ</v>
      </c>
      <c r="L79" s="6">
        <f ca="1">RANDBETWEEN(36989,42900)</f>
        <v>40049</v>
      </c>
      <c r="M79" s="6">
        <f ca="1">RANDBETWEEN(42900,44800)</f>
        <v>43047</v>
      </c>
    </row>
    <row r="80" spans="1:13" x14ac:dyDescent="0.25">
      <c r="A8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ნიკოლოზ</v>
      </c>
      <c r="B8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აბაშიძე</v>
      </c>
      <c r="C80" s="5">
        <f ca="1">RANDBETWEEN(18,78)</f>
        <v>66</v>
      </c>
      <c r="D8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ოზურგეთი</v>
      </c>
      <c r="E8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პომოდორისიმო</v>
      </c>
      <c r="F8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ბუღალტერი</v>
      </c>
      <c r="G80" s="5" t="str">
        <f ca="1">CHOOSE(RANDBETWEEN(1,2),"საშუალო","უმაღლესი")</f>
        <v>უმაღლესი</v>
      </c>
      <c r="H80" s="5">
        <f ca="1">RANDBETWEEN(500,4500)</f>
        <v>2624</v>
      </c>
      <c r="I80" s="5" t="str">
        <f ca="1">CHOOSE(RANDBETWEEN(1,6),"არდი","ალდაგი","ჯიპიაი ჰოლდინგი","იმედი ელ","პე ეს პე","ავერსი")</f>
        <v>ჯიპიაი ჰოლდინგი</v>
      </c>
      <c r="J80" s="5">
        <f ca="1">RANDBETWEEN(25,300)</f>
        <v>251</v>
      </c>
      <c r="K80" s="5" t="str">
        <f ca="1">CHOOSE(RANDBETWEEN(1,2),"დიახ","არა")</f>
        <v>დიახ</v>
      </c>
      <c r="L80" s="6">
        <f ca="1">RANDBETWEEN(36989,42900)</f>
        <v>40457</v>
      </c>
      <c r="M80" s="6">
        <f ca="1">RANDBETWEEN(42900,44800)</f>
        <v>43402</v>
      </c>
    </row>
    <row r="81" spans="1:13" x14ac:dyDescent="0.25">
      <c r="A8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დავით</v>
      </c>
      <c r="B8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ბორცვაძე</v>
      </c>
      <c r="C81" s="5">
        <f ca="1">RANDBETWEEN(18,78)</f>
        <v>41</v>
      </c>
      <c r="D8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ბათუმი</v>
      </c>
      <c r="E8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არდი</v>
      </c>
      <c r="F8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დირექტორი</v>
      </c>
      <c r="G81" s="5" t="str">
        <f ca="1">CHOOSE(RANDBETWEEN(1,2),"საშუალო","უმაღლესი")</f>
        <v>საშუალო</v>
      </c>
      <c r="H81" s="5">
        <f ca="1">RANDBETWEEN(500,4500)</f>
        <v>1659</v>
      </c>
      <c r="I81" s="5" t="str">
        <f ca="1">CHOOSE(RANDBETWEEN(1,6),"არდი","ალდაგი","ჯიპიაი ჰოლდინგი","იმედი ელ","პე ეს პე","ავერსი")</f>
        <v>იმედი ელ</v>
      </c>
      <c r="J81" s="5">
        <f ca="1">RANDBETWEEN(25,300)</f>
        <v>176</v>
      </c>
      <c r="K81" s="5" t="str">
        <f ca="1">CHOOSE(RANDBETWEEN(1,2),"დიახ","არა")</f>
        <v>დიახ</v>
      </c>
      <c r="L81" s="6">
        <f ca="1">RANDBETWEEN(36989,42900)</f>
        <v>39576</v>
      </c>
      <c r="M81" s="6">
        <f ca="1">RANDBETWEEN(42900,44800)</f>
        <v>43773</v>
      </c>
    </row>
    <row r="82" spans="1:13" x14ac:dyDescent="0.25">
      <c r="A8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მართა</v>
      </c>
      <c r="B8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გაგნიძე</v>
      </c>
      <c r="C82" s="5">
        <f ca="1">RANDBETWEEN(18,78)</f>
        <v>77</v>
      </c>
      <c r="D8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გორი</v>
      </c>
      <c r="E8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აპექსი</v>
      </c>
      <c r="F8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მხატვარ-დიზაინერი</v>
      </c>
      <c r="G82" s="5" t="str">
        <f ca="1">CHOOSE(RANDBETWEEN(1,2),"საშუალო","უმაღლესი")</f>
        <v>უმაღლესი</v>
      </c>
      <c r="H82" s="5">
        <f ca="1">RANDBETWEEN(500,4500)</f>
        <v>4145</v>
      </c>
      <c r="I82" s="5" t="str">
        <f ca="1">CHOOSE(RANDBETWEEN(1,6),"არდი","ალდაგი","ჯიპიაი ჰოლდინგი","იმედი ელ","პე ეს პე","ავერსი")</f>
        <v>პე ეს პე</v>
      </c>
      <c r="J82" s="5">
        <f ca="1">RANDBETWEEN(25,300)</f>
        <v>216</v>
      </c>
      <c r="K82" s="5" t="str">
        <f ca="1">CHOOSE(RANDBETWEEN(1,2),"დიახ","არა")</f>
        <v>არა</v>
      </c>
      <c r="L82" s="6">
        <f ca="1">RANDBETWEEN(36989,42900)</f>
        <v>39180</v>
      </c>
      <c r="M82" s="6">
        <f ca="1">RANDBETWEEN(42900,44800)</f>
        <v>44631</v>
      </c>
    </row>
    <row r="83" spans="1:13" x14ac:dyDescent="0.25">
      <c r="A8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მართა</v>
      </c>
      <c r="B8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მაისურაძე</v>
      </c>
      <c r="C83" s="5">
        <f ca="1">RANDBETWEEN(18,78)</f>
        <v>38</v>
      </c>
      <c r="D8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8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არქი</v>
      </c>
      <c r="F8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მებაღე</v>
      </c>
      <c r="G83" s="5" t="str">
        <f ca="1">CHOOSE(RANDBETWEEN(1,2),"საშუალო","უმაღლესი")</f>
        <v>საშუალო</v>
      </c>
      <c r="H83" s="5">
        <f ca="1">RANDBETWEEN(500,4500)</f>
        <v>2978</v>
      </c>
      <c r="I83" s="5" t="str">
        <f ca="1">CHOOSE(RANDBETWEEN(1,6),"არდი","ალდაგი","ჯიპიაი ჰოლდინგი","იმედი ელ","პე ეს პე","ავერსი")</f>
        <v>ალდაგი</v>
      </c>
      <c r="J83" s="5">
        <f ca="1">RANDBETWEEN(25,300)</f>
        <v>213</v>
      </c>
      <c r="K83" s="5" t="str">
        <f ca="1">CHOOSE(RANDBETWEEN(1,2),"დიახ","არა")</f>
        <v>დიახ</v>
      </c>
      <c r="L83" s="6">
        <f ca="1">RANDBETWEEN(36989,42900)</f>
        <v>41717</v>
      </c>
      <c r="M83" s="6">
        <f ca="1">RANDBETWEEN(42900,44800)</f>
        <v>43774</v>
      </c>
    </row>
    <row r="84" spans="1:13" x14ac:dyDescent="0.25">
      <c r="A8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ქეთევან</v>
      </c>
      <c r="B8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ბორცვაძე</v>
      </c>
      <c r="C84" s="5">
        <f ca="1">RANDBETWEEN(18,78)</f>
        <v>62</v>
      </c>
      <c r="D8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8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კარფური</v>
      </c>
      <c r="F8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ინჟინერი</v>
      </c>
      <c r="G84" s="5" t="str">
        <f ca="1">CHOOSE(RANDBETWEEN(1,2),"საშუალო","უმაღლესი")</f>
        <v>უმაღლესი</v>
      </c>
      <c r="H84" s="5">
        <f ca="1">RANDBETWEEN(500,4500)</f>
        <v>1259</v>
      </c>
      <c r="I84" s="5" t="str">
        <f ca="1">CHOOSE(RANDBETWEEN(1,6),"არდი","ალდაგი","ჯიპიაი ჰოლდინგი","იმედი ელ","პე ეს პე","ავერსი")</f>
        <v>ალდაგი</v>
      </c>
      <c r="J84" s="5">
        <f ca="1">RANDBETWEEN(25,300)</f>
        <v>274</v>
      </c>
      <c r="K84" s="5" t="str">
        <f ca="1">CHOOSE(RANDBETWEEN(1,2),"დიახ","არა")</f>
        <v>არა</v>
      </c>
      <c r="L84" s="6">
        <f ca="1">RANDBETWEEN(36989,42900)</f>
        <v>41712</v>
      </c>
      <c r="M84" s="6">
        <f ca="1">RANDBETWEEN(42900,44800)</f>
        <v>44493</v>
      </c>
    </row>
    <row r="85" spans="1:13" x14ac:dyDescent="0.25">
      <c r="A8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8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კალაძე</v>
      </c>
      <c r="C85" s="5">
        <f ca="1">RANDBETWEEN(18,78)</f>
        <v>23</v>
      </c>
      <c r="D8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8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ნომა</v>
      </c>
      <c r="F8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ინჟინერი</v>
      </c>
      <c r="G85" s="5" t="str">
        <f ca="1">CHOOSE(RANDBETWEEN(1,2),"საშუალო","უმაღლესი")</f>
        <v>უმაღლესი</v>
      </c>
      <c r="H85" s="5">
        <f ca="1">RANDBETWEEN(500,4500)</f>
        <v>2676</v>
      </c>
      <c r="I85" s="5" t="str">
        <f ca="1">CHOOSE(RANDBETWEEN(1,6),"არდი","ალდაგი","ჯიპიაი ჰოლდინგი","იმედი ელ","პე ეს პე","ავერსი")</f>
        <v>იმედი ელ</v>
      </c>
      <c r="J85" s="5">
        <f ca="1">RANDBETWEEN(25,300)</f>
        <v>190</v>
      </c>
      <c r="K85" s="5" t="str">
        <f ca="1">CHOOSE(RANDBETWEEN(1,2),"დიახ","არა")</f>
        <v>დიახ</v>
      </c>
      <c r="L85" s="6">
        <f ca="1">RANDBETWEEN(36989,42900)</f>
        <v>37864</v>
      </c>
      <c r="M85" s="6">
        <f ca="1">RANDBETWEEN(42900,44800)</f>
        <v>43992</v>
      </c>
    </row>
    <row r="86" spans="1:13" x14ac:dyDescent="0.25">
      <c r="A8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თომა</v>
      </c>
      <c r="B8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სააკაძე</v>
      </c>
      <c r="C86" s="5">
        <f ca="1">RANDBETWEEN(18,78)</f>
        <v>69</v>
      </c>
      <c r="D8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ონი</v>
      </c>
      <c r="E8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ხარება</v>
      </c>
      <c r="F8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ოპერატორი</v>
      </c>
      <c r="G86" s="5" t="str">
        <f ca="1">CHOOSE(RANDBETWEEN(1,2),"საშუალო","უმაღლესი")</f>
        <v>საშუალო</v>
      </c>
      <c r="H86" s="5">
        <f ca="1">RANDBETWEEN(500,4500)</f>
        <v>1693</v>
      </c>
      <c r="I86" s="5" t="str">
        <f ca="1">CHOOSE(RANDBETWEEN(1,6),"არდი","ალდაგი","ჯიპიაი ჰოლდინგი","იმედი ელ","პე ეს პე","ავერსი")</f>
        <v>ჯიპიაი ჰოლდინგი</v>
      </c>
      <c r="J86" s="5">
        <f ca="1">RANDBETWEEN(25,300)</f>
        <v>41</v>
      </c>
      <c r="K86" s="5" t="str">
        <f ca="1">CHOOSE(RANDBETWEEN(1,2),"დიახ","არა")</f>
        <v>არა</v>
      </c>
      <c r="L86" s="6">
        <f ca="1">RANDBETWEEN(36989,42900)</f>
        <v>40172</v>
      </c>
      <c r="M86" s="6">
        <f ca="1">RANDBETWEEN(42900,44800)</f>
        <v>43601</v>
      </c>
    </row>
    <row r="87" spans="1:13" x14ac:dyDescent="0.25">
      <c r="A8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დავით</v>
      </c>
      <c r="B8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ბორცვაძე</v>
      </c>
      <c r="C87" s="5">
        <f ca="1">RANDBETWEEN(18,78)</f>
        <v>45</v>
      </c>
      <c r="D8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თბილისი</v>
      </c>
      <c r="E8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ნიკორა</v>
      </c>
      <c r="F8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არქივარიუსი</v>
      </c>
      <c r="G87" s="5" t="str">
        <f ca="1">CHOOSE(RANDBETWEEN(1,2),"საშუალო","უმაღლესი")</f>
        <v>უმაღლესი</v>
      </c>
      <c r="H87" s="5">
        <f ca="1">RANDBETWEEN(500,4500)</f>
        <v>1513</v>
      </c>
      <c r="I87" s="5" t="str">
        <f ca="1">CHOOSE(RANDBETWEEN(1,6),"არდი","ალდაგი","ჯიპიაი ჰოლდინგი","იმედი ელ","პე ეს პე","ავერსი")</f>
        <v>ჯიპიაი ჰოლდინგი</v>
      </c>
      <c r="J87" s="5">
        <f ca="1">RANDBETWEEN(25,300)</f>
        <v>278</v>
      </c>
      <c r="K87" s="5" t="str">
        <f ca="1">CHOOSE(RANDBETWEEN(1,2),"დიახ","არა")</f>
        <v>არა</v>
      </c>
      <c r="L87" s="6">
        <f ca="1">RANDBETWEEN(36989,42900)</f>
        <v>38655</v>
      </c>
      <c r="M87" s="6">
        <f ca="1">RANDBETWEEN(42900,44800)</f>
        <v>42992</v>
      </c>
    </row>
    <row r="88" spans="1:13" x14ac:dyDescent="0.25">
      <c r="A8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8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ბერიკაშვილი</v>
      </c>
      <c r="C88" s="5">
        <f ca="1">RANDBETWEEN(18,78)</f>
        <v>35</v>
      </c>
      <c r="D8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8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ლეგატო</v>
      </c>
      <c r="F8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არქივარიუსი</v>
      </c>
      <c r="G88" s="5" t="str">
        <f ca="1">CHOOSE(RANDBETWEEN(1,2),"საშუალო","უმაღლესი")</f>
        <v>უმაღლესი</v>
      </c>
      <c r="H88" s="5">
        <f ca="1">RANDBETWEEN(500,4500)</f>
        <v>1506</v>
      </c>
      <c r="I88" s="5" t="str">
        <f ca="1">CHOOSE(RANDBETWEEN(1,6),"არდი","ალდაგი","ჯიპიაი ჰოლდინგი","იმედი ელ","პე ეს პე","ავერსი")</f>
        <v>ავერსი</v>
      </c>
      <c r="J88" s="5">
        <f ca="1">RANDBETWEEN(25,300)</f>
        <v>140</v>
      </c>
      <c r="K88" s="5" t="str">
        <f ca="1">CHOOSE(RANDBETWEEN(1,2),"დიახ","არა")</f>
        <v>არა</v>
      </c>
      <c r="L88" s="6">
        <f ca="1">RANDBETWEEN(36989,42900)</f>
        <v>39387</v>
      </c>
      <c r="M88" s="6">
        <f ca="1">RANDBETWEEN(42900,44800)</f>
        <v>44205</v>
      </c>
    </row>
    <row r="89" spans="1:13" x14ac:dyDescent="0.25">
      <c r="A8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ქეთევან</v>
      </c>
      <c r="B8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ადუაშვილი</v>
      </c>
      <c r="C89" s="5">
        <f ca="1">RANDBETWEEN(18,78)</f>
        <v>27</v>
      </c>
      <c r="D8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ოზურგეთი</v>
      </c>
      <c r="E8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არქი</v>
      </c>
      <c r="F8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დირექტორი</v>
      </c>
      <c r="G89" s="5" t="str">
        <f ca="1">CHOOSE(RANDBETWEEN(1,2),"საშუალო","უმაღლესი")</f>
        <v>უმაღლესი</v>
      </c>
      <c r="H89" s="5">
        <f ca="1">RANDBETWEEN(500,4500)</f>
        <v>3687</v>
      </c>
      <c r="I89" s="5" t="str">
        <f ca="1">CHOOSE(RANDBETWEEN(1,6),"არდი","ალდაგი","ჯიპიაი ჰოლდინგი","იმედი ელ","პე ეს პე","ავერსი")</f>
        <v>არდი</v>
      </c>
      <c r="J89" s="5">
        <f ca="1">RANDBETWEEN(25,300)</f>
        <v>230</v>
      </c>
      <c r="K89" s="5" t="str">
        <f ca="1">CHOOSE(RANDBETWEEN(1,2),"დიახ","არა")</f>
        <v>დიახ</v>
      </c>
      <c r="L89" s="6">
        <f ca="1">RANDBETWEEN(36989,42900)</f>
        <v>37486</v>
      </c>
      <c r="M89" s="6">
        <f ca="1">RANDBETWEEN(42900,44800)</f>
        <v>43142</v>
      </c>
    </row>
    <row r="90" spans="1:13" x14ac:dyDescent="0.25">
      <c r="A9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ლელა</v>
      </c>
      <c r="B9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ბუკია</v>
      </c>
      <c r="C90" s="5">
        <f ca="1">RANDBETWEEN(18,78)</f>
        <v>61</v>
      </c>
      <c r="D9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ქუთაისი</v>
      </c>
      <c r="E9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ალფა</v>
      </c>
      <c r="F9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დირექტორი</v>
      </c>
      <c r="G90" s="5" t="str">
        <f ca="1">CHOOSE(RANDBETWEEN(1,2),"საშუალო","უმაღლესი")</f>
        <v>საშუალო</v>
      </c>
      <c r="H90" s="5">
        <f ca="1">RANDBETWEEN(500,4500)</f>
        <v>1714</v>
      </c>
      <c r="I90" s="5" t="str">
        <f ca="1">CHOOSE(RANDBETWEEN(1,6),"არდი","ალდაგი","ჯიპიაი ჰოლდინგი","იმედი ელ","პე ეს პე","ავერსი")</f>
        <v>ჯიპიაი ჰოლდინგი</v>
      </c>
      <c r="J90" s="5">
        <f ca="1">RANDBETWEEN(25,300)</f>
        <v>91</v>
      </c>
      <c r="K90" s="5" t="str">
        <f ca="1">CHOOSE(RANDBETWEEN(1,2),"დიახ","არა")</f>
        <v>დიახ</v>
      </c>
      <c r="L90" s="6">
        <f ca="1">RANDBETWEEN(36989,42900)</f>
        <v>39464</v>
      </c>
      <c r="M90" s="6">
        <f ca="1">RANDBETWEEN(42900,44800)</f>
        <v>44263</v>
      </c>
    </row>
    <row r="91" spans="1:13" x14ac:dyDescent="0.25">
      <c r="A9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9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ბორცვაძე</v>
      </c>
      <c r="C91" s="5">
        <f ca="1">RANDBETWEEN(18,78)</f>
        <v>68</v>
      </c>
      <c r="D9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9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ნიკორა</v>
      </c>
      <c r="F9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მოლარე</v>
      </c>
      <c r="G91" s="5" t="str">
        <f ca="1">CHOOSE(RANDBETWEEN(1,2),"საშუალო","უმაღლესი")</f>
        <v>საშუალო</v>
      </c>
      <c r="H91" s="5">
        <f ca="1">RANDBETWEEN(500,4500)</f>
        <v>1989</v>
      </c>
      <c r="I91" s="5" t="str">
        <f ca="1">CHOOSE(RANDBETWEEN(1,6),"არდი","ალდაგი","ჯიპიაი ჰოლდინგი","იმედი ელ","პე ეს პე","ავერსი")</f>
        <v>ჯიპიაი ჰოლდინგი</v>
      </c>
      <c r="J91" s="5">
        <f ca="1">RANDBETWEEN(25,300)</f>
        <v>110</v>
      </c>
      <c r="K91" s="5" t="str">
        <f ca="1">CHOOSE(RANDBETWEEN(1,2),"დიახ","არა")</f>
        <v>დიახ</v>
      </c>
      <c r="L91" s="6">
        <f ca="1">RANDBETWEEN(36989,42900)</f>
        <v>41601</v>
      </c>
      <c r="M91" s="6">
        <f ca="1">RANDBETWEEN(42900,44800)</f>
        <v>43057</v>
      </c>
    </row>
    <row r="92" spans="1:13" x14ac:dyDescent="0.25">
      <c r="A9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ქეთევან</v>
      </c>
      <c r="B9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რეხვიაშვილი</v>
      </c>
      <c r="C92" s="5">
        <f ca="1">RANDBETWEEN(18,78)</f>
        <v>18</v>
      </c>
      <c r="D9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გორი</v>
      </c>
      <c r="E9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ალფა</v>
      </c>
      <c r="F9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მზარეული</v>
      </c>
      <c r="G92" s="5" t="str">
        <f ca="1">CHOOSE(RANDBETWEEN(1,2),"საშუალო","უმაღლესი")</f>
        <v>საშუალო</v>
      </c>
      <c r="H92" s="5">
        <f ca="1">RANDBETWEEN(500,4500)</f>
        <v>2311</v>
      </c>
      <c r="I92" s="5" t="str">
        <f ca="1">CHOOSE(RANDBETWEEN(1,6),"არდი","ალდაგი","ჯიპიაი ჰოლდინგი","იმედი ელ","პე ეს პე","ავერსი")</f>
        <v>პე ეს პე</v>
      </c>
      <c r="J92" s="5">
        <f ca="1">RANDBETWEEN(25,300)</f>
        <v>58</v>
      </c>
      <c r="K92" s="5" t="str">
        <f ca="1">CHOOSE(RANDBETWEEN(1,2),"დიახ","არა")</f>
        <v>არა</v>
      </c>
      <c r="L92" s="6">
        <f ca="1">RANDBETWEEN(36989,42900)</f>
        <v>41495</v>
      </c>
      <c r="M92" s="6">
        <f ca="1">RANDBETWEEN(42900,44800)</f>
        <v>44605</v>
      </c>
    </row>
    <row r="93" spans="1:13" x14ac:dyDescent="0.25">
      <c r="A9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მართა</v>
      </c>
      <c r="B9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ბუკია</v>
      </c>
      <c r="C93" s="5">
        <f ca="1">RANDBETWEEN(18,78)</f>
        <v>25</v>
      </c>
      <c r="D9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თელავი</v>
      </c>
      <c r="E9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სტამბა</v>
      </c>
      <c r="F9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მოლარე</v>
      </c>
      <c r="G93" s="5" t="str">
        <f ca="1">CHOOSE(RANDBETWEEN(1,2),"საშუალო","უმაღლესი")</f>
        <v>უმაღლესი</v>
      </c>
      <c r="H93" s="5">
        <f ca="1">RANDBETWEEN(500,4500)</f>
        <v>2979</v>
      </c>
      <c r="I93" s="5" t="str">
        <f ca="1">CHOOSE(RANDBETWEEN(1,6),"არდი","ალდაგი","ჯიპიაი ჰოლდინგი","იმედი ელ","პე ეს პე","ავერსი")</f>
        <v>პე ეს პე</v>
      </c>
      <c r="J93" s="5">
        <f ca="1">RANDBETWEEN(25,300)</f>
        <v>255</v>
      </c>
      <c r="K93" s="5" t="str">
        <f ca="1">CHOOSE(RANDBETWEEN(1,2),"დიახ","არა")</f>
        <v>არა</v>
      </c>
      <c r="L93" s="6">
        <f ca="1">RANDBETWEEN(36989,42900)</f>
        <v>41408</v>
      </c>
      <c r="M93" s="6">
        <f ca="1">RANDBETWEEN(42900,44800)</f>
        <v>43472</v>
      </c>
    </row>
    <row r="94" spans="1:13" x14ac:dyDescent="0.25">
      <c r="A9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თომა</v>
      </c>
      <c r="B9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სააკაძე</v>
      </c>
      <c r="C94" s="5">
        <f ca="1">RANDBETWEEN(18,78)</f>
        <v>40</v>
      </c>
      <c r="D9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გურჯაანი</v>
      </c>
      <c r="E9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ნომა</v>
      </c>
      <c r="F9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კარდიოლოგი</v>
      </c>
      <c r="G94" s="5" t="str">
        <f ca="1">CHOOSE(RANDBETWEEN(1,2),"საშუალო","უმაღლესი")</f>
        <v>უმაღლესი</v>
      </c>
      <c r="H94" s="5">
        <f ca="1">RANDBETWEEN(500,4500)</f>
        <v>2565</v>
      </c>
      <c r="I94" s="5" t="str">
        <f ca="1">CHOOSE(RANDBETWEEN(1,6),"არდი","ალდაგი","ჯიპიაი ჰოლდინგი","იმედი ელ","პე ეს პე","ავერსი")</f>
        <v>ავერსი</v>
      </c>
      <c r="J94" s="5">
        <f ca="1">RANDBETWEEN(25,300)</f>
        <v>281</v>
      </c>
      <c r="K94" s="5" t="str">
        <f ca="1">CHOOSE(RANDBETWEEN(1,2),"დიახ","არა")</f>
        <v>დიახ</v>
      </c>
      <c r="L94" s="6">
        <f ca="1">RANDBETWEEN(36989,42900)</f>
        <v>39427</v>
      </c>
      <c r="M94" s="6">
        <f ca="1">RANDBETWEEN(42900,44800)</f>
        <v>43852</v>
      </c>
    </row>
    <row r="95" spans="1:13" x14ac:dyDescent="0.25">
      <c r="A9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მართა</v>
      </c>
      <c r="B9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გიორგაძე</v>
      </c>
      <c r="C95" s="5">
        <f ca="1">RANDBETWEEN(18,78)</f>
        <v>75</v>
      </c>
      <c r="D9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მცხეთა</v>
      </c>
      <c r="E9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ნომა</v>
      </c>
      <c r="F9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მცხობელი</v>
      </c>
      <c r="G95" s="5" t="str">
        <f ca="1">CHOOSE(RANDBETWEEN(1,2),"საშუალო","უმაღლესი")</f>
        <v>საშუალო</v>
      </c>
      <c r="H95" s="5">
        <f ca="1">RANDBETWEEN(500,4500)</f>
        <v>764</v>
      </c>
      <c r="I95" s="5" t="str">
        <f ca="1">CHOOSE(RANDBETWEEN(1,6),"არდი","ალდაგი","ჯიპიაი ჰოლდინგი","იმედი ელ","პე ეს პე","ავერსი")</f>
        <v>პე ეს პე</v>
      </c>
      <c r="J95" s="5">
        <f ca="1">RANDBETWEEN(25,300)</f>
        <v>249</v>
      </c>
      <c r="K95" s="5" t="str">
        <f ca="1">CHOOSE(RANDBETWEEN(1,2),"დიახ","არა")</f>
        <v>დიახ</v>
      </c>
      <c r="L95" s="6">
        <f ca="1">RANDBETWEEN(36989,42900)</f>
        <v>40054</v>
      </c>
      <c r="M95" s="6">
        <f ca="1">RANDBETWEEN(42900,44800)</f>
        <v>44454</v>
      </c>
    </row>
    <row r="96" spans="1:13" x14ac:dyDescent="0.25">
      <c r="A9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დავით</v>
      </c>
      <c r="B9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მაისურაძე</v>
      </c>
      <c r="C96" s="5">
        <f ca="1">RANDBETWEEN(18,78)</f>
        <v>37</v>
      </c>
      <c r="D9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9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არდი</v>
      </c>
      <c r="F9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მოლარე</v>
      </c>
      <c r="G96" s="5" t="str">
        <f ca="1">CHOOSE(RANDBETWEEN(1,2),"საშუალო","უმაღლესი")</f>
        <v>საშუალო</v>
      </c>
      <c r="H96" s="5">
        <f ca="1">RANDBETWEEN(500,4500)</f>
        <v>3337</v>
      </c>
      <c r="I96" s="5" t="str">
        <f ca="1">CHOOSE(RANDBETWEEN(1,6),"არდი","ალდაგი","ჯიპიაი ჰოლდინგი","იმედი ელ","პე ეს პე","ავერსი")</f>
        <v>ალდაგი</v>
      </c>
      <c r="J96" s="5">
        <f ca="1">RANDBETWEEN(25,300)</f>
        <v>293</v>
      </c>
      <c r="K96" s="5" t="str">
        <f ca="1">CHOOSE(RANDBETWEEN(1,2),"დიახ","არა")</f>
        <v>არა</v>
      </c>
      <c r="L96" s="6">
        <f ca="1">RANDBETWEEN(36989,42900)</f>
        <v>38104</v>
      </c>
      <c r="M96" s="6">
        <f ca="1">RANDBETWEEN(42900,44800)</f>
        <v>44293</v>
      </c>
    </row>
    <row r="97" spans="1:13" x14ac:dyDescent="0.25">
      <c r="A9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ნინო</v>
      </c>
      <c r="B9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აბესაძე</v>
      </c>
      <c r="C97" s="5">
        <f ca="1">RANDBETWEEN(18,78)</f>
        <v>20</v>
      </c>
      <c r="D9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9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ნომა</v>
      </c>
      <c r="F9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ელექტრიკოსი</v>
      </c>
      <c r="G97" s="5" t="str">
        <f ca="1">CHOOSE(RANDBETWEEN(1,2),"საშუალო","უმაღლესი")</f>
        <v>საშუალო</v>
      </c>
      <c r="H97" s="5">
        <f ca="1">RANDBETWEEN(500,4500)</f>
        <v>4274</v>
      </c>
      <c r="I97" s="5" t="str">
        <f ca="1">CHOOSE(RANDBETWEEN(1,6),"არდი","ალდაგი","ჯიპიაი ჰოლდინგი","იმედი ელ","პე ეს პე","ავერსი")</f>
        <v>ჯიპიაი ჰოლდინგი</v>
      </c>
      <c r="J97" s="5">
        <f ca="1">RANDBETWEEN(25,300)</f>
        <v>213</v>
      </c>
      <c r="K97" s="5" t="str">
        <f ca="1">CHOOSE(RANDBETWEEN(1,2),"დიახ","არა")</f>
        <v>დიახ</v>
      </c>
      <c r="L97" s="6">
        <f ca="1">RANDBETWEEN(36989,42900)</f>
        <v>40335</v>
      </c>
      <c r="M97" s="6">
        <f ca="1">RANDBETWEEN(42900,44800)</f>
        <v>44084</v>
      </c>
    </row>
    <row r="98" spans="1:13" x14ac:dyDescent="0.25">
      <c r="A9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თომა</v>
      </c>
      <c r="B9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კერესელიძე</v>
      </c>
      <c r="C98" s="5">
        <f ca="1">RANDBETWEEN(18,78)</f>
        <v>67</v>
      </c>
      <c r="D9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გორი</v>
      </c>
      <c r="E9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ნიკორა</v>
      </c>
      <c r="F9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ინჟინერი</v>
      </c>
      <c r="G98" s="5" t="str">
        <f ca="1">CHOOSE(RANDBETWEEN(1,2),"საშუალო","უმაღლესი")</f>
        <v>უმაღლესი</v>
      </c>
      <c r="H98" s="5">
        <f ca="1">RANDBETWEEN(500,4500)</f>
        <v>3241</v>
      </c>
      <c r="I98" s="5" t="str">
        <f ca="1">CHOOSE(RANDBETWEEN(1,6),"არდი","ალდაგი","ჯიპიაი ჰოლდინგი","იმედი ელ","პე ეს პე","ავერსი")</f>
        <v>იმედი ელ</v>
      </c>
      <c r="J98" s="5">
        <f ca="1">RANDBETWEEN(25,300)</f>
        <v>209</v>
      </c>
      <c r="K98" s="5" t="str">
        <f ca="1">CHOOSE(RANDBETWEEN(1,2),"დიახ","არა")</f>
        <v>დიახ</v>
      </c>
      <c r="L98" s="6">
        <f ca="1">RANDBETWEEN(36989,42900)</f>
        <v>41435</v>
      </c>
      <c r="M98" s="6">
        <f ca="1">RANDBETWEEN(42900,44800)</f>
        <v>44603</v>
      </c>
    </row>
    <row r="99" spans="1:13" x14ac:dyDescent="0.25">
      <c r="A9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ლელა</v>
      </c>
      <c r="B9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ადუაშვილი</v>
      </c>
      <c r="C99" s="5">
        <f ca="1">RANDBETWEEN(18,78)</f>
        <v>36</v>
      </c>
      <c r="D9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მცხეთა</v>
      </c>
      <c r="E9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ლეგატო</v>
      </c>
      <c r="F9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მცხობელი</v>
      </c>
      <c r="G99" s="5" t="str">
        <f ca="1">CHOOSE(RANDBETWEEN(1,2),"საშუალო","უმაღლესი")</f>
        <v>უმაღლესი</v>
      </c>
      <c r="H99" s="5">
        <f ca="1">RANDBETWEEN(500,4500)</f>
        <v>3200</v>
      </c>
      <c r="I99" s="5" t="str">
        <f ca="1">CHOOSE(RANDBETWEEN(1,6),"არდი","ალდაგი","ჯიპიაი ჰოლდინგი","იმედი ელ","პე ეს პე","ავერსი")</f>
        <v>იმედი ელ</v>
      </c>
      <c r="J99" s="5">
        <f ca="1">RANDBETWEEN(25,300)</f>
        <v>256</v>
      </c>
      <c r="K99" s="5" t="str">
        <f ca="1">CHOOSE(RANDBETWEEN(1,2),"დიახ","არა")</f>
        <v>დიახ</v>
      </c>
      <c r="L99" s="6">
        <f ca="1">RANDBETWEEN(36989,42900)</f>
        <v>40480</v>
      </c>
      <c r="M99" s="6">
        <f ca="1">RANDBETWEEN(42900,44800)</f>
        <v>44105</v>
      </c>
    </row>
    <row r="100" spans="1:13" x14ac:dyDescent="0.25">
      <c r="A10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10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კალანდარიშვილი</v>
      </c>
      <c r="C100" s="5">
        <f ca="1">RANDBETWEEN(18,78)</f>
        <v>48</v>
      </c>
      <c r="D10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მცხეთა</v>
      </c>
      <c r="E10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მერმისი</v>
      </c>
      <c r="F10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პროგრამისტი</v>
      </c>
      <c r="G100" s="5" t="str">
        <f ca="1">CHOOSE(RANDBETWEEN(1,2),"საშუალო","უმაღლესი")</f>
        <v>უმაღლესი</v>
      </c>
      <c r="H100" s="5">
        <f ca="1">RANDBETWEEN(500,4500)</f>
        <v>2601</v>
      </c>
      <c r="I100" s="5" t="str">
        <f ca="1">CHOOSE(RANDBETWEEN(1,6),"არდი","ალდაგი","ჯიპიაი ჰოლდინგი","იმედი ელ","პე ეს პე","ავერსი")</f>
        <v>ავერსი</v>
      </c>
      <c r="J100" s="5">
        <f ca="1">RANDBETWEEN(25,300)</f>
        <v>114</v>
      </c>
      <c r="K100" s="5" t="str">
        <f ca="1">CHOOSE(RANDBETWEEN(1,2),"დიახ","არა")</f>
        <v>არა</v>
      </c>
      <c r="L100" s="6">
        <f ca="1">RANDBETWEEN(36989,42900)</f>
        <v>42578</v>
      </c>
      <c r="M100" s="6">
        <f ca="1">RANDBETWEEN(42900,44800)</f>
        <v>44171</v>
      </c>
    </row>
    <row r="101" spans="1:13" x14ac:dyDescent="0.25">
      <c r="A10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დავით</v>
      </c>
      <c r="B10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მიქაძე</v>
      </c>
      <c r="C101" s="5">
        <f ca="1">RANDBETWEEN(18,78)</f>
        <v>72</v>
      </c>
      <c r="D10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10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კარფური</v>
      </c>
      <c r="F10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არქივარიუსი</v>
      </c>
      <c r="G101" s="5" t="str">
        <f ca="1">CHOOSE(RANDBETWEEN(1,2),"საშუალო","უმაღლესი")</f>
        <v>უმაღლესი</v>
      </c>
      <c r="H101" s="5">
        <f ca="1">RANDBETWEEN(500,4500)</f>
        <v>3693</v>
      </c>
      <c r="I101" s="5" t="str">
        <f ca="1">CHOOSE(RANDBETWEEN(1,6),"არდი","ალდაგი","ჯიპიაი ჰოლდინგი","იმედი ელ","პე ეს პე","ავერსი")</f>
        <v>პე ეს პე</v>
      </c>
      <c r="J101" s="5">
        <f ca="1">RANDBETWEEN(25,300)</f>
        <v>70</v>
      </c>
      <c r="K101" s="5" t="str">
        <f ca="1">CHOOSE(RANDBETWEEN(1,2),"დიახ","არა")</f>
        <v>არა</v>
      </c>
      <c r="L101" s="6">
        <f ca="1">RANDBETWEEN(36989,42900)</f>
        <v>42669</v>
      </c>
      <c r="M101" s="6">
        <f ca="1">RANDBETWEEN(42900,44800)</f>
        <v>43215</v>
      </c>
    </row>
    <row r="102" spans="1:13" x14ac:dyDescent="0.25">
      <c r="A10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ალექსანდრე</v>
      </c>
      <c r="B10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მაღლაკელიძე</v>
      </c>
      <c r="C102" s="5">
        <f ca="1">RANDBETWEEN(18,78)</f>
        <v>56</v>
      </c>
      <c r="D10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10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სტამბა</v>
      </c>
      <c r="F10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მოლარე</v>
      </c>
      <c r="G102" s="5" t="str">
        <f ca="1">CHOOSE(RANDBETWEEN(1,2),"საშუალო","უმაღლესი")</f>
        <v>საშუალო</v>
      </c>
      <c r="H102" s="5">
        <f ca="1">RANDBETWEEN(500,4500)</f>
        <v>3488</v>
      </c>
      <c r="I102" s="5" t="str">
        <f ca="1">CHOOSE(RANDBETWEEN(1,6),"არდი","ალდაგი","ჯიპიაი ჰოლდინგი","იმედი ელ","პე ეს პე","ავერსი")</f>
        <v>იმედი ელ</v>
      </c>
      <c r="J102" s="5">
        <f ca="1">RANDBETWEEN(25,300)</f>
        <v>36</v>
      </c>
      <c r="K102" s="5" t="str">
        <f ca="1">CHOOSE(RANDBETWEEN(1,2),"დიახ","არა")</f>
        <v>დიახ</v>
      </c>
      <c r="L102" s="6">
        <f ca="1">RANDBETWEEN(36989,42900)</f>
        <v>42000</v>
      </c>
      <c r="M102" s="6">
        <f ca="1">RANDBETWEEN(42900,44800)</f>
        <v>44791</v>
      </c>
    </row>
    <row r="103" spans="1:13" x14ac:dyDescent="0.25">
      <c r="A10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10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რეხვიაშვილი</v>
      </c>
      <c r="C103" s="5">
        <f ca="1">RANDBETWEEN(18,78)</f>
        <v>19</v>
      </c>
      <c r="D10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ონი</v>
      </c>
      <c r="E10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მერმისი</v>
      </c>
      <c r="F10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მძღოლი</v>
      </c>
      <c r="G103" s="5" t="str">
        <f ca="1">CHOOSE(RANDBETWEEN(1,2),"საშუალო","უმაღლესი")</f>
        <v>უმაღლესი</v>
      </c>
      <c r="H103" s="5">
        <f ca="1">RANDBETWEEN(500,4500)</f>
        <v>2963</v>
      </c>
      <c r="I103" s="5" t="str">
        <f ca="1">CHOOSE(RANDBETWEEN(1,6),"არდი","ალდაგი","ჯიპიაი ჰოლდინგი","იმედი ელ","პე ეს პე","ავერსი")</f>
        <v>ალდაგი</v>
      </c>
      <c r="J103" s="5">
        <f ca="1">RANDBETWEEN(25,300)</f>
        <v>58</v>
      </c>
      <c r="K103" s="5" t="str">
        <f ca="1">CHOOSE(RANDBETWEEN(1,2),"დიახ","არა")</f>
        <v>დიახ</v>
      </c>
      <c r="L103" s="6">
        <f ca="1">RANDBETWEEN(36989,42900)</f>
        <v>39296</v>
      </c>
      <c r="M103" s="6">
        <f ca="1">RANDBETWEEN(42900,44800)</f>
        <v>44147</v>
      </c>
    </row>
    <row r="104" spans="1:13" x14ac:dyDescent="0.25">
      <c r="A10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მართა</v>
      </c>
      <c r="B10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დემეტრაშვილი</v>
      </c>
      <c r="C104" s="5">
        <f ca="1">RANDBETWEEN(18,78)</f>
        <v>66</v>
      </c>
      <c r="D10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ვანი</v>
      </c>
      <c r="E10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მერმისი</v>
      </c>
      <c r="F10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მხატვარ-დიზაინერი</v>
      </c>
      <c r="G104" s="5" t="str">
        <f ca="1">CHOOSE(RANDBETWEEN(1,2),"საშუალო","უმაღლესი")</f>
        <v>საშუალო</v>
      </c>
      <c r="H104" s="5">
        <f ca="1">RANDBETWEEN(500,4500)</f>
        <v>3144</v>
      </c>
      <c r="I104" s="5" t="str">
        <f ca="1">CHOOSE(RANDBETWEEN(1,6),"არდი","ალდაგი","ჯიპიაი ჰოლდინგი","იმედი ელ","პე ეს პე","ავერსი")</f>
        <v>ავერსი</v>
      </c>
      <c r="J104" s="5">
        <f ca="1">RANDBETWEEN(25,300)</f>
        <v>57</v>
      </c>
      <c r="K104" s="5" t="str">
        <f ca="1">CHOOSE(RANDBETWEEN(1,2),"დიახ","არა")</f>
        <v>არა</v>
      </c>
      <c r="L104" s="6">
        <f ca="1">RANDBETWEEN(36989,42900)</f>
        <v>39289</v>
      </c>
      <c r="M104" s="6">
        <f ca="1">RANDBETWEEN(42900,44800)</f>
        <v>44706</v>
      </c>
    </row>
    <row r="105" spans="1:13" x14ac:dyDescent="0.25">
      <c r="A10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ლუკა</v>
      </c>
      <c r="B10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გიორგაძე</v>
      </c>
      <c r="C105" s="5">
        <f ca="1">RANDBETWEEN(18,78)</f>
        <v>48</v>
      </c>
      <c r="D10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ონი</v>
      </c>
      <c r="E10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კარფური</v>
      </c>
      <c r="F10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ინჟინერი</v>
      </c>
      <c r="G105" s="5" t="str">
        <f ca="1">CHOOSE(RANDBETWEEN(1,2),"საშუალო","უმაღლესი")</f>
        <v>საშუალო</v>
      </c>
      <c r="H105" s="5">
        <f ca="1">RANDBETWEEN(500,4500)</f>
        <v>1455</v>
      </c>
      <c r="I105" s="5" t="str">
        <f ca="1">CHOOSE(RANDBETWEEN(1,6),"არდი","ალდაგი","ჯიპიაი ჰოლდინგი","იმედი ელ","პე ეს პე","ავერსი")</f>
        <v>არდი</v>
      </c>
      <c r="J105" s="5">
        <f ca="1">RANDBETWEEN(25,300)</f>
        <v>37</v>
      </c>
      <c r="K105" s="5" t="str">
        <f ca="1">CHOOSE(RANDBETWEEN(1,2),"დიახ","არა")</f>
        <v>არა</v>
      </c>
      <c r="L105" s="6">
        <f ca="1">RANDBETWEEN(36989,42900)</f>
        <v>40136</v>
      </c>
      <c r="M105" s="6">
        <f ca="1">RANDBETWEEN(42900,44800)</f>
        <v>42990</v>
      </c>
    </row>
    <row r="106" spans="1:13" x14ac:dyDescent="0.25">
      <c r="A10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ანა</v>
      </c>
      <c r="B10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აბაშიძე</v>
      </c>
      <c r="C106" s="5">
        <f ca="1">RANDBETWEEN(18,78)</f>
        <v>59</v>
      </c>
      <c r="D10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10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სტამბა</v>
      </c>
      <c r="F10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პროგრამისტი</v>
      </c>
      <c r="G106" s="5" t="str">
        <f ca="1">CHOOSE(RANDBETWEEN(1,2),"საშუალო","უმაღლესი")</f>
        <v>უმაღლესი</v>
      </c>
      <c r="H106" s="5">
        <f ca="1">RANDBETWEEN(500,4500)</f>
        <v>648</v>
      </c>
      <c r="I106" s="5" t="str">
        <f ca="1">CHOOSE(RANDBETWEEN(1,6),"არდი","ალდაგი","ჯიპიაი ჰოლდინგი","იმედი ელ","პე ეს პე","ავერსი")</f>
        <v>იმედი ელ</v>
      </c>
      <c r="J106" s="5">
        <f ca="1">RANDBETWEEN(25,300)</f>
        <v>88</v>
      </c>
      <c r="K106" s="5" t="str">
        <f ca="1">CHOOSE(RANDBETWEEN(1,2),"დიახ","არა")</f>
        <v>არა</v>
      </c>
      <c r="L106" s="6">
        <f ca="1">RANDBETWEEN(36989,42900)</f>
        <v>38081</v>
      </c>
      <c r="M106" s="6">
        <f ca="1">RANDBETWEEN(42900,44800)</f>
        <v>42931</v>
      </c>
    </row>
    <row r="107" spans="1:13" x14ac:dyDescent="0.25">
      <c r="A10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ქეთევან</v>
      </c>
      <c r="B10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ცაგარეიშვილი</v>
      </c>
      <c r="C107" s="5">
        <f ca="1">RANDBETWEEN(18,78)</f>
        <v>78</v>
      </c>
      <c r="D10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10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არდი</v>
      </c>
      <c r="F10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მცხობელი</v>
      </c>
      <c r="G107" s="5" t="str">
        <f ca="1">CHOOSE(RANDBETWEEN(1,2),"საშუალო","უმაღლესი")</f>
        <v>უმაღლესი</v>
      </c>
      <c r="H107" s="5">
        <f ca="1">RANDBETWEEN(500,4500)</f>
        <v>3600</v>
      </c>
      <c r="I107" s="5" t="str">
        <f ca="1">CHOOSE(RANDBETWEEN(1,6),"არდი","ალდაგი","ჯიპიაი ჰოლდინგი","იმედი ელ","პე ეს პე","ავერსი")</f>
        <v>ალდაგი</v>
      </c>
      <c r="J107" s="5">
        <f ca="1">RANDBETWEEN(25,300)</f>
        <v>116</v>
      </c>
      <c r="K107" s="5" t="str">
        <f ca="1">CHOOSE(RANDBETWEEN(1,2),"დიახ","არა")</f>
        <v>დიახ</v>
      </c>
      <c r="L107" s="6">
        <f ca="1">RANDBETWEEN(36989,42900)</f>
        <v>38427</v>
      </c>
      <c r="M107" s="6">
        <f ca="1">RANDBETWEEN(42900,44800)</f>
        <v>44769</v>
      </c>
    </row>
    <row r="108" spans="1:13" x14ac:dyDescent="0.25">
      <c r="A10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10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გიგაური</v>
      </c>
      <c r="C108" s="5">
        <f ca="1">RANDBETWEEN(18,78)</f>
        <v>52</v>
      </c>
      <c r="D10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გორი</v>
      </c>
      <c r="E10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ნიკორა</v>
      </c>
      <c r="F10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მოლარე</v>
      </c>
      <c r="G108" s="5" t="str">
        <f ca="1">CHOOSE(RANDBETWEEN(1,2),"საშუალო","უმაღლესი")</f>
        <v>საშუალო</v>
      </c>
      <c r="H108" s="5">
        <f ca="1">RANDBETWEEN(500,4500)</f>
        <v>3572</v>
      </c>
      <c r="I108" s="5" t="str">
        <f ca="1">CHOOSE(RANDBETWEEN(1,6),"არდი","ალდაგი","ჯიპიაი ჰოლდინგი","იმედი ელ","პე ეს პე","ავერსი")</f>
        <v>ავერსი</v>
      </c>
      <c r="J108" s="5">
        <f ca="1">RANDBETWEEN(25,300)</f>
        <v>54</v>
      </c>
      <c r="K108" s="5" t="str">
        <f ca="1">CHOOSE(RANDBETWEEN(1,2),"დიახ","არა")</f>
        <v>დიახ</v>
      </c>
      <c r="L108" s="6">
        <f ca="1">RANDBETWEEN(36989,42900)</f>
        <v>41926</v>
      </c>
      <c r="M108" s="6">
        <f ca="1">RANDBETWEEN(42900,44800)</f>
        <v>43515</v>
      </c>
    </row>
    <row r="109" spans="1:13" x14ac:dyDescent="0.25">
      <c r="A10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ნიკოლოზ</v>
      </c>
      <c r="B10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ქართველიშვილი</v>
      </c>
      <c r="C109" s="5">
        <f ca="1">RANDBETWEEN(18,78)</f>
        <v>44</v>
      </c>
      <c r="D10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გორი</v>
      </c>
      <c r="E10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ნიკორა</v>
      </c>
      <c r="F10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ბუღალტერი</v>
      </c>
      <c r="G109" s="5" t="str">
        <f ca="1">CHOOSE(RANDBETWEEN(1,2),"საშუალო","უმაღლესი")</f>
        <v>უმაღლესი</v>
      </c>
      <c r="H109" s="5">
        <f ca="1">RANDBETWEEN(500,4500)</f>
        <v>939</v>
      </c>
      <c r="I109" s="5" t="str">
        <f ca="1">CHOOSE(RANDBETWEEN(1,6),"არდი","ალდაგი","ჯიპიაი ჰოლდინგი","იმედი ელ","პე ეს პე","ავერსი")</f>
        <v>პე ეს პე</v>
      </c>
      <c r="J109" s="5">
        <f ca="1">RANDBETWEEN(25,300)</f>
        <v>54</v>
      </c>
      <c r="K109" s="5" t="str">
        <f ca="1">CHOOSE(RANDBETWEEN(1,2),"დიახ","არა")</f>
        <v>არა</v>
      </c>
      <c r="L109" s="6">
        <f ca="1">RANDBETWEEN(36989,42900)</f>
        <v>41991</v>
      </c>
      <c r="M109" s="6">
        <f ca="1">RANDBETWEEN(42900,44800)</f>
        <v>44441</v>
      </c>
    </row>
    <row r="110" spans="1:13" x14ac:dyDescent="0.25">
      <c r="A11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ლელა</v>
      </c>
      <c r="B11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ქართველიშვილი</v>
      </c>
      <c r="C110" s="5">
        <f ca="1">RANDBETWEEN(18,78)</f>
        <v>36</v>
      </c>
      <c r="D11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ფოთი</v>
      </c>
      <c r="E11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არქი</v>
      </c>
      <c r="F11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მასწავლებელი</v>
      </c>
      <c r="G110" s="5" t="str">
        <f ca="1">CHOOSE(RANDBETWEEN(1,2),"საშუალო","უმაღლესი")</f>
        <v>საშუალო</v>
      </c>
      <c r="H110" s="5">
        <f ca="1">RANDBETWEEN(500,4500)</f>
        <v>2754</v>
      </c>
      <c r="I110" s="5" t="str">
        <f ca="1">CHOOSE(RANDBETWEEN(1,6),"არდი","ალდაგი","ჯიპიაი ჰოლდინგი","იმედი ელ","პე ეს პე","ავერსი")</f>
        <v>პე ეს პე</v>
      </c>
      <c r="J110" s="5">
        <f ca="1">RANDBETWEEN(25,300)</f>
        <v>147</v>
      </c>
      <c r="K110" s="5" t="str">
        <f ca="1">CHOOSE(RANDBETWEEN(1,2),"დიახ","არა")</f>
        <v>დიახ</v>
      </c>
      <c r="L110" s="6">
        <f ca="1">RANDBETWEEN(36989,42900)</f>
        <v>42288</v>
      </c>
      <c r="M110" s="6">
        <f ca="1">RANDBETWEEN(42900,44800)</f>
        <v>43048</v>
      </c>
    </row>
    <row r="111" spans="1:13" x14ac:dyDescent="0.25">
      <c r="A11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ქეთევან</v>
      </c>
      <c r="B11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აბესაძე</v>
      </c>
      <c r="C111" s="5">
        <f ca="1">RANDBETWEEN(18,78)</f>
        <v>70</v>
      </c>
      <c r="D11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11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ხარება</v>
      </c>
      <c r="F11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მოლარე</v>
      </c>
      <c r="G111" s="5" t="str">
        <f ca="1">CHOOSE(RANDBETWEEN(1,2),"საშუალო","უმაღლესი")</f>
        <v>საშუალო</v>
      </c>
      <c r="H111" s="5">
        <f ca="1">RANDBETWEEN(500,4500)</f>
        <v>693</v>
      </c>
      <c r="I111" s="5" t="str">
        <f ca="1">CHOOSE(RANDBETWEEN(1,6),"არდი","ალდაგი","ჯიპიაი ჰოლდინგი","იმედი ელ","პე ეს პე","ავერსი")</f>
        <v>პე ეს პე</v>
      </c>
      <c r="J111" s="5">
        <f ca="1">RANDBETWEEN(25,300)</f>
        <v>175</v>
      </c>
      <c r="K111" s="5" t="str">
        <f ca="1">CHOOSE(RANDBETWEEN(1,2),"დიახ","არა")</f>
        <v>არა</v>
      </c>
      <c r="L111" s="6">
        <f ca="1">RANDBETWEEN(36989,42900)</f>
        <v>38239</v>
      </c>
      <c r="M111" s="6">
        <f ca="1">RANDBETWEEN(42900,44800)</f>
        <v>43238</v>
      </c>
    </row>
    <row r="112" spans="1:13" x14ac:dyDescent="0.25">
      <c r="A11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11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გაგნიძე</v>
      </c>
      <c r="C112" s="5">
        <f ca="1">RANDBETWEEN(18,78)</f>
        <v>63</v>
      </c>
      <c r="D11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გორი</v>
      </c>
      <c r="E11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კარფური</v>
      </c>
      <c r="F11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ელექტრიკოსი</v>
      </c>
      <c r="G112" s="5" t="str">
        <f ca="1">CHOOSE(RANDBETWEEN(1,2),"საშუალო","უმაღლესი")</f>
        <v>უმაღლესი</v>
      </c>
      <c r="H112" s="5">
        <f ca="1">RANDBETWEEN(500,4500)</f>
        <v>2761</v>
      </c>
      <c r="I112" s="5" t="str">
        <f ca="1">CHOOSE(RANDBETWEEN(1,6),"არდი","ალდაგი","ჯიპიაი ჰოლდინგი","იმედი ელ","პე ეს პე","ავერსი")</f>
        <v>პე ეს პე</v>
      </c>
      <c r="J112" s="5">
        <f ca="1">RANDBETWEEN(25,300)</f>
        <v>274</v>
      </c>
      <c r="K112" s="5" t="str">
        <f ca="1">CHOOSE(RANDBETWEEN(1,2),"დიახ","არა")</f>
        <v>არა</v>
      </c>
      <c r="L112" s="6">
        <f ca="1">RANDBETWEEN(36989,42900)</f>
        <v>38127</v>
      </c>
      <c r="M112" s="6">
        <f ca="1">RANDBETWEEN(42900,44800)</f>
        <v>43519</v>
      </c>
    </row>
    <row r="113" spans="1:13" x14ac:dyDescent="0.25">
      <c r="A11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ნიკოლოზ</v>
      </c>
      <c r="B11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ქართველიშვილი</v>
      </c>
      <c r="C113" s="5">
        <f ca="1">RANDBETWEEN(18,78)</f>
        <v>20</v>
      </c>
      <c r="D11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თელავი</v>
      </c>
      <c r="E11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გუდვილი</v>
      </c>
      <c r="F11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ელექტრიკოსი</v>
      </c>
      <c r="G113" s="5" t="str">
        <f ca="1">CHOOSE(RANDBETWEEN(1,2),"საშუალო","უმაღლესი")</f>
        <v>საშუალო</v>
      </c>
      <c r="H113" s="5">
        <f ca="1">RANDBETWEEN(500,4500)</f>
        <v>2684</v>
      </c>
      <c r="I113" s="5" t="str">
        <f ca="1">CHOOSE(RANDBETWEEN(1,6),"არდი","ალდაგი","ჯიპიაი ჰოლდინგი","იმედი ელ","პე ეს პე","ავერსი")</f>
        <v>ალდაგი</v>
      </c>
      <c r="J113" s="5">
        <f ca="1">RANDBETWEEN(25,300)</f>
        <v>146</v>
      </c>
      <c r="K113" s="5" t="str">
        <f ca="1">CHOOSE(RANDBETWEEN(1,2),"დიახ","არა")</f>
        <v>დიახ</v>
      </c>
      <c r="L113" s="6">
        <f ca="1">RANDBETWEEN(36989,42900)</f>
        <v>40476</v>
      </c>
      <c r="M113" s="6">
        <f ca="1">RANDBETWEEN(42900,44800)</f>
        <v>44066</v>
      </c>
    </row>
    <row r="114" spans="1:13" x14ac:dyDescent="0.25">
      <c r="A11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ნიკოლოზ</v>
      </c>
      <c r="B11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კალანდარიშვილი</v>
      </c>
      <c r="C114" s="5">
        <f ca="1">RANDBETWEEN(18,78)</f>
        <v>54</v>
      </c>
      <c r="D11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ფოთი</v>
      </c>
      <c r="E11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არმანი</v>
      </c>
      <c r="F11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კონსულტანტი</v>
      </c>
      <c r="G114" s="5" t="str">
        <f ca="1">CHOOSE(RANDBETWEEN(1,2),"საშუალო","უმაღლესი")</f>
        <v>უმაღლესი</v>
      </c>
      <c r="H114" s="5">
        <f ca="1">RANDBETWEEN(500,4500)</f>
        <v>2927</v>
      </c>
      <c r="I114" s="5" t="str">
        <f ca="1">CHOOSE(RANDBETWEEN(1,6),"არდი","ალდაგი","ჯიპიაი ჰოლდინგი","იმედი ელ","პე ეს პე","ავერსი")</f>
        <v>ჯიპიაი ჰოლდინგი</v>
      </c>
      <c r="J114" s="5">
        <f ca="1">RANDBETWEEN(25,300)</f>
        <v>53</v>
      </c>
      <c r="K114" s="5" t="str">
        <f ca="1">CHOOSE(RANDBETWEEN(1,2),"დიახ","არა")</f>
        <v>დიახ</v>
      </c>
      <c r="L114" s="6">
        <f ca="1">RANDBETWEEN(36989,42900)</f>
        <v>38048</v>
      </c>
      <c r="M114" s="6">
        <f ca="1">RANDBETWEEN(42900,44800)</f>
        <v>43160</v>
      </c>
    </row>
    <row r="115" spans="1:13" x14ac:dyDescent="0.25">
      <c r="A11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მარიამ</v>
      </c>
      <c r="B11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გაგნიძე</v>
      </c>
      <c r="C115" s="5">
        <f ca="1">RANDBETWEEN(18,78)</f>
        <v>58</v>
      </c>
      <c r="D11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ბათუმი</v>
      </c>
      <c r="E11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პომოდორისიმო</v>
      </c>
      <c r="F11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ელექტრიკოსი</v>
      </c>
      <c r="G115" s="5" t="str">
        <f ca="1">CHOOSE(RANDBETWEEN(1,2),"საშუალო","უმაღლესი")</f>
        <v>საშუალო</v>
      </c>
      <c r="H115" s="5">
        <f ca="1">RANDBETWEEN(500,4500)</f>
        <v>3194</v>
      </c>
      <c r="I115" s="5" t="str">
        <f ca="1">CHOOSE(RANDBETWEEN(1,6),"არდი","ალდაგი","ჯიპიაი ჰოლდინგი","იმედი ელ","პე ეს პე","ავერსი")</f>
        <v>არდი</v>
      </c>
      <c r="J115" s="5">
        <f ca="1">RANDBETWEEN(25,300)</f>
        <v>294</v>
      </c>
      <c r="K115" s="5" t="str">
        <f ca="1">CHOOSE(RANDBETWEEN(1,2),"დიახ","არა")</f>
        <v>არა</v>
      </c>
      <c r="L115" s="6">
        <f ca="1">RANDBETWEEN(36989,42900)</f>
        <v>38041</v>
      </c>
      <c r="M115" s="6">
        <f ca="1">RANDBETWEEN(42900,44800)</f>
        <v>43355</v>
      </c>
    </row>
    <row r="116" spans="1:13" x14ac:dyDescent="0.25">
      <c r="A11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11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ადამაშვილი</v>
      </c>
      <c r="C116" s="5">
        <f ca="1">RANDBETWEEN(18,78)</f>
        <v>35</v>
      </c>
      <c r="D11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ონი</v>
      </c>
      <c r="E11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გუდვილი</v>
      </c>
      <c r="F11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ინჟინერი</v>
      </c>
      <c r="G116" s="5" t="str">
        <f ca="1">CHOOSE(RANDBETWEEN(1,2),"საშუალო","უმაღლესი")</f>
        <v>უმაღლესი</v>
      </c>
      <c r="H116" s="5">
        <f ca="1">RANDBETWEEN(500,4500)</f>
        <v>2284</v>
      </c>
      <c r="I116" s="5" t="str">
        <f ca="1">CHOOSE(RANDBETWEEN(1,6),"არდი","ალდაგი","ჯიპიაი ჰოლდინგი","იმედი ელ","პე ეს პე","ავერსი")</f>
        <v>იმედი ელ</v>
      </c>
      <c r="J116" s="5">
        <f ca="1">RANDBETWEEN(25,300)</f>
        <v>113</v>
      </c>
      <c r="K116" s="5" t="str">
        <f ca="1">CHOOSE(RANDBETWEEN(1,2),"დიახ","არა")</f>
        <v>დიახ</v>
      </c>
      <c r="L116" s="6">
        <f ca="1">RANDBETWEEN(36989,42900)</f>
        <v>42187</v>
      </c>
      <c r="M116" s="6">
        <f ca="1">RANDBETWEEN(42900,44800)</f>
        <v>44115</v>
      </c>
    </row>
    <row r="117" spans="1:13" x14ac:dyDescent="0.25">
      <c r="A11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ქეთევან</v>
      </c>
      <c r="B11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ბერიკაშვილი</v>
      </c>
      <c r="C117" s="5">
        <f ca="1">RANDBETWEEN(18,78)</f>
        <v>62</v>
      </c>
      <c r="D11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11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ხარება</v>
      </c>
      <c r="F11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არქიტექტორი</v>
      </c>
      <c r="G117" s="5" t="str">
        <f ca="1">CHOOSE(RANDBETWEEN(1,2),"საშუალო","უმაღლესი")</f>
        <v>საშუალო</v>
      </c>
      <c r="H117" s="5">
        <f ca="1">RANDBETWEEN(500,4500)</f>
        <v>4187</v>
      </c>
      <c r="I117" s="5" t="str">
        <f ca="1">CHOOSE(RANDBETWEEN(1,6),"არდი","ალდაგი","ჯიპიაი ჰოლდინგი","იმედი ელ","პე ეს პე","ავერსი")</f>
        <v>იმედი ელ</v>
      </c>
      <c r="J117" s="5">
        <f ca="1">RANDBETWEEN(25,300)</f>
        <v>75</v>
      </c>
      <c r="K117" s="5" t="str">
        <f ca="1">CHOOSE(RANDBETWEEN(1,2),"დიახ","არა")</f>
        <v>არა</v>
      </c>
      <c r="L117" s="6">
        <f ca="1">RANDBETWEEN(36989,42900)</f>
        <v>38135</v>
      </c>
      <c r="M117" s="6">
        <f ca="1">RANDBETWEEN(42900,44800)</f>
        <v>43858</v>
      </c>
    </row>
    <row r="118" spans="1:13" x14ac:dyDescent="0.25">
      <c r="A11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11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ქართველიშვილი</v>
      </c>
      <c r="C118" s="5">
        <f ca="1">RANDBETWEEN(18,78)</f>
        <v>45</v>
      </c>
      <c r="D11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ქუთაისი</v>
      </c>
      <c r="E11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პომოდორისიმო</v>
      </c>
      <c r="F11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კარდიოლოგი</v>
      </c>
      <c r="G118" s="5" t="str">
        <f ca="1">CHOOSE(RANDBETWEEN(1,2),"საშუალო","უმაღლესი")</f>
        <v>საშუალო</v>
      </c>
      <c r="H118" s="5">
        <f ca="1">RANDBETWEEN(500,4500)</f>
        <v>3438</v>
      </c>
      <c r="I118" s="5" t="str">
        <f ca="1">CHOOSE(RANDBETWEEN(1,6),"არდი","ალდაგი","ჯიპიაი ჰოლდინგი","იმედი ელ","პე ეს პე","ავერსი")</f>
        <v>იმედი ელ</v>
      </c>
      <c r="J118" s="5">
        <f ca="1">RANDBETWEEN(25,300)</f>
        <v>214</v>
      </c>
      <c r="K118" s="5" t="str">
        <f ca="1">CHOOSE(RANDBETWEEN(1,2),"დიახ","არა")</f>
        <v>დიახ</v>
      </c>
      <c r="L118" s="6">
        <f ca="1">RANDBETWEEN(36989,42900)</f>
        <v>41488</v>
      </c>
      <c r="M118" s="6">
        <f ca="1">RANDBETWEEN(42900,44800)</f>
        <v>43641</v>
      </c>
    </row>
    <row r="119" spans="1:13" x14ac:dyDescent="0.25">
      <c r="A11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დავით</v>
      </c>
      <c r="B11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აბესაძე</v>
      </c>
      <c r="C119" s="5">
        <f ca="1">RANDBETWEEN(18,78)</f>
        <v>31</v>
      </c>
      <c r="D11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ბათუმი</v>
      </c>
      <c r="E11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ხარება</v>
      </c>
      <c r="F11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მოლარე</v>
      </c>
      <c r="G119" s="5" t="str">
        <f ca="1">CHOOSE(RANDBETWEEN(1,2),"საშუალო","უმაღლესი")</f>
        <v>უმაღლესი</v>
      </c>
      <c r="H119" s="5">
        <f ca="1">RANDBETWEEN(500,4500)</f>
        <v>2908</v>
      </c>
      <c r="I119" s="5" t="str">
        <f ca="1">CHOOSE(RANDBETWEEN(1,6),"არდი","ალდაგი","ჯიპიაი ჰოლდინგი","იმედი ელ","პე ეს პე","ავერსი")</f>
        <v>იმედი ელ</v>
      </c>
      <c r="J119" s="5">
        <f ca="1">RANDBETWEEN(25,300)</f>
        <v>25</v>
      </c>
      <c r="K119" s="5" t="str">
        <f ca="1">CHOOSE(RANDBETWEEN(1,2),"დიახ","არა")</f>
        <v>არა</v>
      </c>
      <c r="L119" s="6">
        <f ca="1">RANDBETWEEN(36989,42900)</f>
        <v>38161</v>
      </c>
      <c r="M119" s="6">
        <f ca="1">RANDBETWEEN(42900,44800)</f>
        <v>43575</v>
      </c>
    </row>
    <row r="120" spans="1:13" x14ac:dyDescent="0.25">
      <c r="A12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12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ქართველიშვილი</v>
      </c>
      <c r="C120" s="5">
        <f ca="1">RANDBETWEEN(18,78)</f>
        <v>30</v>
      </c>
      <c r="D12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მცხეთა</v>
      </c>
      <c r="E12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არქი</v>
      </c>
      <c r="F12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მხატვარ-დიზაინერი</v>
      </c>
      <c r="G120" s="5" t="str">
        <f ca="1">CHOOSE(RANDBETWEEN(1,2),"საშუალო","უმაღლესი")</f>
        <v>უმაღლესი</v>
      </c>
      <c r="H120" s="5">
        <f ca="1">RANDBETWEEN(500,4500)</f>
        <v>792</v>
      </c>
      <c r="I120" s="5" t="str">
        <f ca="1">CHOOSE(RANDBETWEEN(1,6),"არდი","ალდაგი","ჯიპიაი ჰოლდინგი","იმედი ელ","პე ეს პე","ავერსი")</f>
        <v>პე ეს პე</v>
      </c>
      <c r="J120" s="5">
        <f ca="1">RANDBETWEEN(25,300)</f>
        <v>30</v>
      </c>
      <c r="K120" s="5" t="str">
        <f ca="1">CHOOSE(RANDBETWEEN(1,2),"დიახ","არა")</f>
        <v>არა</v>
      </c>
      <c r="L120" s="6">
        <f ca="1">RANDBETWEEN(36989,42900)</f>
        <v>37091</v>
      </c>
      <c r="M120" s="6">
        <f ca="1">RANDBETWEEN(42900,44800)</f>
        <v>43816</v>
      </c>
    </row>
    <row r="121" spans="1:13" x14ac:dyDescent="0.25">
      <c r="A12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12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გიგაური</v>
      </c>
      <c r="C121" s="5">
        <f ca="1">RANDBETWEEN(18,78)</f>
        <v>71</v>
      </c>
      <c r="D12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12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ნომა</v>
      </c>
      <c r="F12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ქირურგი</v>
      </c>
      <c r="G121" s="5" t="str">
        <f ca="1">CHOOSE(RANDBETWEEN(1,2),"საშუალო","უმაღლესი")</f>
        <v>საშუალო</v>
      </c>
      <c r="H121" s="5">
        <f ca="1">RANDBETWEEN(500,4500)</f>
        <v>4147</v>
      </c>
      <c r="I121" s="5" t="str">
        <f ca="1">CHOOSE(RANDBETWEEN(1,6),"არდი","ალდაგი","ჯიპიაი ჰოლდინგი","იმედი ელ","პე ეს პე","ავერსი")</f>
        <v>იმედი ელ</v>
      </c>
      <c r="J121" s="5">
        <f ca="1">RANDBETWEEN(25,300)</f>
        <v>97</v>
      </c>
      <c r="K121" s="5" t="str">
        <f ca="1">CHOOSE(RANDBETWEEN(1,2),"დიახ","არა")</f>
        <v>დიახ</v>
      </c>
      <c r="L121" s="6">
        <f ca="1">RANDBETWEEN(36989,42900)</f>
        <v>42073</v>
      </c>
      <c r="M121" s="6">
        <f ca="1">RANDBETWEEN(42900,44800)</f>
        <v>43140</v>
      </c>
    </row>
    <row r="122" spans="1:13" x14ac:dyDescent="0.25">
      <c r="A12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12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აბაშიძე</v>
      </c>
      <c r="C122" s="5">
        <f ca="1">RANDBETWEEN(18,78)</f>
        <v>30</v>
      </c>
      <c r="D12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მცხეთა</v>
      </c>
      <c r="E12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გუდვილი</v>
      </c>
      <c r="F12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კარდიოლოგი</v>
      </c>
      <c r="G122" s="5" t="str">
        <f ca="1">CHOOSE(RANDBETWEEN(1,2),"საშუალო","უმაღლესი")</f>
        <v>საშუალო</v>
      </c>
      <c r="H122" s="5">
        <f ca="1">RANDBETWEEN(500,4500)</f>
        <v>1272</v>
      </c>
      <c r="I122" s="5" t="str">
        <f ca="1">CHOOSE(RANDBETWEEN(1,6),"არდი","ალდაგი","ჯიპიაი ჰოლდინგი","იმედი ელ","პე ეს პე","ავერსი")</f>
        <v>ალდაგი</v>
      </c>
      <c r="J122" s="5">
        <f ca="1">RANDBETWEEN(25,300)</f>
        <v>207</v>
      </c>
      <c r="K122" s="5" t="str">
        <f ca="1">CHOOSE(RANDBETWEEN(1,2),"დიახ","არა")</f>
        <v>დიახ</v>
      </c>
      <c r="L122" s="6">
        <f ca="1">RANDBETWEEN(36989,42900)</f>
        <v>37031</v>
      </c>
      <c r="M122" s="6">
        <f ca="1">RANDBETWEEN(42900,44800)</f>
        <v>44324</v>
      </c>
    </row>
    <row r="123" spans="1:13" x14ac:dyDescent="0.25">
      <c r="A12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ალექსანდრე</v>
      </c>
      <c r="B12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ბერიკაშვილი</v>
      </c>
      <c r="C123" s="5">
        <f ca="1">RANDBETWEEN(18,78)</f>
        <v>59</v>
      </c>
      <c r="D12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ფოთი</v>
      </c>
      <c r="E12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გუდვილი</v>
      </c>
      <c r="F12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ბუღალტერი</v>
      </c>
      <c r="G123" s="5" t="str">
        <f ca="1">CHOOSE(RANDBETWEEN(1,2),"საშუალო","უმაღლესი")</f>
        <v>უმაღლესი</v>
      </c>
      <c r="H123" s="5">
        <f ca="1">RANDBETWEEN(500,4500)</f>
        <v>2280</v>
      </c>
      <c r="I123" s="5" t="str">
        <f ca="1">CHOOSE(RANDBETWEEN(1,6),"არდი","ალდაგი","ჯიპიაი ჰოლდინგი","იმედი ელ","პე ეს პე","ავერსი")</f>
        <v>არდი</v>
      </c>
      <c r="J123" s="5">
        <f ca="1">RANDBETWEEN(25,300)</f>
        <v>156</v>
      </c>
      <c r="K123" s="5" t="str">
        <f ca="1">CHOOSE(RANDBETWEEN(1,2),"დიახ","არა")</f>
        <v>დიახ</v>
      </c>
      <c r="L123" s="6">
        <f ca="1">RANDBETWEEN(36989,42900)</f>
        <v>39027</v>
      </c>
      <c r="M123" s="6">
        <f ca="1">RANDBETWEEN(42900,44800)</f>
        <v>44575</v>
      </c>
    </row>
    <row r="124" spans="1:13" x14ac:dyDescent="0.25">
      <c r="A12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მარიამ</v>
      </c>
      <c r="B12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სხირტლაძე</v>
      </c>
      <c r="C124" s="5">
        <f ca="1">RANDBETWEEN(18,78)</f>
        <v>29</v>
      </c>
      <c r="D12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ფოთი</v>
      </c>
      <c r="E12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კარფური</v>
      </c>
      <c r="F12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კონსულტანტი</v>
      </c>
      <c r="G124" s="5" t="str">
        <f ca="1">CHOOSE(RANDBETWEEN(1,2),"საშუალო","უმაღლესი")</f>
        <v>საშუალო</v>
      </c>
      <c r="H124" s="5">
        <f ca="1">RANDBETWEEN(500,4500)</f>
        <v>2582</v>
      </c>
      <c r="I124" s="5" t="str">
        <f ca="1">CHOOSE(RANDBETWEEN(1,6),"არდი","ალდაგი","ჯიპიაი ჰოლდინგი","იმედი ელ","პე ეს პე","ავერსი")</f>
        <v>ალდაგი</v>
      </c>
      <c r="J124" s="5">
        <f ca="1">RANDBETWEEN(25,300)</f>
        <v>224</v>
      </c>
      <c r="K124" s="5" t="str">
        <f ca="1">CHOOSE(RANDBETWEEN(1,2),"დიახ","არა")</f>
        <v>არა</v>
      </c>
      <c r="L124" s="6">
        <f ca="1">RANDBETWEEN(36989,42900)</f>
        <v>40788</v>
      </c>
      <c r="M124" s="6">
        <f ca="1">RANDBETWEEN(42900,44800)</f>
        <v>43708</v>
      </c>
    </row>
    <row r="125" spans="1:13" x14ac:dyDescent="0.25">
      <c r="A12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თომა</v>
      </c>
      <c r="B12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სხირტლაძე</v>
      </c>
      <c r="C125" s="5">
        <f ca="1">RANDBETWEEN(18,78)</f>
        <v>46</v>
      </c>
      <c r="D12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12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კარფური</v>
      </c>
      <c r="F12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რეჟისორი</v>
      </c>
      <c r="G125" s="5" t="str">
        <f ca="1">CHOOSE(RANDBETWEEN(1,2),"საშუალო","უმაღლესი")</f>
        <v>საშუალო</v>
      </c>
      <c r="H125" s="5">
        <f ca="1">RANDBETWEEN(500,4500)</f>
        <v>4432</v>
      </c>
      <c r="I125" s="5" t="str">
        <f ca="1">CHOOSE(RANDBETWEEN(1,6),"არდი","ალდაგი","ჯიპიაი ჰოლდინგი","იმედი ელ","პე ეს პე","ავერსი")</f>
        <v>ჯიპიაი ჰოლდინგი</v>
      </c>
      <c r="J125" s="5">
        <f ca="1">RANDBETWEEN(25,300)</f>
        <v>118</v>
      </c>
      <c r="K125" s="5" t="str">
        <f ca="1">CHOOSE(RANDBETWEEN(1,2),"დიახ","არა")</f>
        <v>დიახ</v>
      </c>
      <c r="L125" s="6">
        <f ca="1">RANDBETWEEN(36989,42900)</f>
        <v>40491</v>
      </c>
      <c r="M125" s="6">
        <f ca="1">RANDBETWEEN(42900,44800)</f>
        <v>43434</v>
      </c>
    </row>
    <row r="126" spans="1:13" x14ac:dyDescent="0.25">
      <c r="A12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მართა</v>
      </c>
      <c r="B12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ადამია</v>
      </c>
      <c r="C126" s="5">
        <f ca="1">RANDBETWEEN(18,78)</f>
        <v>58</v>
      </c>
      <c r="D12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თელავი</v>
      </c>
      <c r="E12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არმანი</v>
      </c>
      <c r="F12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ქირურგი</v>
      </c>
      <c r="G126" s="5" t="str">
        <f ca="1">CHOOSE(RANDBETWEEN(1,2),"საშუალო","უმაღლესი")</f>
        <v>უმაღლესი</v>
      </c>
      <c r="H126" s="5">
        <f ca="1">RANDBETWEEN(500,4500)</f>
        <v>3184</v>
      </c>
      <c r="I126" s="5" t="str">
        <f ca="1">CHOOSE(RANDBETWEEN(1,6),"არდი","ალდაგი","ჯიპიაი ჰოლდინგი","იმედი ელ","პე ეს პე","ავერსი")</f>
        <v>ავერსი</v>
      </c>
      <c r="J126" s="5">
        <f ca="1">RANDBETWEEN(25,300)</f>
        <v>33</v>
      </c>
      <c r="K126" s="5" t="str">
        <f ca="1">CHOOSE(RANDBETWEEN(1,2),"დიახ","არა")</f>
        <v>არა</v>
      </c>
      <c r="L126" s="6">
        <f ca="1">RANDBETWEEN(36989,42900)</f>
        <v>39320</v>
      </c>
      <c r="M126" s="6">
        <f ca="1">RANDBETWEEN(42900,44800)</f>
        <v>44272</v>
      </c>
    </row>
    <row r="127" spans="1:13" x14ac:dyDescent="0.25">
      <c r="A12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12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მაღლაკელიძე</v>
      </c>
      <c r="C127" s="5">
        <f ca="1">RANDBETWEEN(18,78)</f>
        <v>68</v>
      </c>
      <c r="D12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ბათუმი</v>
      </c>
      <c r="E12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ნომა</v>
      </c>
      <c r="F12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მებაღე</v>
      </c>
      <c r="G127" s="5" t="str">
        <f ca="1">CHOOSE(RANDBETWEEN(1,2),"საშუალო","უმაღლესი")</f>
        <v>უმაღლესი</v>
      </c>
      <c r="H127" s="5">
        <f ca="1">RANDBETWEEN(500,4500)</f>
        <v>4367</v>
      </c>
      <c r="I127" s="5" t="str">
        <f ca="1">CHOOSE(RANDBETWEEN(1,6),"არდი","ალდაგი","ჯიპიაი ჰოლდინგი","იმედი ელ","პე ეს პე","ავერსი")</f>
        <v>ჯიპიაი ჰოლდინგი</v>
      </c>
      <c r="J127" s="5">
        <f ca="1">RANDBETWEEN(25,300)</f>
        <v>78</v>
      </c>
      <c r="K127" s="5" t="str">
        <f ca="1">CHOOSE(RANDBETWEEN(1,2),"დიახ","არა")</f>
        <v>არა</v>
      </c>
      <c r="L127" s="6">
        <f ca="1">RANDBETWEEN(36989,42900)</f>
        <v>37036</v>
      </c>
      <c r="M127" s="6">
        <f ca="1">RANDBETWEEN(42900,44800)</f>
        <v>43931</v>
      </c>
    </row>
    <row r="128" spans="1:13" x14ac:dyDescent="0.25">
      <c r="A12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ანა</v>
      </c>
      <c r="B12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გაგნიძე</v>
      </c>
      <c r="C128" s="5">
        <f ca="1">RANDBETWEEN(18,78)</f>
        <v>19</v>
      </c>
      <c r="D12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12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დირსი</v>
      </c>
      <c r="F12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ოპერატორი</v>
      </c>
      <c r="G128" s="5" t="str">
        <f ca="1">CHOOSE(RANDBETWEEN(1,2),"საშუალო","უმაღლესი")</f>
        <v>უმაღლესი</v>
      </c>
      <c r="H128" s="5">
        <f ca="1">RANDBETWEEN(500,4500)</f>
        <v>2849</v>
      </c>
      <c r="I128" s="5" t="str">
        <f ca="1">CHOOSE(RANDBETWEEN(1,6),"არდი","ალდაგი","ჯიპიაი ჰოლდინგი","იმედი ელ","პე ეს პე","ავერსი")</f>
        <v>იმედი ელ</v>
      </c>
      <c r="J128" s="5">
        <f ca="1">RANDBETWEEN(25,300)</f>
        <v>135</v>
      </c>
      <c r="K128" s="5" t="str">
        <f ca="1">CHOOSE(RANDBETWEEN(1,2),"დიახ","არა")</f>
        <v>დიახ</v>
      </c>
      <c r="L128" s="6">
        <f ca="1">RANDBETWEEN(36989,42900)</f>
        <v>37576</v>
      </c>
      <c r="M128" s="6">
        <f ca="1">RANDBETWEEN(42900,44800)</f>
        <v>43772</v>
      </c>
    </row>
    <row r="129" spans="1:13" x14ac:dyDescent="0.25">
      <c r="A12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12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ადამაშვილი</v>
      </c>
      <c r="C129" s="5">
        <f ca="1">RANDBETWEEN(18,78)</f>
        <v>42</v>
      </c>
      <c r="D12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ოზურგეთი</v>
      </c>
      <c r="E12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ლეგატო</v>
      </c>
      <c r="F12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მოლარე</v>
      </c>
      <c r="G129" s="5" t="str">
        <f ca="1">CHOOSE(RANDBETWEEN(1,2),"საშუალო","უმაღლესი")</f>
        <v>უმაღლესი</v>
      </c>
      <c r="H129" s="5">
        <f ca="1">RANDBETWEEN(500,4500)</f>
        <v>3007</v>
      </c>
      <c r="I129" s="5" t="str">
        <f ca="1">CHOOSE(RANDBETWEEN(1,6),"არდი","ალდაგი","ჯიპიაი ჰოლდინგი","იმედი ელ","პე ეს პე","ავერსი")</f>
        <v>ავერსი</v>
      </c>
      <c r="J129" s="5">
        <f ca="1">RANDBETWEEN(25,300)</f>
        <v>279</v>
      </c>
      <c r="K129" s="5" t="str">
        <f ca="1">CHOOSE(RANDBETWEEN(1,2),"დიახ","არა")</f>
        <v>არა</v>
      </c>
      <c r="L129" s="6">
        <f ca="1">RANDBETWEEN(36989,42900)</f>
        <v>41936</v>
      </c>
      <c r="M129" s="6">
        <f ca="1">RANDBETWEEN(42900,44800)</f>
        <v>43072</v>
      </c>
    </row>
    <row r="130" spans="1:13" x14ac:dyDescent="0.25">
      <c r="A13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13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კერესელიძე</v>
      </c>
      <c r="C130" s="5">
        <f ca="1">RANDBETWEEN(18,78)</f>
        <v>18</v>
      </c>
      <c r="D13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ონი</v>
      </c>
      <c r="E13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კარფური</v>
      </c>
      <c r="F13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დირექტორი</v>
      </c>
      <c r="G130" s="5" t="str">
        <f ca="1">CHOOSE(RANDBETWEEN(1,2),"საშუალო","უმაღლესი")</f>
        <v>საშუალო</v>
      </c>
      <c r="H130" s="5">
        <f ca="1">RANDBETWEEN(500,4500)</f>
        <v>4240</v>
      </c>
      <c r="I130" s="5" t="str">
        <f ca="1">CHOOSE(RANDBETWEEN(1,6),"არდი","ალდაგი","ჯიპიაი ჰოლდინგი","იმედი ელ","პე ეს პე","ავერსი")</f>
        <v>არდი</v>
      </c>
      <c r="J130" s="5">
        <f ca="1">RANDBETWEEN(25,300)</f>
        <v>177</v>
      </c>
      <c r="K130" s="5" t="str">
        <f ca="1">CHOOSE(RANDBETWEEN(1,2),"დიახ","არა")</f>
        <v>დიახ</v>
      </c>
      <c r="L130" s="6">
        <f ca="1">RANDBETWEEN(36989,42900)</f>
        <v>39737</v>
      </c>
      <c r="M130" s="6">
        <f ca="1">RANDBETWEEN(42900,44800)</f>
        <v>44543</v>
      </c>
    </row>
    <row r="131" spans="1:13" x14ac:dyDescent="0.25">
      <c r="A13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ნინო</v>
      </c>
      <c r="B13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ადამაშვილი</v>
      </c>
      <c r="C131" s="5">
        <f ca="1">RANDBETWEEN(18,78)</f>
        <v>68</v>
      </c>
      <c r="D13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მცხეთა</v>
      </c>
      <c r="E13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პომოდორისიმო</v>
      </c>
      <c r="F13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ბუღალტერი</v>
      </c>
      <c r="G131" s="5" t="str">
        <f ca="1">CHOOSE(RANDBETWEEN(1,2),"საშუალო","უმაღლესი")</f>
        <v>უმაღლესი</v>
      </c>
      <c r="H131" s="5">
        <f ca="1">RANDBETWEEN(500,4500)</f>
        <v>2782</v>
      </c>
      <c r="I131" s="5" t="str">
        <f ca="1">CHOOSE(RANDBETWEEN(1,6),"არდი","ალდაგი","ჯიპიაი ჰოლდინგი","იმედი ელ","პე ეს პე","ავერსი")</f>
        <v>იმედი ელ</v>
      </c>
      <c r="J131" s="5">
        <f ca="1">RANDBETWEEN(25,300)</f>
        <v>38</v>
      </c>
      <c r="K131" s="5" t="str">
        <f ca="1">CHOOSE(RANDBETWEEN(1,2),"დიახ","არა")</f>
        <v>დიახ</v>
      </c>
      <c r="L131" s="6">
        <f ca="1">RANDBETWEEN(36989,42900)</f>
        <v>40090</v>
      </c>
      <c r="M131" s="6">
        <f ca="1">RANDBETWEEN(42900,44800)</f>
        <v>42966</v>
      </c>
    </row>
    <row r="132" spans="1:13" x14ac:dyDescent="0.25">
      <c r="A13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ქეთევან</v>
      </c>
      <c r="B13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ადამია</v>
      </c>
      <c r="C132" s="5">
        <f ca="1">RANDBETWEEN(18,78)</f>
        <v>71</v>
      </c>
      <c r="D13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ვანი</v>
      </c>
      <c r="E13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არქი</v>
      </c>
      <c r="F13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პროგრამისტი</v>
      </c>
      <c r="G132" s="5" t="str">
        <f ca="1">CHOOSE(RANDBETWEEN(1,2),"საშუალო","უმაღლესი")</f>
        <v>საშუალო</v>
      </c>
      <c r="H132" s="5">
        <f ca="1">RANDBETWEEN(500,4500)</f>
        <v>4300</v>
      </c>
      <c r="I132" s="5" t="str">
        <f ca="1">CHOOSE(RANDBETWEEN(1,6),"არდი","ალდაგი","ჯიპიაი ჰოლდინგი","იმედი ელ","პე ეს პე","ავერსი")</f>
        <v>ჯიპიაი ჰოლდინგი</v>
      </c>
      <c r="J132" s="5">
        <f ca="1">RANDBETWEEN(25,300)</f>
        <v>290</v>
      </c>
      <c r="K132" s="5" t="str">
        <f ca="1">CHOOSE(RANDBETWEEN(1,2),"დიახ","არა")</f>
        <v>არა</v>
      </c>
      <c r="L132" s="6">
        <f ca="1">RANDBETWEEN(36989,42900)</f>
        <v>41907</v>
      </c>
      <c r="M132" s="6">
        <f ca="1">RANDBETWEEN(42900,44800)</f>
        <v>43756</v>
      </c>
    </row>
    <row r="133" spans="1:13" x14ac:dyDescent="0.25">
      <c r="A13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თომა</v>
      </c>
      <c r="B13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მიქაძე</v>
      </c>
      <c r="C133" s="5">
        <f ca="1">RANDBETWEEN(18,78)</f>
        <v>41</v>
      </c>
      <c r="D13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მცხეთა</v>
      </c>
      <c r="E13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ნიკორა</v>
      </c>
      <c r="F13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მზარეული</v>
      </c>
      <c r="G133" s="5" t="str">
        <f ca="1">CHOOSE(RANDBETWEEN(1,2),"საშუალო","უმაღლესი")</f>
        <v>საშუალო</v>
      </c>
      <c r="H133" s="5">
        <f ca="1">RANDBETWEEN(500,4500)</f>
        <v>1909</v>
      </c>
      <c r="I133" s="5" t="str">
        <f ca="1">CHOOSE(RANDBETWEEN(1,6),"არდი","ალდაგი","ჯიპიაი ჰოლდინგი","იმედი ელ","პე ეს პე","ავერსი")</f>
        <v>ჯიპიაი ჰოლდინგი</v>
      </c>
      <c r="J133" s="5">
        <f ca="1">RANDBETWEEN(25,300)</f>
        <v>52</v>
      </c>
      <c r="K133" s="5" t="str">
        <f ca="1">CHOOSE(RANDBETWEEN(1,2),"დიახ","არა")</f>
        <v>დიახ</v>
      </c>
      <c r="L133" s="6">
        <f ca="1">RANDBETWEEN(36989,42900)</f>
        <v>41888</v>
      </c>
      <c r="M133" s="6">
        <f ca="1">RANDBETWEEN(42900,44800)</f>
        <v>44224</v>
      </c>
    </row>
    <row r="134" spans="1:13" x14ac:dyDescent="0.25">
      <c r="A13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13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ადამია</v>
      </c>
      <c r="C134" s="5">
        <f ca="1">RANDBETWEEN(18,78)</f>
        <v>57</v>
      </c>
      <c r="D13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ბათუმი</v>
      </c>
      <c r="E13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კარფური</v>
      </c>
      <c r="F13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ქირურგი</v>
      </c>
      <c r="G134" s="5" t="str">
        <f ca="1">CHOOSE(RANDBETWEEN(1,2),"საშუალო","უმაღლესი")</f>
        <v>უმაღლესი</v>
      </c>
      <c r="H134" s="5">
        <f ca="1">RANDBETWEEN(500,4500)</f>
        <v>3642</v>
      </c>
      <c r="I134" s="5" t="str">
        <f ca="1">CHOOSE(RANDBETWEEN(1,6),"არდი","ალდაგი","ჯიპიაი ჰოლდინგი","იმედი ელ","პე ეს პე","ავერსი")</f>
        <v>არდი</v>
      </c>
      <c r="J134" s="5">
        <f ca="1">RANDBETWEEN(25,300)</f>
        <v>154</v>
      </c>
      <c r="K134" s="5" t="str">
        <f ca="1">CHOOSE(RANDBETWEEN(1,2),"დიახ","არა")</f>
        <v>არა</v>
      </c>
      <c r="L134" s="6">
        <f ca="1">RANDBETWEEN(36989,42900)</f>
        <v>39774</v>
      </c>
      <c r="M134" s="6">
        <f ca="1">RANDBETWEEN(42900,44800)</f>
        <v>42939</v>
      </c>
    </row>
    <row r="135" spans="1:13" x14ac:dyDescent="0.25">
      <c r="A13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მარიამ</v>
      </c>
      <c r="B13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კერესელიძე</v>
      </c>
      <c r="C135" s="5">
        <f ca="1">RANDBETWEEN(18,78)</f>
        <v>42</v>
      </c>
      <c r="D13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ოზურგეთი</v>
      </c>
      <c r="E13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პომოდორისიმო</v>
      </c>
      <c r="F13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დირექტორი</v>
      </c>
      <c r="G135" s="5" t="str">
        <f ca="1">CHOOSE(RANDBETWEEN(1,2),"საშუალო","უმაღლესი")</f>
        <v>უმაღლესი</v>
      </c>
      <c r="H135" s="5">
        <f ca="1">RANDBETWEEN(500,4500)</f>
        <v>3416</v>
      </c>
      <c r="I135" s="5" t="str">
        <f ca="1">CHOOSE(RANDBETWEEN(1,6),"არდი","ალდაგი","ჯიპიაი ჰოლდინგი","იმედი ელ","პე ეს პე","ავერსი")</f>
        <v>ავერსი</v>
      </c>
      <c r="J135" s="5">
        <f ca="1">RANDBETWEEN(25,300)</f>
        <v>150</v>
      </c>
      <c r="K135" s="5" t="str">
        <f ca="1">CHOOSE(RANDBETWEEN(1,2),"დიახ","არა")</f>
        <v>არა</v>
      </c>
      <c r="L135" s="6">
        <f ca="1">RANDBETWEEN(36989,42900)</f>
        <v>37043</v>
      </c>
      <c r="M135" s="6">
        <f ca="1">RANDBETWEEN(42900,44800)</f>
        <v>43725</v>
      </c>
    </row>
    <row r="136" spans="1:13" x14ac:dyDescent="0.25">
      <c r="A13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მარიამ</v>
      </c>
      <c r="B13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აბაშიძე</v>
      </c>
      <c r="C136" s="5">
        <f ca="1">RANDBETWEEN(18,78)</f>
        <v>54</v>
      </c>
      <c r="D13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კასპი</v>
      </c>
      <c r="E13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აპექსი</v>
      </c>
      <c r="F13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ინჟინერი</v>
      </c>
      <c r="G136" s="5" t="str">
        <f ca="1">CHOOSE(RANDBETWEEN(1,2),"საშუალო","უმაღლესი")</f>
        <v>საშუალო</v>
      </c>
      <c r="H136" s="5">
        <f ca="1">RANDBETWEEN(500,4500)</f>
        <v>537</v>
      </c>
      <c r="I136" s="5" t="str">
        <f ca="1">CHOOSE(RANDBETWEEN(1,6),"არდი","ალდაგი","ჯიპიაი ჰოლდინგი","იმედი ელ","პე ეს პე","ავერსი")</f>
        <v>ალდაგი</v>
      </c>
      <c r="J136" s="5">
        <f ca="1">RANDBETWEEN(25,300)</f>
        <v>187</v>
      </c>
      <c r="K136" s="5" t="str">
        <f ca="1">CHOOSE(RANDBETWEEN(1,2),"დიახ","არა")</f>
        <v>არა</v>
      </c>
      <c r="L136" s="6">
        <f ca="1">RANDBETWEEN(36989,42900)</f>
        <v>39296</v>
      </c>
      <c r="M136" s="6">
        <f ca="1">RANDBETWEEN(42900,44800)</f>
        <v>43893</v>
      </c>
    </row>
    <row r="137" spans="1:13" x14ac:dyDescent="0.25">
      <c r="A13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ანა</v>
      </c>
      <c r="B13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დემეტრაშვილი</v>
      </c>
      <c r="C137" s="5">
        <f ca="1">RANDBETWEEN(18,78)</f>
        <v>24</v>
      </c>
      <c r="D13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თელავი</v>
      </c>
      <c r="E13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არქი</v>
      </c>
      <c r="F13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მოლარე</v>
      </c>
      <c r="G137" s="5" t="str">
        <f ca="1">CHOOSE(RANDBETWEEN(1,2),"საშუალო","უმაღლესი")</f>
        <v>უმაღლესი</v>
      </c>
      <c r="H137" s="5">
        <f ca="1">RANDBETWEEN(500,4500)</f>
        <v>4162</v>
      </c>
      <c r="I137" s="5" t="str">
        <f ca="1">CHOOSE(RANDBETWEEN(1,6),"არდი","ალდაგი","ჯიპიაი ჰოლდინგი","იმედი ელ","პე ეს პე","ავერსი")</f>
        <v>ავერსი</v>
      </c>
      <c r="J137" s="5">
        <f ca="1">RANDBETWEEN(25,300)</f>
        <v>259</v>
      </c>
      <c r="K137" s="5" t="str">
        <f ca="1">CHOOSE(RANDBETWEEN(1,2),"დიახ","არა")</f>
        <v>დიახ</v>
      </c>
      <c r="L137" s="6">
        <f ca="1">RANDBETWEEN(36989,42900)</f>
        <v>42442</v>
      </c>
      <c r="M137" s="6">
        <f ca="1">RANDBETWEEN(42900,44800)</f>
        <v>44105</v>
      </c>
    </row>
    <row r="138" spans="1:13" x14ac:dyDescent="0.25">
      <c r="A13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13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სხირტლაძე</v>
      </c>
      <c r="C138" s="5">
        <f ca="1">RANDBETWEEN(18,78)</f>
        <v>25</v>
      </c>
      <c r="D13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ოზურგეთი</v>
      </c>
      <c r="E13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ნომა</v>
      </c>
      <c r="F13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რეჟისორი</v>
      </c>
      <c r="G138" s="5" t="str">
        <f ca="1">CHOOSE(RANDBETWEEN(1,2),"საშუალო","უმაღლესი")</f>
        <v>უმაღლესი</v>
      </c>
      <c r="H138" s="5">
        <f ca="1">RANDBETWEEN(500,4500)</f>
        <v>2068</v>
      </c>
      <c r="I138" s="5" t="str">
        <f ca="1">CHOOSE(RANDBETWEEN(1,6),"არდი","ალდაგი","ჯიპიაი ჰოლდინგი","იმედი ელ","პე ეს პე","ავერსი")</f>
        <v>არდი</v>
      </c>
      <c r="J138" s="5">
        <f ca="1">RANDBETWEEN(25,300)</f>
        <v>97</v>
      </c>
      <c r="K138" s="5" t="str">
        <f ca="1">CHOOSE(RANDBETWEEN(1,2),"დიახ","არა")</f>
        <v>არა</v>
      </c>
      <c r="L138" s="6">
        <f ca="1">RANDBETWEEN(36989,42900)</f>
        <v>41710</v>
      </c>
      <c r="M138" s="6">
        <f ca="1">RANDBETWEEN(42900,44800)</f>
        <v>44143</v>
      </c>
    </row>
    <row r="139" spans="1:13" x14ac:dyDescent="0.25">
      <c r="A13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ნინო</v>
      </c>
      <c r="B13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ბუკია</v>
      </c>
      <c r="C139" s="5">
        <f ca="1">RANDBETWEEN(18,78)</f>
        <v>56</v>
      </c>
      <c r="D13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13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აპექსი</v>
      </c>
      <c r="F13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არქიტექტორი</v>
      </c>
      <c r="G139" s="5" t="str">
        <f ca="1">CHOOSE(RANDBETWEEN(1,2),"საშუალო","უმაღლესი")</f>
        <v>უმაღლესი</v>
      </c>
      <c r="H139" s="5">
        <f ca="1">RANDBETWEEN(500,4500)</f>
        <v>4358</v>
      </c>
      <c r="I139" s="5" t="str">
        <f ca="1">CHOOSE(RANDBETWEEN(1,6),"არდი","ალდაგი","ჯიპიაი ჰოლდინგი","იმედი ელ","პე ეს პე","ავერსი")</f>
        <v>იმედი ელ</v>
      </c>
      <c r="J139" s="5">
        <f ca="1">RANDBETWEEN(25,300)</f>
        <v>289</v>
      </c>
      <c r="K139" s="5" t="str">
        <f ca="1">CHOOSE(RANDBETWEEN(1,2),"დიახ","არა")</f>
        <v>არა</v>
      </c>
      <c r="L139" s="6">
        <f ca="1">RANDBETWEEN(36989,42900)</f>
        <v>37308</v>
      </c>
      <c r="M139" s="6">
        <f ca="1">RANDBETWEEN(42900,44800)</f>
        <v>44766</v>
      </c>
    </row>
    <row r="140" spans="1:13" x14ac:dyDescent="0.25">
      <c r="A14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დავით</v>
      </c>
      <c r="B14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მაღლაკელიძე</v>
      </c>
      <c r="C140" s="5">
        <f ca="1">RANDBETWEEN(18,78)</f>
        <v>22</v>
      </c>
      <c r="D14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ფოთი</v>
      </c>
      <c r="E14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ნიკორა</v>
      </c>
      <c r="F14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ოპერატორი</v>
      </c>
      <c r="G140" s="5" t="str">
        <f ca="1">CHOOSE(RANDBETWEEN(1,2),"საშუალო","უმაღლესი")</f>
        <v>უმაღლესი</v>
      </c>
      <c r="H140" s="5">
        <f ca="1">RANDBETWEEN(500,4500)</f>
        <v>1022</v>
      </c>
      <c r="I140" s="5" t="str">
        <f ca="1">CHOOSE(RANDBETWEEN(1,6),"არდი","ალდაგი","ჯიპიაი ჰოლდინგი","იმედი ელ","პე ეს პე","ავერსი")</f>
        <v>ჯიპიაი ჰოლდინგი</v>
      </c>
      <c r="J140" s="5">
        <f ca="1">RANDBETWEEN(25,300)</f>
        <v>28</v>
      </c>
      <c r="K140" s="5" t="str">
        <f ca="1">CHOOSE(RANDBETWEEN(1,2),"დიახ","არა")</f>
        <v>დიახ</v>
      </c>
      <c r="L140" s="6">
        <f ca="1">RANDBETWEEN(36989,42900)</f>
        <v>42318</v>
      </c>
      <c r="M140" s="6">
        <f ca="1">RANDBETWEEN(42900,44800)</f>
        <v>43514</v>
      </c>
    </row>
    <row r="141" spans="1:13" x14ac:dyDescent="0.25">
      <c r="A14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14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მაღლაკელიძე</v>
      </c>
      <c r="C141" s="5">
        <f ca="1">RANDBETWEEN(18,78)</f>
        <v>62</v>
      </c>
      <c r="D14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გურჯაანი</v>
      </c>
      <c r="E14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არმანი</v>
      </c>
      <c r="F14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მცხობელი</v>
      </c>
      <c r="G141" s="5" t="str">
        <f ca="1">CHOOSE(RANDBETWEEN(1,2),"საშუალო","უმაღლესი")</f>
        <v>საშუალო</v>
      </c>
      <c r="H141" s="5">
        <f ca="1">RANDBETWEEN(500,4500)</f>
        <v>3276</v>
      </c>
      <c r="I141" s="5" t="str">
        <f ca="1">CHOOSE(RANDBETWEEN(1,6),"არდი","ალდაგი","ჯიპიაი ჰოლდინგი","იმედი ელ","პე ეს პე","ავერსი")</f>
        <v>ალდაგი</v>
      </c>
      <c r="J141" s="5">
        <f ca="1">RANDBETWEEN(25,300)</f>
        <v>145</v>
      </c>
      <c r="K141" s="5" t="str">
        <f ca="1">CHOOSE(RANDBETWEEN(1,2),"დიახ","არა")</f>
        <v>არა</v>
      </c>
      <c r="L141" s="6">
        <f ca="1">RANDBETWEEN(36989,42900)</f>
        <v>42358</v>
      </c>
      <c r="M141" s="6">
        <f ca="1">RANDBETWEEN(42900,44800)</f>
        <v>44375</v>
      </c>
    </row>
    <row r="142" spans="1:13" x14ac:dyDescent="0.25">
      <c r="A14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14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მიქაძე</v>
      </c>
      <c r="C142" s="5">
        <f ca="1">RANDBETWEEN(18,78)</f>
        <v>55</v>
      </c>
      <c r="D14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ფოთი</v>
      </c>
      <c r="E14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მერმისი</v>
      </c>
      <c r="F14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მცხობელი</v>
      </c>
      <c r="G142" s="5" t="str">
        <f ca="1">CHOOSE(RANDBETWEEN(1,2),"საშუალო","უმაღლესი")</f>
        <v>საშუალო</v>
      </c>
      <c r="H142" s="5">
        <f ca="1">RANDBETWEEN(500,4500)</f>
        <v>1895</v>
      </c>
      <c r="I142" s="5" t="str">
        <f ca="1">CHOOSE(RANDBETWEEN(1,6),"არდი","ალდაგი","ჯიპიაი ჰოლდინგი","იმედი ელ","პე ეს პე","ავერსი")</f>
        <v>ჯიპიაი ჰოლდინგი</v>
      </c>
      <c r="J142" s="5">
        <f ca="1">RANDBETWEEN(25,300)</f>
        <v>128</v>
      </c>
      <c r="K142" s="5" t="str">
        <f ca="1">CHOOSE(RANDBETWEEN(1,2),"დიახ","არა")</f>
        <v>არა</v>
      </c>
      <c r="L142" s="6">
        <f ca="1">RANDBETWEEN(36989,42900)</f>
        <v>41932</v>
      </c>
      <c r="M142" s="6">
        <f ca="1">RANDBETWEEN(42900,44800)</f>
        <v>44092</v>
      </c>
    </row>
    <row r="143" spans="1:13" x14ac:dyDescent="0.25">
      <c r="A14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ანა</v>
      </c>
      <c r="B14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ბორცვაძე</v>
      </c>
      <c r="C143" s="5">
        <f ca="1">RANDBETWEEN(18,78)</f>
        <v>26</v>
      </c>
      <c r="D14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ონი</v>
      </c>
      <c r="E14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ხარება</v>
      </c>
      <c r="F14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კონსულტანტი</v>
      </c>
      <c r="G143" s="5" t="str">
        <f ca="1">CHOOSE(RANDBETWEEN(1,2),"საშუალო","უმაღლესი")</f>
        <v>საშუალო</v>
      </c>
      <c r="H143" s="5">
        <f ca="1">RANDBETWEEN(500,4500)</f>
        <v>4472</v>
      </c>
      <c r="I143" s="5" t="str">
        <f ca="1">CHOOSE(RANDBETWEEN(1,6),"არდი","ალდაგი","ჯიპიაი ჰოლდინგი","იმედი ელ","პე ეს პე","ავერსი")</f>
        <v>ჯიპიაი ჰოლდინგი</v>
      </c>
      <c r="J143" s="5">
        <f ca="1">RANDBETWEEN(25,300)</f>
        <v>236</v>
      </c>
      <c r="K143" s="5" t="str">
        <f ca="1">CHOOSE(RANDBETWEEN(1,2),"დიახ","არა")</f>
        <v>დიახ</v>
      </c>
      <c r="L143" s="6">
        <f ca="1">RANDBETWEEN(36989,42900)</f>
        <v>41161</v>
      </c>
      <c r="M143" s="6">
        <f ca="1">RANDBETWEEN(42900,44800)</f>
        <v>43214</v>
      </c>
    </row>
    <row r="144" spans="1:13" x14ac:dyDescent="0.25">
      <c r="A14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მარიამ</v>
      </c>
      <c r="B14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შვანგირაძე</v>
      </c>
      <c r="C144" s="5">
        <f ca="1">RANDBETWEEN(18,78)</f>
        <v>34</v>
      </c>
      <c r="D14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ოზურგეთი</v>
      </c>
      <c r="E14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მერმისი</v>
      </c>
      <c r="F14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ბუღალტერი</v>
      </c>
      <c r="G144" s="5" t="str">
        <f ca="1">CHOOSE(RANDBETWEEN(1,2),"საშუალო","უმაღლესი")</f>
        <v>საშუალო</v>
      </c>
      <c r="H144" s="5">
        <f ca="1">RANDBETWEEN(500,4500)</f>
        <v>2590</v>
      </c>
      <c r="I144" s="5" t="str">
        <f ca="1">CHOOSE(RANDBETWEEN(1,6),"არდი","ალდაგი","ჯიპიაი ჰოლდინგი","იმედი ელ","პე ეს პე","ავერსი")</f>
        <v>პე ეს პე</v>
      </c>
      <c r="J144" s="5">
        <f ca="1">RANDBETWEEN(25,300)</f>
        <v>140</v>
      </c>
      <c r="K144" s="5" t="str">
        <f ca="1">CHOOSE(RANDBETWEEN(1,2),"დიახ","არა")</f>
        <v>დიახ</v>
      </c>
      <c r="L144" s="6">
        <f ca="1">RANDBETWEEN(36989,42900)</f>
        <v>39252</v>
      </c>
      <c r="M144" s="6">
        <f ca="1">RANDBETWEEN(42900,44800)</f>
        <v>43346</v>
      </c>
    </row>
    <row r="145" spans="1:13" x14ac:dyDescent="0.25">
      <c r="A14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თომა</v>
      </c>
      <c r="B14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სააკაძე</v>
      </c>
      <c r="C145" s="5">
        <f ca="1">RANDBETWEEN(18,78)</f>
        <v>68</v>
      </c>
      <c r="D14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ვანი</v>
      </c>
      <c r="E14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გუდვილი</v>
      </c>
      <c r="F14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ქირურგი</v>
      </c>
      <c r="G145" s="5" t="str">
        <f ca="1">CHOOSE(RANDBETWEEN(1,2),"საშუალო","უმაღლესი")</f>
        <v>საშუალო</v>
      </c>
      <c r="H145" s="5">
        <f ca="1">RANDBETWEEN(500,4500)</f>
        <v>4486</v>
      </c>
      <c r="I145" s="5" t="str">
        <f ca="1">CHOOSE(RANDBETWEEN(1,6),"არდი","ალდაგი","ჯიპიაი ჰოლდინგი","იმედი ელ","პე ეს პე","ავერსი")</f>
        <v>იმედი ელ</v>
      </c>
      <c r="J145" s="5">
        <f ca="1">RANDBETWEEN(25,300)</f>
        <v>263</v>
      </c>
      <c r="K145" s="5" t="str">
        <f ca="1">CHOOSE(RANDBETWEEN(1,2),"დიახ","არა")</f>
        <v>დიახ</v>
      </c>
      <c r="L145" s="6">
        <f ca="1">RANDBETWEEN(36989,42900)</f>
        <v>37536</v>
      </c>
      <c r="M145" s="6">
        <f ca="1">RANDBETWEEN(42900,44800)</f>
        <v>44573</v>
      </c>
    </row>
    <row r="146" spans="1:13" x14ac:dyDescent="0.25">
      <c r="A14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დავით</v>
      </c>
      <c r="B14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ბენიძე</v>
      </c>
      <c r="C146" s="5">
        <f ca="1">RANDBETWEEN(18,78)</f>
        <v>64</v>
      </c>
      <c r="D14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თბილისი</v>
      </c>
      <c r="E14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მერმისი</v>
      </c>
      <c r="F14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მცხობელი</v>
      </c>
      <c r="G146" s="5" t="str">
        <f ca="1">CHOOSE(RANDBETWEEN(1,2),"საშუალო","უმაღლესი")</f>
        <v>უმაღლესი</v>
      </c>
      <c r="H146" s="5">
        <f ca="1">RANDBETWEEN(500,4500)</f>
        <v>1461</v>
      </c>
      <c r="I146" s="5" t="str">
        <f ca="1">CHOOSE(RANDBETWEEN(1,6),"არდი","ალდაგი","ჯიპიაი ჰოლდინგი","იმედი ელ","პე ეს პე","ავერსი")</f>
        <v>ჯიპიაი ჰოლდინგი</v>
      </c>
      <c r="J146" s="5">
        <f ca="1">RANDBETWEEN(25,300)</f>
        <v>41</v>
      </c>
      <c r="K146" s="5" t="str">
        <f ca="1">CHOOSE(RANDBETWEEN(1,2),"დიახ","არა")</f>
        <v>დიახ</v>
      </c>
      <c r="L146" s="6">
        <f ca="1">RANDBETWEEN(36989,42900)</f>
        <v>40551</v>
      </c>
      <c r="M146" s="6">
        <f ca="1">RANDBETWEEN(42900,44800)</f>
        <v>44689</v>
      </c>
    </row>
    <row r="147" spans="1:13" x14ac:dyDescent="0.25">
      <c r="A14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ლუკა</v>
      </c>
      <c r="B14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გაგნიძე</v>
      </c>
      <c r="C147" s="5">
        <f ca="1">RANDBETWEEN(18,78)</f>
        <v>27</v>
      </c>
      <c r="D14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თბილისი</v>
      </c>
      <c r="E14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არდი</v>
      </c>
      <c r="F14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კონსულტანტი</v>
      </c>
      <c r="G147" s="5" t="str">
        <f ca="1">CHOOSE(RANDBETWEEN(1,2),"საშუალო","უმაღლესი")</f>
        <v>უმაღლესი</v>
      </c>
      <c r="H147" s="5">
        <f ca="1">RANDBETWEEN(500,4500)</f>
        <v>2537</v>
      </c>
      <c r="I147" s="5" t="str">
        <f ca="1">CHOOSE(RANDBETWEEN(1,6),"არდი","ალდაგი","ჯიპიაი ჰოლდინგი","იმედი ელ","პე ეს პე","ავერსი")</f>
        <v>არდი</v>
      </c>
      <c r="J147" s="5">
        <f ca="1">RANDBETWEEN(25,300)</f>
        <v>120</v>
      </c>
      <c r="K147" s="5" t="str">
        <f ca="1">CHOOSE(RANDBETWEEN(1,2),"დიახ","არა")</f>
        <v>არა</v>
      </c>
      <c r="L147" s="6">
        <f ca="1">RANDBETWEEN(36989,42900)</f>
        <v>42409</v>
      </c>
      <c r="M147" s="6">
        <f ca="1">RANDBETWEEN(42900,44800)</f>
        <v>43835</v>
      </c>
    </row>
    <row r="148" spans="1:13" x14ac:dyDescent="0.25">
      <c r="A14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მართა</v>
      </c>
      <c r="B14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სააკაძე</v>
      </c>
      <c r="C148" s="5">
        <f ca="1">RANDBETWEEN(18,78)</f>
        <v>38</v>
      </c>
      <c r="D14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ონი</v>
      </c>
      <c r="E14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არქი</v>
      </c>
      <c r="F14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მხატვარ-დიზაინერი</v>
      </c>
      <c r="G148" s="5" t="str">
        <f ca="1">CHOOSE(RANDBETWEEN(1,2),"საშუალო","უმაღლესი")</f>
        <v>უმაღლესი</v>
      </c>
      <c r="H148" s="5">
        <f ca="1">RANDBETWEEN(500,4500)</f>
        <v>3360</v>
      </c>
      <c r="I148" s="5" t="str">
        <f ca="1">CHOOSE(RANDBETWEEN(1,6),"არდი","ალდაგი","ჯიპიაი ჰოლდინგი","იმედი ელ","პე ეს პე","ავერსი")</f>
        <v>ჯიპიაი ჰოლდინგი</v>
      </c>
      <c r="J148" s="5">
        <f ca="1">RANDBETWEEN(25,300)</f>
        <v>242</v>
      </c>
      <c r="K148" s="5" t="str">
        <f ca="1">CHOOSE(RANDBETWEEN(1,2),"დიახ","არა")</f>
        <v>არა</v>
      </c>
      <c r="L148" s="6">
        <f ca="1">RANDBETWEEN(36989,42900)</f>
        <v>38779</v>
      </c>
      <c r="M148" s="6">
        <f ca="1">RANDBETWEEN(42900,44800)</f>
        <v>43662</v>
      </c>
    </row>
    <row r="149" spans="1:13" x14ac:dyDescent="0.25">
      <c r="A14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მიხეილ</v>
      </c>
      <c r="B14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კერესელიძე</v>
      </c>
      <c r="C149" s="5">
        <f ca="1">RANDBETWEEN(18,78)</f>
        <v>33</v>
      </c>
      <c r="D14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ბათუმი</v>
      </c>
      <c r="E14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გუდვილი</v>
      </c>
      <c r="F14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ოპერატორი</v>
      </c>
      <c r="G149" s="5" t="str">
        <f ca="1">CHOOSE(RANDBETWEEN(1,2),"საშუალო","უმაღლესი")</f>
        <v>საშუალო</v>
      </c>
      <c r="H149" s="5">
        <f ca="1">RANDBETWEEN(500,4500)</f>
        <v>4374</v>
      </c>
      <c r="I149" s="5" t="str">
        <f ca="1">CHOOSE(RANDBETWEEN(1,6),"არდი","ალდაგი","ჯიპიაი ჰოლდინგი","იმედი ელ","პე ეს პე","ავერსი")</f>
        <v>ჯიპიაი ჰოლდინგი</v>
      </c>
      <c r="J149" s="5">
        <f ca="1">RANDBETWEEN(25,300)</f>
        <v>229</v>
      </c>
      <c r="K149" s="5" t="str">
        <f ca="1">CHOOSE(RANDBETWEEN(1,2),"დიახ","არა")</f>
        <v>დიახ</v>
      </c>
      <c r="L149" s="6">
        <f ca="1">RANDBETWEEN(36989,42900)</f>
        <v>38473</v>
      </c>
      <c r="M149" s="6">
        <f ca="1">RANDBETWEEN(42900,44800)</f>
        <v>44265</v>
      </c>
    </row>
    <row r="150" spans="1:13" x14ac:dyDescent="0.25">
      <c r="A15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მარიამ</v>
      </c>
      <c r="B15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ბუკია</v>
      </c>
      <c r="C150" s="5">
        <f ca="1">RANDBETWEEN(18,78)</f>
        <v>69</v>
      </c>
      <c r="D15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გორი</v>
      </c>
      <c r="E15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ალფა</v>
      </c>
      <c r="F15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არქიტექტორი</v>
      </c>
      <c r="G150" s="5" t="str">
        <f ca="1">CHOOSE(RANDBETWEEN(1,2),"საშუალო","უმაღლესი")</f>
        <v>უმაღლესი</v>
      </c>
      <c r="H150" s="5">
        <f ca="1">RANDBETWEEN(500,4500)</f>
        <v>1065</v>
      </c>
      <c r="I150" s="5" t="str">
        <f ca="1">CHOOSE(RANDBETWEEN(1,6),"არდი","ალდაგი","ჯიპიაი ჰოლდინგი","იმედი ელ","პე ეს პე","ავერსი")</f>
        <v>პე ეს პე</v>
      </c>
      <c r="J150" s="5">
        <f ca="1">RANDBETWEEN(25,300)</f>
        <v>264</v>
      </c>
      <c r="K150" s="5" t="str">
        <f ca="1">CHOOSE(RANDBETWEEN(1,2),"დიახ","არა")</f>
        <v>არა</v>
      </c>
      <c r="L150" s="6">
        <f ca="1">RANDBETWEEN(36989,42900)</f>
        <v>40123</v>
      </c>
      <c r="M150" s="6">
        <f ca="1">RANDBETWEEN(42900,44800)</f>
        <v>43786</v>
      </c>
    </row>
    <row r="151" spans="1:13" x14ac:dyDescent="0.25">
      <c r="A15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ლუკა</v>
      </c>
      <c r="B15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რეხვიაშვილი</v>
      </c>
      <c r="C151" s="5">
        <f ca="1">RANDBETWEEN(18,78)</f>
        <v>21</v>
      </c>
      <c r="D15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თელავი</v>
      </c>
      <c r="E15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ნომა</v>
      </c>
      <c r="F15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მცხობელი</v>
      </c>
      <c r="G151" s="5" t="str">
        <f ca="1">CHOOSE(RANDBETWEEN(1,2),"საშუალო","უმაღლესი")</f>
        <v>საშუალო</v>
      </c>
      <c r="H151" s="5">
        <f ca="1">RANDBETWEEN(500,4500)</f>
        <v>2740</v>
      </c>
      <c r="I151" s="5" t="str">
        <f ca="1">CHOOSE(RANDBETWEEN(1,6),"არდი","ალდაგი","ჯიპიაი ჰოლდინგი","იმედი ელ","პე ეს პე","ავერსი")</f>
        <v>იმედი ელ</v>
      </c>
      <c r="J151" s="5">
        <f ca="1">RANDBETWEEN(25,300)</f>
        <v>220</v>
      </c>
      <c r="K151" s="5" t="str">
        <f ca="1">CHOOSE(RANDBETWEEN(1,2),"დიახ","არა")</f>
        <v>არა</v>
      </c>
      <c r="L151" s="6">
        <f ca="1">RANDBETWEEN(36989,42900)</f>
        <v>40426</v>
      </c>
      <c r="M151" s="6">
        <f ca="1">RANDBETWEEN(42900,44800)</f>
        <v>43695</v>
      </c>
    </row>
    <row r="152" spans="1:13" x14ac:dyDescent="0.25">
      <c r="A15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ნიკოლოზ</v>
      </c>
      <c r="B15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კალანდარიშვილი</v>
      </c>
      <c r="C152" s="5">
        <f ca="1">RANDBETWEEN(18,78)</f>
        <v>30</v>
      </c>
      <c r="D15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15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გუდვილი</v>
      </c>
      <c r="F15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მცხობელი</v>
      </c>
      <c r="G152" s="5" t="str">
        <f ca="1">CHOOSE(RANDBETWEEN(1,2),"საშუალო","უმაღლესი")</f>
        <v>უმაღლესი</v>
      </c>
      <c r="H152" s="5">
        <f ca="1">RANDBETWEEN(500,4500)</f>
        <v>1458</v>
      </c>
      <c r="I152" s="5" t="str">
        <f ca="1">CHOOSE(RANDBETWEEN(1,6),"არდი","ალდაგი","ჯიპიაი ჰოლდინგი","იმედი ელ","პე ეს პე","ავერსი")</f>
        <v>ავერსი</v>
      </c>
      <c r="J152" s="5">
        <f ca="1">RANDBETWEEN(25,300)</f>
        <v>232</v>
      </c>
      <c r="K152" s="5" t="str">
        <f ca="1">CHOOSE(RANDBETWEEN(1,2),"დიახ","არა")</f>
        <v>დიახ</v>
      </c>
      <c r="L152" s="6">
        <f ca="1">RANDBETWEEN(36989,42900)</f>
        <v>37508</v>
      </c>
      <c r="M152" s="6">
        <f ca="1">RANDBETWEEN(42900,44800)</f>
        <v>43467</v>
      </c>
    </row>
    <row r="153" spans="1:13" x14ac:dyDescent="0.25">
      <c r="A15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მიხეილ</v>
      </c>
      <c r="B15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კალანდარიშვილი</v>
      </c>
      <c r="C153" s="5">
        <f ca="1">RANDBETWEEN(18,78)</f>
        <v>29</v>
      </c>
      <c r="D15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კასპი</v>
      </c>
      <c r="E15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დირსი</v>
      </c>
      <c r="F15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რეჟისორი</v>
      </c>
      <c r="G153" s="5" t="str">
        <f ca="1">CHOOSE(RANDBETWEEN(1,2),"საშუალო","უმაღლესი")</f>
        <v>საშუალო</v>
      </c>
      <c r="H153" s="5">
        <f ca="1">RANDBETWEEN(500,4500)</f>
        <v>656</v>
      </c>
      <c r="I153" s="5" t="str">
        <f ca="1">CHOOSE(RANDBETWEEN(1,6),"არდი","ალდაგი","ჯიპიაი ჰოლდინგი","იმედი ელ","პე ეს პე","ავერსი")</f>
        <v>არდი</v>
      </c>
      <c r="J153" s="5">
        <f ca="1">RANDBETWEEN(25,300)</f>
        <v>96</v>
      </c>
      <c r="K153" s="5" t="str">
        <f ca="1">CHOOSE(RANDBETWEEN(1,2),"დიახ","არა")</f>
        <v>არა</v>
      </c>
      <c r="L153" s="6">
        <f ca="1">RANDBETWEEN(36989,42900)</f>
        <v>39171</v>
      </c>
      <c r="M153" s="6">
        <f ca="1">RANDBETWEEN(42900,44800)</f>
        <v>42915</v>
      </c>
    </row>
    <row r="154" spans="1:13" x14ac:dyDescent="0.25">
      <c r="A15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15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დემეტრაშვილი</v>
      </c>
      <c r="C154" s="5">
        <f ca="1">RANDBETWEEN(18,78)</f>
        <v>36</v>
      </c>
      <c r="D15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15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პომოდორისიმო</v>
      </c>
      <c r="F15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მძღოლი</v>
      </c>
      <c r="G154" s="5" t="str">
        <f ca="1">CHOOSE(RANDBETWEEN(1,2),"საშუალო","უმაღლესი")</f>
        <v>საშუალო</v>
      </c>
      <c r="H154" s="5">
        <f ca="1">RANDBETWEEN(500,4500)</f>
        <v>1968</v>
      </c>
      <c r="I154" s="5" t="str">
        <f ca="1">CHOOSE(RANDBETWEEN(1,6),"არდი","ალდაგი","ჯიპიაი ჰოლდინგი","იმედი ელ","პე ეს პე","ავერსი")</f>
        <v>ავერსი</v>
      </c>
      <c r="J154" s="5">
        <f ca="1">RANDBETWEEN(25,300)</f>
        <v>248</v>
      </c>
      <c r="K154" s="5" t="str">
        <f ca="1">CHOOSE(RANDBETWEEN(1,2),"დიახ","არა")</f>
        <v>დიახ</v>
      </c>
      <c r="L154" s="6">
        <f ca="1">RANDBETWEEN(36989,42900)</f>
        <v>38770</v>
      </c>
      <c r="M154" s="6">
        <f ca="1">RANDBETWEEN(42900,44800)</f>
        <v>44475</v>
      </c>
    </row>
    <row r="155" spans="1:13" x14ac:dyDescent="0.25">
      <c r="A15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ლელა</v>
      </c>
      <c r="B15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დემეტრაშვილი</v>
      </c>
      <c r="C155" s="5">
        <f ca="1">RANDBETWEEN(18,78)</f>
        <v>64</v>
      </c>
      <c r="D15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გორი</v>
      </c>
      <c r="E15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აპექსი</v>
      </c>
      <c r="F15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მასწავლებელი</v>
      </c>
      <c r="G155" s="5" t="str">
        <f ca="1">CHOOSE(RANDBETWEEN(1,2),"საშუალო","უმაღლესი")</f>
        <v>უმაღლესი</v>
      </c>
      <c r="H155" s="5">
        <f ca="1">RANDBETWEEN(500,4500)</f>
        <v>2871</v>
      </c>
      <c r="I155" s="5" t="str">
        <f ca="1">CHOOSE(RANDBETWEEN(1,6),"არდი","ალდაგი","ჯიპიაი ჰოლდინგი","იმედი ელ","პე ეს პე","ავერსი")</f>
        <v>არდი</v>
      </c>
      <c r="J155" s="5">
        <f ca="1">RANDBETWEEN(25,300)</f>
        <v>242</v>
      </c>
      <c r="K155" s="5" t="str">
        <f ca="1">CHOOSE(RANDBETWEEN(1,2),"დიახ","არა")</f>
        <v>დიახ</v>
      </c>
      <c r="L155" s="6">
        <f ca="1">RANDBETWEEN(36989,42900)</f>
        <v>38237</v>
      </c>
      <c r="M155" s="6">
        <f ca="1">RANDBETWEEN(42900,44800)</f>
        <v>43738</v>
      </c>
    </row>
    <row r="156" spans="1:13" x14ac:dyDescent="0.25">
      <c r="A15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თომა</v>
      </c>
      <c r="B15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ადუაშვილი</v>
      </c>
      <c r="C156" s="5">
        <f ca="1">RANDBETWEEN(18,78)</f>
        <v>63</v>
      </c>
      <c r="D15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გურჯაანი</v>
      </c>
      <c r="E15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გუდვილი</v>
      </c>
      <c r="F15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ოპერატორი</v>
      </c>
      <c r="G156" s="5" t="str">
        <f ca="1">CHOOSE(RANDBETWEEN(1,2),"საშუალო","უმაღლესი")</f>
        <v>საშუალო</v>
      </c>
      <c r="H156" s="5">
        <f ca="1">RANDBETWEEN(500,4500)</f>
        <v>2285</v>
      </c>
      <c r="I156" s="5" t="str">
        <f ca="1">CHOOSE(RANDBETWEEN(1,6),"არდი","ალდაგი","ჯიპიაი ჰოლდინგი","იმედი ელ","პე ეს პე","ავერსი")</f>
        <v>იმედი ელ</v>
      </c>
      <c r="J156" s="5">
        <f ca="1">RANDBETWEEN(25,300)</f>
        <v>126</v>
      </c>
      <c r="K156" s="5" t="str">
        <f ca="1">CHOOSE(RANDBETWEEN(1,2),"დიახ","არა")</f>
        <v>არა</v>
      </c>
      <c r="L156" s="6">
        <f ca="1">RANDBETWEEN(36989,42900)</f>
        <v>41008</v>
      </c>
      <c r="M156" s="6">
        <f ca="1">RANDBETWEEN(42900,44800)</f>
        <v>44523</v>
      </c>
    </row>
    <row r="157" spans="1:13" x14ac:dyDescent="0.25">
      <c r="A15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ანა</v>
      </c>
      <c r="B15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ადუაშვილი</v>
      </c>
      <c r="C157" s="5">
        <f ca="1">RANDBETWEEN(18,78)</f>
        <v>61</v>
      </c>
      <c r="D15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გორი</v>
      </c>
      <c r="E15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გუდვილი</v>
      </c>
      <c r="F15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მხატვარ-დიზაინერი</v>
      </c>
      <c r="G157" s="5" t="str">
        <f ca="1">CHOOSE(RANDBETWEEN(1,2),"საშუალო","უმაღლესი")</f>
        <v>საშუალო</v>
      </c>
      <c r="H157" s="5">
        <f ca="1">RANDBETWEEN(500,4500)</f>
        <v>2213</v>
      </c>
      <c r="I157" s="5" t="str">
        <f ca="1">CHOOSE(RANDBETWEEN(1,6),"არდი","ალდაგი","ჯიპიაი ჰოლდინგი","იმედი ელ","პე ეს პე","ავერსი")</f>
        <v>არდი</v>
      </c>
      <c r="J157" s="5">
        <f ca="1">RANDBETWEEN(25,300)</f>
        <v>228</v>
      </c>
      <c r="K157" s="5" t="str">
        <f ca="1">CHOOSE(RANDBETWEEN(1,2),"დიახ","არა")</f>
        <v>არა</v>
      </c>
      <c r="L157" s="6">
        <f ca="1">RANDBETWEEN(36989,42900)</f>
        <v>41370</v>
      </c>
      <c r="M157" s="6">
        <f ca="1">RANDBETWEEN(42900,44800)</f>
        <v>43942</v>
      </c>
    </row>
    <row r="158" spans="1:13" x14ac:dyDescent="0.25">
      <c r="A15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ლუკა</v>
      </c>
      <c r="B15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ქართველიშვილი</v>
      </c>
      <c r="C158" s="5">
        <f ca="1">RANDBETWEEN(18,78)</f>
        <v>53</v>
      </c>
      <c r="D15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თელავი</v>
      </c>
      <c r="E15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ლეგატო</v>
      </c>
      <c r="F15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პროგრამისტი</v>
      </c>
      <c r="G158" s="5" t="str">
        <f ca="1">CHOOSE(RANDBETWEEN(1,2),"საშუალო","უმაღლესი")</f>
        <v>საშუალო</v>
      </c>
      <c r="H158" s="5">
        <f ca="1">RANDBETWEEN(500,4500)</f>
        <v>1978</v>
      </c>
      <c r="I158" s="5" t="str">
        <f ca="1">CHOOSE(RANDBETWEEN(1,6),"არდი","ალდაგი","ჯიპიაი ჰოლდინგი","იმედი ელ","პე ეს პე","ავერსი")</f>
        <v>იმედი ელ</v>
      </c>
      <c r="J158" s="5">
        <f ca="1">RANDBETWEEN(25,300)</f>
        <v>120</v>
      </c>
      <c r="K158" s="5" t="str">
        <f ca="1">CHOOSE(RANDBETWEEN(1,2),"დიახ","არა")</f>
        <v>დიახ</v>
      </c>
      <c r="L158" s="6">
        <f ca="1">RANDBETWEEN(36989,42900)</f>
        <v>40464</v>
      </c>
      <c r="M158" s="6">
        <f ca="1">RANDBETWEEN(42900,44800)</f>
        <v>43952</v>
      </c>
    </row>
    <row r="159" spans="1:13" x14ac:dyDescent="0.25">
      <c r="A15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15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ბენიძე</v>
      </c>
      <c r="C159" s="5">
        <f ca="1">RANDBETWEEN(18,78)</f>
        <v>55</v>
      </c>
      <c r="D15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ქუთაისი</v>
      </c>
      <c r="E15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კარფური</v>
      </c>
      <c r="F15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ელექტრიკოსი</v>
      </c>
      <c r="G159" s="5" t="str">
        <f ca="1">CHOOSE(RANDBETWEEN(1,2),"საშუალო","უმაღლესი")</f>
        <v>უმაღლესი</v>
      </c>
      <c r="H159" s="5">
        <f ca="1">RANDBETWEEN(500,4500)</f>
        <v>3890</v>
      </c>
      <c r="I159" s="5" t="str">
        <f ca="1">CHOOSE(RANDBETWEEN(1,6),"არდი","ალდაგი","ჯიპიაი ჰოლდინგი","იმედი ელ","პე ეს პე","ავერსი")</f>
        <v>ალდაგი</v>
      </c>
      <c r="J159" s="5">
        <f ca="1">RANDBETWEEN(25,300)</f>
        <v>50</v>
      </c>
      <c r="K159" s="5" t="str">
        <f ca="1">CHOOSE(RANDBETWEEN(1,2),"დიახ","არა")</f>
        <v>დიახ</v>
      </c>
      <c r="L159" s="6">
        <f ca="1">RANDBETWEEN(36989,42900)</f>
        <v>39870</v>
      </c>
      <c r="M159" s="6">
        <f ca="1">RANDBETWEEN(42900,44800)</f>
        <v>44510</v>
      </c>
    </row>
    <row r="160" spans="1:13" x14ac:dyDescent="0.25">
      <c r="A16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ნინო</v>
      </c>
      <c r="B16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გაგნიძე</v>
      </c>
      <c r="C160" s="5">
        <f ca="1">RANDBETWEEN(18,78)</f>
        <v>61</v>
      </c>
      <c r="D16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ქუთაისი</v>
      </c>
      <c r="E16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კარფური</v>
      </c>
      <c r="F16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მცხობელი</v>
      </c>
      <c r="G160" s="5" t="str">
        <f ca="1">CHOOSE(RANDBETWEEN(1,2),"საშუალო","უმაღლესი")</f>
        <v>საშუალო</v>
      </c>
      <c r="H160" s="5">
        <f ca="1">RANDBETWEEN(500,4500)</f>
        <v>2518</v>
      </c>
      <c r="I160" s="5" t="str">
        <f ca="1">CHOOSE(RANDBETWEEN(1,6),"არდი","ალდაგი","ჯიპიაი ჰოლდინგი","იმედი ელ","პე ეს პე","ავერსი")</f>
        <v>ჯიპიაი ჰოლდინგი</v>
      </c>
      <c r="J160" s="5">
        <f ca="1">RANDBETWEEN(25,300)</f>
        <v>255</v>
      </c>
      <c r="K160" s="5" t="str">
        <f ca="1">CHOOSE(RANDBETWEEN(1,2),"დიახ","არა")</f>
        <v>არა</v>
      </c>
      <c r="L160" s="6">
        <f ca="1">RANDBETWEEN(36989,42900)</f>
        <v>41294</v>
      </c>
      <c r="M160" s="6">
        <f ca="1">RANDBETWEEN(42900,44800)</f>
        <v>43512</v>
      </c>
    </row>
    <row r="161" spans="1:13" x14ac:dyDescent="0.25">
      <c r="A16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ლუკა</v>
      </c>
      <c r="B16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ადუაშვილი</v>
      </c>
      <c r="C161" s="5">
        <f ca="1">RANDBETWEEN(18,78)</f>
        <v>54</v>
      </c>
      <c r="D16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16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დირსი</v>
      </c>
      <c r="F16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მხატვარ-დიზაინერი</v>
      </c>
      <c r="G161" s="5" t="str">
        <f ca="1">CHOOSE(RANDBETWEEN(1,2),"საშუალო","უმაღლესი")</f>
        <v>უმაღლესი</v>
      </c>
      <c r="H161" s="5">
        <f ca="1">RANDBETWEEN(500,4500)</f>
        <v>1910</v>
      </c>
      <c r="I161" s="5" t="str">
        <f ca="1">CHOOSE(RANDBETWEEN(1,6),"არდი","ალდაგი","ჯიპიაი ჰოლდინგი","იმედი ელ","პე ეს პე","ავერსი")</f>
        <v>ჯიპიაი ჰოლდინგი</v>
      </c>
      <c r="J161" s="5">
        <f ca="1">RANDBETWEEN(25,300)</f>
        <v>170</v>
      </c>
      <c r="K161" s="5" t="str">
        <f ca="1">CHOOSE(RANDBETWEEN(1,2),"დიახ","არა")</f>
        <v>დიახ</v>
      </c>
      <c r="L161" s="6">
        <f ca="1">RANDBETWEEN(36989,42900)</f>
        <v>41407</v>
      </c>
      <c r="M161" s="6">
        <f ca="1">RANDBETWEEN(42900,44800)</f>
        <v>44399</v>
      </c>
    </row>
    <row r="162" spans="1:13" x14ac:dyDescent="0.25">
      <c r="A16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ნინო</v>
      </c>
      <c r="B16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სააკაძე</v>
      </c>
      <c r="C162" s="5">
        <f ca="1">RANDBETWEEN(18,78)</f>
        <v>62</v>
      </c>
      <c r="D16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თელავი</v>
      </c>
      <c r="E16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არმანი</v>
      </c>
      <c r="F16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ელექტრიკოსი</v>
      </c>
      <c r="G162" s="5" t="str">
        <f ca="1">CHOOSE(RANDBETWEEN(1,2),"საშუალო","უმაღლესი")</f>
        <v>უმაღლესი</v>
      </c>
      <c r="H162" s="5">
        <f ca="1">RANDBETWEEN(500,4500)</f>
        <v>3529</v>
      </c>
      <c r="I162" s="5" t="str">
        <f ca="1">CHOOSE(RANDBETWEEN(1,6),"არდი","ალდაგი","ჯიპიაი ჰოლდინგი","იმედი ელ","პე ეს პე","ავერსი")</f>
        <v>არდი</v>
      </c>
      <c r="J162" s="5">
        <f ca="1">RANDBETWEEN(25,300)</f>
        <v>255</v>
      </c>
      <c r="K162" s="5" t="str">
        <f ca="1">CHOOSE(RANDBETWEEN(1,2),"დიახ","არა")</f>
        <v>დიახ</v>
      </c>
      <c r="L162" s="6">
        <f ca="1">RANDBETWEEN(36989,42900)</f>
        <v>37870</v>
      </c>
      <c r="M162" s="6">
        <f ca="1">RANDBETWEEN(42900,44800)</f>
        <v>44359</v>
      </c>
    </row>
    <row r="163" spans="1:13" x14ac:dyDescent="0.25">
      <c r="A16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ლუკა</v>
      </c>
      <c r="B16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ბენიძე</v>
      </c>
      <c r="C163" s="5">
        <f ca="1">RANDBETWEEN(18,78)</f>
        <v>45</v>
      </c>
      <c r="D16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16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ლეგატო</v>
      </c>
      <c r="F16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მოლარე</v>
      </c>
      <c r="G163" s="5" t="str">
        <f ca="1">CHOOSE(RANDBETWEEN(1,2),"საშუალო","უმაღლესი")</f>
        <v>საშუალო</v>
      </c>
      <c r="H163" s="5">
        <f ca="1">RANDBETWEEN(500,4500)</f>
        <v>560</v>
      </c>
      <c r="I163" s="5" t="str">
        <f ca="1">CHOOSE(RANDBETWEEN(1,6),"არდი","ალდაგი","ჯიპიაი ჰოლდინგი","იმედი ელ","პე ეს პე","ავერსი")</f>
        <v>ავერსი</v>
      </c>
      <c r="J163" s="5">
        <f ca="1">RANDBETWEEN(25,300)</f>
        <v>166</v>
      </c>
      <c r="K163" s="5" t="str">
        <f ca="1">CHOOSE(RANDBETWEEN(1,2),"დიახ","არა")</f>
        <v>დიახ</v>
      </c>
      <c r="L163" s="6">
        <f ca="1">RANDBETWEEN(36989,42900)</f>
        <v>37497</v>
      </c>
      <c r="M163" s="6">
        <f ca="1">RANDBETWEEN(42900,44800)</f>
        <v>44038</v>
      </c>
    </row>
    <row r="164" spans="1:13" x14ac:dyDescent="0.25">
      <c r="A16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მიხეილ</v>
      </c>
      <c r="B16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სააკაძე</v>
      </c>
      <c r="C164" s="5">
        <f ca="1">RANDBETWEEN(18,78)</f>
        <v>19</v>
      </c>
      <c r="D16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16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ლეგატო</v>
      </c>
      <c r="F16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დირექტორი</v>
      </c>
      <c r="G164" s="5" t="str">
        <f ca="1">CHOOSE(RANDBETWEEN(1,2),"საშუალო","უმაღლესი")</f>
        <v>უმაღლესი</v>
      </c>
      <c r="H164" s="5">
        <f ca="1">RANDBETWEEN(500,4500)</f>
        <v>3318</v>
      </c>
      <c r="I164" s="5" t="str">
        <f ca="1">CHOOSE(RANDBETWEEN(1,6),"არდი","ალდაგი","ჯიპიაი ჰოლდინგი","იმედი ელ","პე ეს პე","ავერსი")</f>
        <v>იმედი ელ</v>
      </c>
      <c r="J164" s="5">
        <f ca="1">RANDBETWEEN(25,300)</f>
        <v>244</v>
      </c>
      <c r="K164" s="5" t="str">
        <f ca="1">CHOOSE(RANDBETWEEN(1,2),"დიახ","არა")</f>
        <v>არა</v>
      </c>
      <c r="L164" s="6">
        <f ca="1">RANDBETWEEN(36989,42900)</f>
        <v>42285</v>
      </c>
      <c r="M164" s="6">
        <f ca="1">RANDBETWEEN(42900,44800)</f>
        <v>44052</v>
      </c>
    </row>
    <row r="165" spans="1:13" x14ac:dyDescent="0.25">
      <c r="A16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მართა</v>
      </c>
      <c r="B16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ბუკია</v>
      </c>
      <c r="C165" s="5">
        <f ca="1">RANDBETWEEN(18,78)</f>
        <v>42</v>
      </c>
      <c r="D16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მცხეთა</v>
      </c>
      <c r="E16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აპექსი</v>
      </c>
      <c r="F16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დირექტორი</v>
      </c>
      <c r="G165" s="5" t="str">
        <f ca="1">CHOOSE(RANDBETWEEN(1,2),"საშუალო","უმაღლესი")</f>
        <v>უმაღლესი</v>
      </c>
      <c r="H165" s="5">
        <f ca="1">RANDBETWEEN(500,4500)</f>
        <v>956</v>
      </c>
      <c r="I165" s="5" t="str">
        <f ca="1">CHOOSE(RANDBETWEEN(1,6),"არდი","ალდაგი","ჯიპიაი ჰოლდინგი","იმედი ელ","პე ეს პე","ავერსი")</f>
        <v>ჯიპიაი ჰოლდინგი</v>
      </c>
      <c r="J165" s="5">
        <f ca="1">RANDBETWEEN(25,300)</f>
        <v>71</v>
      </c>
      <c r="K165" s="5" t="str">
        <f ca="1">CHOOSE(RANDBETWEEN(1,2),"დიახ","არა")</f>
        <v>არა</v>
      </c>
      <c r="L165" s="6">
        <f ca="1">RANDBETWEEN(36989,42900)</f>
        <v>38765</v>
      </c>
      <c r="M165" s="6">
        <f ca="1">RANDBETWEEN(42900,44800)</f>
        <v>44453</v>
      </c>
    </row>
    <row r="166" spans="1:13" x14ac:dyDescent="0.25">
      <c r="A16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16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სააკაძე</v>
      </c>
      <c r="C166" s="5">
        <f ca="1">RANDBETWEEN(18,78)</f>
        <v>56</v>
      </c>
      <c r="D16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ვანი</v>
      </c>
      <c r="E16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დირსი</v>
      </c>
      <c r="F16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არქივარიუსი</v>
      </c>
      <c r="G166" s="5" t="str">
        <f ca="1">CHOOSE(RANDBETWEEN(1,2),"საშუალო","უმაღლესი")</f>
        <v>საშუალო</v>
      </c>
      <c r="H166" s="5">
        <f ca="1">RANDBETWEEN(500,4500)</f>
        <v>570</v>
      </c>
      <c r="I166" s="5" t="str">
        <f ca="1">CHOOSE(RANDBETWEEN(1,6),"არდი","ალდაგი","ჯიპიაი ჰოლდინგი","იმედი ელ","პე ეს პე","ავერსი")</f>
        <v>იმედი ელ</v>
      </c>
      <c r="J166" s="5">
        <f ca="1">RANDBETWEEN(25,300)</f>
        <v>166</v>
      </c>
      <c r="K166" s="5" t="str">
        <f ca="1">CHOOSE(RANDBETWEEN(1,2),"დიახ","არა")</f>
        <v>არა</v>
      </c>
      <c r="L166" s="6">
        <f ca="1">RANDBETWEEN(36989,42900)</f>
        <v>39203</v>
      </c>
      <c r="M166" s="6">
        <f ca="1">RANDBETWEEN(42900,44800)</f>
        <v>43590</v>
      </c>
    </row>
    <row r="167" spans="1:13" x14ac:dyDescent="0.25">
      <c r="A16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16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ბერიკაშვილი</v>
      </c>
      <c r="C167" s="5">
        <f ca="1">RANDBETWEEN(18,78)</f>
        <v>30</v>
      </c>
      <c r="D16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16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კარფური</v>
      </c>
      <c r="F16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მასწავლებელი</v>
      </c>
      <c r="G167" s="5" t="str">
        <f ca="1">CHOOSE(RANDBETWEEN(1,2),"საშუალო","უმაღლესი")</f>
        <v>საშუალო</v>
      </c>
      <c r="H167" s="5">
        <f ca="1">RANDBETWEEN(500,4500)</f>
        <v>2039</v>
      </c>
      <c r="I167" s="5" t="str">
        <f ca="1">CHOOSE(RANDBETWEEN(1,6),"არდი","ალდაგი","ჯიპიაი ჰოლდინგი","იმედი ელ","პე ეს პე","ავერსი")</f>
        <v>ჯიპიაი ჰოლდინგი</v>
      </c>
      <c r="J167" s="5">
        <f ca="1">RANDBETWEEN(25,300)</f>
        <v>240</v>
      </c>
      <c r="K167" s="5" t="str">
        <f ca="1">CHOOSE(RANDBETWEEN(1,2),"დიახ","არა")</f>
        <v>დიახ</v>
      </c>
      <c r="L167" s="6">
        <f ca="1">RANDBETWEEN(36989,42900)</f>
        <v>40081</v>
      </c>
      <c r="M167" s="6">
        <f ca="1">RANDBETWEEN(42900,44800)</f>
        <v>43324</v>
      </c>
    </row>
    <row r="168" spans="1:13" x14ac:dyDescent="0.25">
      <c r="A16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16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სხირტლაძე</v>
      </c>
      <c r="C168" s="5">
        <f ca="1">RANDBETWEEN(18,78)</f>
        <v>21</v>
      </c>
      <c r="D16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16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დირსი</v>
      </c>
      <c r="F16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არქიტექტორი</v>
      </c>
      <c r="G168" s="5" t="str">
        <f ca="1">CHOOSE(RANDBETWEEN(1,2),"საშუალო","უმაღლესი")</f>
        <v>საშუალო</v>
      </c>
      <c r="H168" s="5">
        <f ca="1">RANDBETWEEN(500,4500)</f>
        <v>4049</v>
      </c>
      <c r="I168" s="5" t="str">
        <f ca="1">CHOOSE(RANDBETWEEN(1,6),"არდი","ალდაგი","ჯიპიაი ჰოლდინგი","იმედი ელ","პე ეს პე","ავერსი")</f>
        <v>ალდაგი</v>
      </c>
      <c r="J168" s="5">
        <f ca="1">RANDBETWEEN(25,300)</f>
        <v>60</v>
      </c>
      <c r="K168" s="5" t="str">
        <f ca="1">CHOOSE(RANDBETWEEN(1,2),"დიახ","არა")</f>
        <v>არა</v>
      </c>
      <c r="L168" s="6">
        <f ca="1">RANDBETWEEN(36989,42900)</f>
        <v>39934</v>
      </c>
      <c r="M168" s="6">
        <f ca="1">RANDBETWEEN(42900,44800)</f>
        <v>43974</v>
      </c>
    </row>
    <row r="169" spans="1:13" x14ac:dyDescent="0.25">
      <c r="A16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16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ბერიკაშვილი</v>
      </c>
      <c r="C169" s="5">
        <f ca="1">RANDBETWEEN(18,78)</f>
        <v>52</v>
      </c>
      <c r="D16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თბილისი</v>
      </c>
      <c r="E16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ხარება</v>
      </c>
      <c r="F16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მოლარე</v>
      </c>
      <c r="G169" s="5" t="str">
        <f ca="1">CHOOSE(RANDBETWEEN(1,2),"საშუალო","უმაღლესი")</f>
        <v>უმაღლესი</v>
      </c>
      <c r="H169" s="5">
        <f ca="1">RANDBETWEEN(500,4500)</f>
        <v>3336</v>
      </c>
      <c r="I169" s="5" t="str">
        <f ca="1">CHOOSE(RANDBETWEEN(1,6),"არდი","ალდაგი","ჯიპიაი ჰოლდინგი","იმედი ელ","პე ეს პე","ავერსი")</f>
        <v>ალდაგი</v>
      </c>
      <c r="J169" s="5">
        <f ca="1">RANDBETWEEN(25,300)</f>
        <v>244</v>
      </c>
      <c r="K169" s="5" t="str">
        <f ca="1">CHOOSE(RANDBETWEEN(1,2),"დიახ","არა")</f>
        <v>დიახ</v>
      </c>
      <c r="L169" s="6">
        <f ca="1">RANDBETWEEN(36989,42900)</f>
        <v>37051</v>
      </c>
      <c r="M169" s="6">
        <f ca="1">RANDBETWEEN(42900,44800)</f>
        <v>43351</v>
      </c>
    </row>
    <row r="170" spans="1:13" x14ac:dyDescent="0.25">
      <c r="A17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ნიკოლოზ</v>
      </c>
      <c r="B17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მიქაძე</v>
      </c>
      <c r="C170" s="5">
        <f ca="1">RANDBETWEEN(18,78)</f>
        <v>32</v>
      </c>
      <c r="D17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ქუთაისი</v>
      </c>
      <c r="E17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პომოდორისიმო</v>
      </c>
      <c r="F17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დირექტორი</v>
      </c>
      <c r="G170" s="5" t="str">
        <f ca="1">CHOOSE(RANDBETWEEN(1,2),"საშუალო","უმაღლესი")</f>
        <v>უმაღლესი</v>
      </c>
      <c r="H170" s="5">
        <f ca="1">RANDBETWEEN(500,4500)</f>
        <v>601</v>
      </c>
      <c r="I170" s="5" t="str">
        <f ca="1">CHOOSE(RANDBETWEEN(1,6),"არდი","ალდაგი","ჯიპიაი ჰოლდინგი","იმედი ელ","პე ეს პე","ავერსი")</f>
        <v>ავერსი</v>
      </c>
      <c r="J170" s="5">
        <f ca="1">RANDBETWEEN(25,300)</f>
        <v>138</v>
      </c>
      <c r="K170" s="5" t="str">
        <f ca="1">CHOOSE(RANDBETWEEN(1,2),"დიახ","არა")</f>
        <v>დიახ</v>
      </c>
      <c r="L170" s="6">
        <f ca="1">RANDBETWEEN(36989,42900)</f>
        <v>42058</v>
      </c>
      <c r="M170" s="6">
        <f ca="1">RANDBETWEEN(42900,44800)</f>
        <v>43715</v>
      </c>
    </row>
    <row r="171" spans="1:13" x14ac:dyDescent="0.25">
      <c r="A17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17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გიგაური</v>
      </c>
      <c r="C171" s="5">
        <f ca="1">RANDBETWEEN(18,78)</f>
        <v>60</v>
      </c>
      <c r="D17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ბათუმი</v>
      </c>
      <c r="E17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გუდვილი</v>
      </c>
      <c r="F17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მებაღე</v>
      </c>
      <c r="G171" s="5" t="str">
        <f ca="1">CHOOSE(RANDBETWEEN(1,2),"საშუალო","უმაღლესი")</f>
        <v>უმაღლესი</v>
      </c>
      <c r="H171" s="5">
        <f ca="1">RANDBETWEEN(500,4500)</f>
        <v>3014</v>
      </c>
      <c r="I171" s="5" t="str">
        <f ca="1">CHOOSE(RANDBETWEEN(1,6),"არდი","ალდაგი","ჯიპიაი ჰოლდინგი","იმედი ელ","პე ეს პე","ავერსი")</f>
        <v>ალდაგი</v>
      </c>
      <c r="J171" s="5">
        <f ca="1">RANDBETWEEN(25,300)</f>
        <v>260</v>
      </c>
      <c r="K171" s="5" t="str">
        <f ca="1">CHOOSE(RANDBETWEEN(1,2),"დიახ","არა")</f>
        <v>არა</v>
      </c>
      <c r="L171" s="6">
        <f ca="1">RANDBETWEEN(36989,42900)</f>
        <v>42071</v>
      </c>
      <c r="M171" s="6">
        <f ca="1">RANDBETWEEN(42900,44800)</f>
        <v>44253</v>
      </c>
    </row>
    <row r="172" spans="1:13" x14ac:dyDescent="0.25">
      <c r="A17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17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ბენიძე</v>
      </c>
      <c r="C172" s="5">
        <f ca="1">RANDBETWEEN(18,78)</f>
        <v>68</v>
      </c>
      <c r="D17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17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ხარება</v>
      </c>
      <c r="F17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მხატვარ-დიზაინერი</v>
      </c>
      <c r="G172" s="5" t="str">
        <f ca="1">CHOOSE(RANDBETWEEN(1,2),"საშუალო","უმაღლესი")</f>
        <v>უმაღლესი</v>
      </c>
      <c r="H172" s="5">
        <f ca="1">RANDBETWEEN(500,4500)</f>
        <v>1062</v>
      </c>
      <c r="I172" s="5" t="str">
        <f ca="1">CHOOSE(RANDBETWEEN(1,6),"არდი","ალდაგი","ჯიპიაი ჰოლდინგი","იმედი ელ","პე ეს პე","ავერსი")</f>
        <v>პე ეს პე</v>
      </c>
      <c r="J172" s="5">
        <f ca="1">RANDBETWEEN(25,300)</f>
        <v>155</v>
      </c>
      <c r="K172" s="5" t="str">
        <f ca="1">CHOOSE(RANDBETWEEN(1,2),"დიახ","არა")</f>
        <v>დიახ</v>
      </c>
      <c r="L172" s="6">
        <f ca="1">RANDBETWEEN(36989,42900)</f>
        <v>37494</v>
      </c>
      <c r="M172" s="6">
        <f ca="1">RANDBETWEEN(42900,44800)</f>
        <v>43965</v>
      </c>
    </row>
    <row r="173" spans="1:13" x14ac:dyDescent="0.25">
      <c r="A17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17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მაღლაკელიძე</v>
      </c>
      <c r="C173" s="5">
        <f ca="1">RANDBETWEEN(18,78)</f>
        <v>68</v>
      </c>
      <c r="D17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გორი</v>
      </c>
      <c r="E17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მერმისი</v>
      </c>
      <c r="F17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დირექტორი</v>
      </c>
      <c r="G173" s="5" t="str">
        <f ca="1">CHOOSE(RANDBETWEEN(1,2),"საშუალო","უმაღლესი")</f>
        <v>საშუალო</v>
      </c>
      <c r="H173" s="5">
        <f ca="1">RANDBETWEEN(500,4500)</f>
        <v>1251</v>
      </c>
      <c r="I173" s="5" t="str">
        <f ca="1">CHOOSE(RANDBETWEEN(1,6),"არდი","ალდაგი","ჯიპიაი ჰოლდინგი","იმედი ელ","პე ეს პე","ავერსი")</f>
        <v>პე ეს პე</v>
      </c>
      <c r="J173" s="5">
        <f ca="1">RANDBETWEEN(25,300)</f>
        <v>295</v>
      </c>
      <c r="K173" s="5" t="str">
        <f ca="1">CHOOSE(RANDBETWEEN(1,2),"დიახ","არა")</f>
        <v>არა</v>
      </c>
      <c r="L173" s="6">
        <f ca="1">RANDBETWEEN(36989,42900)</f>
        <v>40758</v>
      </c>
      <c r="M173" s="6">
        <f ca="1">RANDBETWEEN(42900,44800)</f>
        <v>44073</v>
      </c>
    </row>
    <row r="174" spans="1:13" x14ac:dyDescent="0.25">
      <c r="A17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17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ქართველიშვილი</v>
      </c>
      <c r="C174" s="5">
        <f ca="1">RANDBETWEEN(18,78)</f>
        <v>49</v>
      </c>
      <c r="D17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გორი</v>
      </c>
      <c r="E17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სტამბა</v>
      </c>
      <c r="F17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კონსულტანტი</v>
      </c>
      <c r="G174" s="5" t="str">
        <f ca="1">CHOOSE(RANDBETWEEN(1,2),"საშუალო","უმაღლესი")</f>
        <v>საშუალო</v>
      </c>
      <c r="H174" s="5">
        <f ca="1">RANDBETWEEN(500,4500)</f>
        <v>3209</v>
      </c>
      <c r="I174" s="5" t="str">
        <f ca="1">CHOOSE(RANDBETWEEN(1,6),"არდი","ალდაგი","ჯიპიაი ჰოლდინგი","იმედი ელ","პე ეს პე","ავერსი")</f>
        <v>ავერსი</v>
      </c>
      <c r="J174" s="5">
        <f ca="1">RANDBETWEEN(25,300)</f>
        <v>100</v>
      </c>
      <c r="K174" s="5" t="str">
        <f ca="1">CHOOSE(RANDBETWEEN(1,2),"დიახ","არა")</f>
        <v>დიახ</v>
      </c>
      <c r="L174" s="6">
        <f ca="1">RANDBETWEEN(36989,42900)</f>
        <v>40970</v>
      </c>
      <c r="M174" s="6">
        <f ca="1">RANDBETWEEN(42900,44800)</f>
        <v>44146</v>
      </c>
    </row>
    <row r="175" spans="1:13" x14ac:dyDescent="0.25">
      <c r="A17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ნიკოლოზ</v>
      </c>
      <c r="B17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ადუაშვილი</v>
      </c>
      <c r="C175" s="5">
        <f ca="1">RANDBETWEEN(18,78)</f>
        <v>21</v>
      </c>
      <c r="D17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თელავი</v>
      </c>
      <c r="E17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ალფა</v>
      </c>
      <c r="F17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კარდიოლოგი</v>
      </c>
      <c r="G175" s="5" t="str">
        <f ca="1">CHOOSE(RANDBETWEEN(1,2),"საშუალო","უმაღლესი")</f>
        <v>უმაღლესი</v>
      </c>
      <c r="H175" s="5">
        <f ca="1">RANDBETWEEN(500,4500)</f>
        <v>1194</v>
      </c>
      <c r="I175" s="5" t="str">
        <f ca="1">CHOOSE(RANDBETWEEN(1,6),"არდი","ალდაგი","ჯიპიაი ჰოლდინგი","იმედი ელ","პე ეს პე","ავერსი")</f>
        <v>იმედი ელ</v>
      </c>
      <c r="J175" s="5">
        <f ca="1">RANDBETWEEN(25,300)</f>
        <v>125</v>
      </c>
      <c r="K175" s="5" t="str">
        <f ca="1">CHOOSE(RANDBETWEEN(1,2),"დიახ","არა")</f>
        <v>არა</v>
      </c>
      <c r="L175" s="6">
        <f ca="1">RANDBETWEEN(36989,42900)</f>
        <v>40973</v>
      </c>
      <c r="M175" s="6">
        <f ca="1">RANDBETWEEN(42900,44800)</f>
        <v>44677</v>
      </c>
    </row>
    <row r="176" spans="1:13" x14ac:dyDescent="0.25">
      <c r="A17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17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კალაძე</v>
      </c>
      <c r="C176" s="5">
        <f ca="1">RANDBETWEEN(18,78)</f>
        <v>61</v>
      </c>
      <c r="D17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მცხეთა</v>
      </c>
      <c r="E17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არმანი</v>
      </c>
      <c r="F17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მებაღე</v>
      </c>
      <c r="G176" s="5" t="str">
        <f ca="1">CHOOSE(RANDBETWEEN(1,2),"საშუალო","უმაღლესი")</f>
        <v>უმაღლესი</v>
      </c>
      <c r="H176" s="5">
        <f ca="1">RANDBETWEEN(500,4500)</f>
        <v>3359</v>
      </c>
      <c r="I176" s="5" t="str">
        <f ca="1">CHOOSE(RANDBETWEEN(1,6),"არდი","ალდაგი","ჯიპიაი ჰოლდინგი","იმედი ელ","პე ეს პე","ავერსი")</f>
        <v>არდი</v>
      </c>
      <c r="J176" s="5">
        <f ca="1">RANDBETWEEN(25,300)</f>
        <v>260</v>
      </c>
      <c r="K176" s="5" t="str">
        <f ca="1">CHOOSE(RANDBETWEEN(1,2),"დიახ","არა")</f>
        <v>არა</v>
      </c>
      <c r="L176" s="6">
        <f ca="1">RANDBETWEEN(36989,42900)</f>
        <v>41900</v>
      </c>
      <c r="M176" s="6">
        <f ca="1">RANDBETWEEN(42900,44800)</f>
        <v>44707</v>
      </c>
    </row>
    <row r="177" spans="1:13" x14ac:dyDescent="0.25">
      <c r="A17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ლელა</v>
      </c>
      <c r="B17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ბუკია</v>
      </c>
      <c r="C177" s="5">
        <f ca="1">RANDBETWEEN(18,78)</f>
        <v>44</v>
      </c>
      <c r="D17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ბათუმი</v>
      </c>
      <c r="E17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დირსი</v>
      </c>
      <c r="F17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მოლარე</v>
      </c>
      <c r="G177" s="5" t="str">
        <f ca="1">CHOOSE(RANDBETWEEN(1,2),"საშუალო","უმაღლესი")</f>
        <v>საშუალო</v>
      </c>
      <c r="H177" s="5">
        <f ca="1">RANDBETWEEN(500,4500)</f>
        <v>3891</v>
      </c>
      <c r="I177" s="5" t="str">
        <f ca="1">CHOOSE(RANDBETWEEN(1,6),"არდი","ალდაგი","ჯიპიაი ჰოლდინგი","იმედი ელ","პე ეს პე","ავერსი")</f>
        <v>პე ეს პე</v>
      </c>
      <c r="J177" s="5">
        <f ca="1">RANDBETWEEN(25,300)</f>
        <v>46</v>
      </c>
      <c r="K177" s="5" t="str">
        <f ca="1">CHOOSE(RANDBETWEEN(1,2),"დიახ","არა")</f>
        <v>დიახ</v>
      </c>
      <c r="L177" s="6">
        <f ca="1">RANDBETWEEN(36989,42900)</f>
        <v>37682</v>
      </c>
      <c r="M177" s="6">
        <f ca="1">RANDBETWEEN(42900,44800)</f>
        <v>44377</v>
      </c>
    </row>
    <row r="178" spans="1:13" x14ac:dyDescent="0.25">
      <c r="A17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17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ბერიკაშვილი</v>
      </c>
      <c r="C178" s="5">
        <f ca="1">RANDBETWEEN(18,78)</f>
        <v>23</v>
      </c>
      <c r="D17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17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არდი</v>
      </c>
      <c r="F17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ინჟინერი</v>
      </c>
      <c r="G178" s="5" t="str">
        <f ca="1">CHOOSE(RANDBETWEEN(1,2),"საშუალო","უმაღლესი")</f>
        <v>საშუალო</v>
      </c>
      <c r="H178" s="5">
        <f ca="1">RANDBETWEEN(500,4500)</f>
        <v>2179</v>
      </c>
      <c r="I178" s="5" t="str">
        <f ca="1">CHOOSE(RANDBETWEEN(1,6),"არდი","ალდაგი","ჯიპიაი ჰოლდინგი","იმედი ელ","პე ეს პე","ავერსი")</f>
        <v>ალდაგი</v>
      </c>
      <c r="J178" s="5">
        <f ca="1">RANDBETWEEN(25,300)</f>
        <v>195</v>
      </c>
      <c r="K178" s="5" t="str">
        <f ca="1">CHOOSE(RANDBETWEEN(1,2),"დიახ","არა")</f>
        <v>არა</v>
      </c>
      <c r="L178" s="6">
        <f ca="1">RANDBETWEEN(36989,42900)</f>
        <v>40511</v>
      </c>
      <c r="M178" s="6">
        <f ca="1">RANDBETWEEN(42900,44800)</f>
        <v>44089</v>
      </c>
    </row>
    <row r="179" spans="1:13" x14ac:dyDescent="0.25">
      <c r="A17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ანა</v>
      </c>
      <c r="B17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აბესაძე</v>
      </c>
      <c r="C179" s="5">
        <f ca="1">RANDBETWEEN(18,78)</f>
        <v>35</v>
      </c>
      <c r="D17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ოზურგეთი</v>
      </c>
      <c r="E17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ალფა</v>
      </c>
      <c r="F17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ინჟინერი</v>
      </c>
      <c r="G179" s="5" t="str">
        <f ca="1">CHOOSE(RANDBETWEEN(1,2),"საშუალო","უმაღლესი")</f>
        <v>საშუალო</v>
      </c>
      <c r="H179" s="5">
        <f ca="1">RANDBETWEEN(500,4500)</f>
        <v>1771</v>
      </c>
      <c r="I179" s="5" t="str">
        <f ca="1">CHOOSE(RANDBETWEEN(1,6),"არდი","ალდაგი","ჯიპიაი ჰოლდინგი","იმედი ელ","პე ეს პე","ავერსი")</f>
        <v>არდი</v>
      </c>
      <c r="J179" s="5">
        <f ca="1">RANDBETWEEN(25,300)</f>
        <v>28</v>
      </c>
      <c r="K179" s="5" t="str">
        <f ca="1">CHOOSE(RANDBETWEEN(1,2),"დიახ","არა")</f>
        <v>არა</v>
      </c>
      <c r="L179" s="6">
        <f ca="1">RANDBETWEEN(36989,42900)</f>
        <v>40131</v>
      </c>
      <c r="M179" s="6">
        <f ca="1">RANDBETWEEN(42900,44800)</f>
        <v>43348</v>
      </c>
    </row>
    <row r="180" spans="1:13" x14ac:dyDescent="0.25">
      <c r="A18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ნიკოლოზ</v>
      </c>
      <c r="B18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ბუკია</v>
      </c>
      <c r="C180" s="5">
        <f ca="1">RANDBETWEEN(18,78)</f>
        <v>44</v>
      </c>
      <c r="D18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კასპი</v>
      </c>
      <c r="E18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მერმისი</v>
      </c>
      <c r="F18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მასწავლებელი</v>
      </c>
      <c r="G180" s="5" t="str">
        <f ca="1">CHOOSE(RANDBETWEEN(1,2),"საშუალო","უმაღლესი")</f>
        <v>საშუალო</v>
      </c>
      <c r="H180" s="5">
        <f ca="1">RANDBETWEEN(500,4500)</f>
        <v>4231</v>
      </c>
      <c r="I180" s="5" t="str">
        <f ca="1">CHOOSE(RANDBETWEEN(1,6),"არდი","ალდაგი","ჯიპიაი ჰოლდინგი","იმედი ელ","პე ეს პე","ავერსი")</f>
        <v>იმედი ელ</v>
      </c>
      <c r="J180" s="5">
        <f ca="1">RANDBETWEEN(25,300)</f>
        <v>145</v>
      </c>
      <c r="K180" s="5" t="str">
        <f ca="1">CHOOSE(RANDBETWEEN(1,2),"დიახ","არა")</f>
        <v>დიახ</v>
      </c>
      <c r="L180" s="6">
        <f ca="1">RANDBETWEEN(36989,42900)</f>
        <v>40805</v>
      </c>
      <c r="M180" s="6">
        <f ca="1">RANDBETWEEN(42900,44800)</f>
        <v>44747</v>
      </c>
    </row>
    <row r="181" spans="1:13" x14ac:dyDescent="0.25">
      <c r="A18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მართა</v>
      </c>
      <c r="B18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მაისურაძე</v>
      </c>
      <c r="C181" s="5">
        <f ca="1">RANDBETWEEN(18,78)</f>
        <v>52</v>
      </c>
      <c r="D18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მცხეთა</v>
      </c>
      <c r="E18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ალფა</v>
      </c>
      <c r="F18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დირექტორი</v>
      </c>
      <c r="G181" s="5" t="str">
        <f ca="1">CHOOSE(RANDBETWEEN(1,2),"საშუალო","უმაღლესი")</f>
        <v>საშუალო</v>
      </c>
      <c r="H181" s="5">
        <f ca="1">RANDBETWEEN(500,4500)</f>
        <v>588</v>
      </c>
      <c r="I181" s="5" t="str">
        <f ca="1">CHOOSE(RANDBETWEEN(1,6),"არდი","ალდაგი","ჯიპიაი ჰოლდინგი","იმედი ელ","პე ეს პე","ავერსი")</f>
        <v>ჯიპიაი ჰოლდინგი</v>
      </c>
      <c r="J181" s="5">
        <f ca="1">RANDBETWEEN(25,300)</f>
        <v>169</v>
      </c>
      <c r="K181" s="5" t="str">
        <f ca="1">CHOOSE(RANDBETWEEN(1,2),"დიახ","არა")</f>
        <v>დიახ</v>
      </c>
      <c r="L181" s="6">
        <f ca="1">RANDBETWEEN(36989,42900)</f>
        <v>41948</v>
      </c>
      <c r="M181" s="6">
        <f ca="1">RANDBETWEEN(42900,44800)</f>
        <v>44771</v>
      </c>
    </row>
    <row r="182" spans="1:13" x14ac:dyDescent="0.25">
      <c r="A18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ნიკოლოზ</v>
      </c>
      <c r="B18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ადუაშვილი</v>
      </c>
      <c r="C182" s="5">
        <f ca="1">RANDBETWEEN(18,78)</f>
        <v>65</v>
      </c>
      <c r="D18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გორი</v>
      </c>
      <c r="E18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ლეგატო</v>
      </c>
      <c r="F18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კარდიოლოგი</v>
      </c>
      <c r="G182" s="5" t="str">
        <f ca="1">CHOOSE(RANDBETWEEN(1,2),"საშუალო","უმაღლესი")</f>
        <v>უმაღლესი</v>
      </c>
      <c r="H182" s="5">
        <f ca="1">RANDBETWEEN(500,4500)</f>
        <v>892</v>
      </c>
      <c r="I182" s="5" t="str">
        <f ca="1">CHOOSE(RANDBETWEEN(1,6),"არდი","ალდაგი","ჯიპიაი ჰოლდინგი","იმედი ელ","პე ეს პე","ავერსი")</f>
        <v>არდი</v>
      </c>
      <c r="J182" s="5">
        <f ca="1">RANDBETWEEN(25,300)</f>
        <v>223</v>
      </c>
      <c r="K182" s="5" t="str">
        <f ca="1">CHOOSE(RANDBETWEEN(1,2),"დიახ","არა")</f>
        <v>არა</v>
      </c>
      <c r="L182" s="6">
        <f ca="1">RANDBETWEEN(36989,42900)</f>
        <v>39762</v>
      </c>
      <c r="M182" s="6">
        <f ca="1">RANDBETWEEN(42900,44800)</f>
        <v>44040</v>
      </c>
    </row>
    <row r="183" spans="1:13" x14ac:dyDescent="0.25">
      <c r="A18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თომა</v>
      </c>
      <c r="B18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ბერიკაშვილი</v>
      </c>
      <c r="C183" s="5">
        <f ca="1">RANDBETWEEN(18,78)</f>
        <v>22</v>
      </c>
      <c r="D18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18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არდი</v>
      </c>
      <c r="F18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მზარეული</v>
      </c>
      <c r="G183" s="5" t="str">
        <f ca="1">CHOOSE(RANDBETWEEN(1,2),"საშუალო","უმაღლესი")</f>
        <v>საშუალო</v>
      </c>
      <c r="H183" s="5">
        <f ca="1">RANDBETWEEN(500,4500)</f>
        <v>4160</v>
      </c>
      <c r="I183" s="5" t="str">
        <f ca="1">CHOOSE(RANDBETWEEN(1,6),"არდი","ალდაგი","ჯიპიაი ჰოლდინგი","იმედი ელ","პე ეს პე","ავერსი")</f>
        <v>პე ეს პე</v>
      </c>
      <c r="J183" s="5">
        <f ca="1">RANDBETWEEN(25,300)</f>
        <v>238</v>
      </c>
      <c r="K183" s="5" t="str">
        <f ca="1">CHOOSE(RANDBETWEEN(1,2),"დიახ","არა")</f>
        <v>დიახ</v>
      </c>
      <c r="L183" s="6">
        <f ca="1">RANDBETWEEN(36989,42900)</f>
        <v>37818</v>
      </c>
      <c r="M183" s="6">
        <f ca="1">RANDBETWEEN(42900,44800)</f>
        <v>43391</v>
      </c>
    </row>
    <row r="184" spans="1:13" x14ac:dyDescent="0.25">
      <c r="A18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18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სააკაძე</v>
      </c>
      <c r="C184" s="5">
        <f ca="1">RANDBETWEEN(18,78)</f>
        <v>56</v>
      </c>
      <c r="D18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თბილისი</v>
      </c>
      <c r="E18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გუდვილი</v>
      </c>
      <c r="F18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მასწავლებელი</v>
      </c>
      <c r="G184" s="5" t="str">
        <f ca="1">CHOOSE(RANDBETWEEN(1,2),"საშუალო","უმაღლესი")</f>
        <v>საშუალო</v>
      </c>
      <c r="H184" s="5">
        <f ca="1">RANDBETWEEN(500,4500)</f>
        <v>4295</v>
      </c>
      <c r="I184" s="5" t="str">
        <f ca="1">CHOOSE(RANDBETWEEN(1,6),"არდი","ალდაგი","ჯიპიაი ჰოლდინგი","იმედი ელ","პე ეს პე","ავერსი")</f>
        <v>არდი</v>
      </c>
      <c r="J184" s="5">
        <f ca="1">RANDBETWEEN(25,300)</f>
        <v>138</v>
      </c>
      <c r="K184" s="5" t="str">
        <f ca="1">CHOOSE(RANDBETWEEN(1,2),"დიახ","არა")</f>
        <v>არა</v>
      </c>
      <c r="L184" s="6">
        <f ca="1">RANDBETWEEN(36989,42900)</f>
        <v>40002</v>
      </c>
      <c r="M184" s="6">
        <f ca="1">RANDBETWEEN(42900,44800)</f>
        <v>44664</v>
      </c>
    </row>
    <row r="185" spans="1:13" x14ac:dyDescent="0.25">
      <c r="A18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დავით</v>
      </c>
      <c r="B18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ბერიკაშვილი</v>
      </c>
      <c r="C185" s="5">
        <f ca="1">RANDBETWEEN(18,78)</f>
        <v>64</v>
      </c>
      <c r="D18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გორი</v>
      </c>
      <c r="E18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ნომა</v>
      </c>
      <c r="F18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ოპერატორი</v>
      </c>
      <c r="G185" s="5" t="str">
        <f ca="1">CHOOSE(RANDBETWEEN(1,2),"საშუალო","უმაღლესი")</f>
        <v>საშუალო</v>
      </c>
      <c r="H185" s="5">
        <f ca="1">RANDBETWEEN(500,4500)</f>
        <v>4055</v>
      </c>
      <c r="I185" s="5" t="str">
        <f ca="1">CHOOSE(RANDBETWEEN(1,6),"არდი","ალდაგი","ჯიპიაი ჰოლდინგი","იმედი ელ","პე ეს პე","ავერსი")</f>
        <v>არდი</v>
      </c>
      <c r="J185" s="5">
        <f ca="1">RANDBETWEEN(25,300)</f>
        <v>91</v>
      </c>
      <c r="K185" s="5" t="str">
        <f ca="1">CHOOSE(RANDBETWEEN(1,2),"დიახ","არა")</f>
        <v>დიახ</v>
      </c>
      <c r="L185" s="6">
        <f ca="1">RANDBETWEEN(36989,42900)</f>
        <v>39944</v>
      </c>
      <c r="M185" s="6">
        <f ca="1">RANDBETWEEN(42900,44800)</f>
        <v>43399</v>
      </c>
    </row>
    <row r="186" spans="1:13" x14ac:dyDescent="0.25">
      <c r="A18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ნიკოლოზ</v>
      </c>
      <c r="B18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აბაშიძე</v>
      </c>
      <c r="C186" s="5">
        <f ca="1">RANDBETWEEN(18,78)</f>
        <v>70</v>
      </c>
      <c r="D18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ვანი</v>
      </c>
      <c r="E18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ნიკორა</v>
      </c>
      <c r="F18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მებაღე</v>
      </c>
      <c r="G186" s="5" t="str">
        <f ca="1">CHOOSE(RANDBETWEEN(1,2),"საშუალო","უმაღლესი")</f>
        <v>საშუალო</v>
      </c>
      <c r="H186" s="5">
        <f ca="1">RANDBETWEEN(500,4500)</f>
        <v>919</v>
      </c>
      <c r="I186" s="5" t="str">
        <f ca="1">CHOOSE(RANDBETWEEN(1,6),"არდი","ალდაგი","ჯიპიაი ჰოლდინგი","იმედი ელ","პე ეს პე","ავერსი")</f>
        <v>ავერსი</v>
      </c>
      <c r="J186" s="5">
        <f ca="1">RANDBETWEEN(25,300)</f>
        <v>47</v>
      </c>
      <c r="K186" s="5" t="str">
        <f ca="1">CHOOSE(RANDBETWEEN(1,2),"დიახ","არა")</f>
        <v>დიახ</v>
      </c>
      <c r="L186" s="6">
        <f ca="1">RANDBETWEEN(36989,42900)</f>
        <v>42739</v>
      </c>
      <c r="M186" s="6">
        <f ca="1">RANDBETWEEN(42900,44800)</f>
        <v>43032</v>
      </c>
    </row>
    <row r="187" spans="1:13" x14ac:dyDescent="0.25">
      <c r="A18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თომა</v>
      </c>
      <c r="B18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შვანგირაძე</v>
      </c>
      <c r="C187" s="5">
        <f ca="1">RANDBETWEEN(18,78)</f>
        <v>78</v>
      </c>
      <c r="D18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18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არმანი</v>
      </c>
      <c r="F18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ოპერატორი</v>
      </c>
      <c r="G187" s="5" t="str">
        <f ca="1">CHOOSE(RANDBETWEEN(1,2),"საშუალო","უმაღლესი")</f>
        <v>საშუალო</v>
      </c>
      <c r="H187" s="5">
        <f ca="1">RANDBETWEEN(500,4500)</f>
        <v>567</v>
      </c>
      <c r="I187" s="5" t="str">
        <f ca="1">CHOOSE(RANDBETWEEN(1,6),"არდი","ალდაგი","ჯიპიაი ჰოლდინგი","იმედი ელ","პე ეს პე","ავერსი")</f>
        <v>არდი</v>
      </c>
      <c r="J187" s="5">
        <f ca="1">RANDBETWEEN(25,300)</f>
        <v>255</v>
      </c>
      <c r="K187" s="5" t="str">
        <f ca="1">CHOOSE(RANDBETWEEN(1,2),"დიახ","არა")</f>
        <v>არა</v>
      </c>
      <c r="L187" s="6">
        <f ca="1">RANDBETWEEN(36989,42900)</f>
        <v>40190</v>
      </c>
      <c r="M187" s="6">
        <f ca="1">RANDBETWEEN(42900,44800)</f>
        <v>43759</v>
      </c>
    </row>
    <row r="188" spans="1:13" x14ac:dyDescent="0.25">
      <c r="A18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18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ადამია</v>
      </c>
      <c r="C188" s="5">
        <f ca="1">RANDBETWEEN(18,78)</f>
        <v>44</v>
      </c>
      <c r="D18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მცხეთა</v>
      </c>
      <c r="E18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არმანი</v>
      </c>
      <c r="F18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მხატვარ-დიზაინერი</v>
      </c>
      <c r="G188" s="5" t="str">
        <f ca="1">CHOOSE(RANDBETWEEN(1,2),"საშუალო","უმაღლესი")</f>
        <v>უმაღლესი</v>
      </c>
      <c r="H188" s="5">
        <f ca="1">RANDBETWEEN(500,4500)</f>
        <v>2934</v>
      </c>
      <c r="I188" s="5" t="str">
        <f ca="1">CHOOSE(RANDBETWEEN(1,6),"არდი","ალდაგი","ჯიპიაი ჰოლდინგი","იმედი ელ","პე ეს პე","ავერსი")</f>
        <v>ალდაგი</v>
      </c>
      <c r="J188" s="5">
        <f ca="1">RANDBETWEEN(25,300)</f>
        <v>94</v>
      </c>
      <c r="K188" s="5" t="str">
        <f ca="1">CHOOSE(RANDBETWEEN(1,2),"დიახ","არა")</f>
        <v>არა</v>
      </c>
      <c r="L188" s="6">
        <f ca="1">RANDBETWEEN(36989,42900)</f>
        <v>40569</v>
      </c>
      <c r="M188" s="6">
        <f ca="1">RANDBETWEEN(42900,44800)</f>
        <v>44114</v>
      </c>
    </row>
    <row r="189" spans="1:13" x14ac:dyDescent="0.25">
      <c r="A18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თომა</v>
      </c>
      <c r="B18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შვანგირაძე</v>
      </c>
      <c r="C189" s="5">
        <f ca="1">RANDBETWEEN(18,78)</f>
        <v>61</v>
      </c>
      <c r="D18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ვანი</v>
      </c>
      <c r="E18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ნომა</v>
      </c>
      <c r="F18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კარდიოლოგი</v>
      </c>
      <c r="G189" s="5" t="str">
        <f ca="1">CHOOSE(RANDBETWEEN(1,2),"საშუალო","უმაღლესი")</f>
        <v>საშუალო</v>
      </c>
      <c r="H189" s="5">
        <f ca="1">RANDBETWEEN(500,4500)</f>
        <v>2857</v>
      </c>
      <c r="I189" s="5" t="str">
        <f ca="1">CHOOSE(RANDBETWEEN(1,6),"არდი","ალდაგი","ჯიპიაი ჰოლდინგი","იმედი ელ","პე ეს პე","ავერსი")</f>
        <v>ავერსი</v>
      </c>
      <c r="J189" s="5">
        <f ca="1">RANDBETWEEN(25,300)</f>
        <v>201</v>
      </c>
      <c r="K189" s="5" t="str">
        <f ca="1">CHOOSE(RANDBETWEEN(1,2),"დიახ","არა")</f>
        <v>დიახ</v>
      </c>
      <c r="L189" s="6">
        <f ca="1">RANDBETWEEN(36989,42900)</f>
        <v>39476</v>
      </c>
      <c r="M189" s="6">
        <f ca="1">RANDBETWEEN(42900,44800)</f>
        <v>44105</v>
      </c>
    </row>
    <row r="190" spans="1:13" x14ac:dyDescent="0.25">
      <c r="A19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მარიამ</v>
      </c>
      <c r="B19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მიქაძე</v>
      </c>
      <c r="C190" s="5">
        <f ca="1">RANDBETWEEN(18,78)</f>
        <v>57</v>
      </c>
      <c r="D19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ოზურგეთი</v>
      </c>
      <c r="E19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გუდვილი</v>
      </c>
      <c r="F19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მძღოლი</v>
      </c>
      <c r="G190" s="5" t="str">
        <f ca="1">CHOOSE(RANDBETWEEN(1,2),"საშუალო","უმაღლესი")</f>
        <v>უმაღლესი</v>
      </c>
      <c r="H190" s="5">
        <f ca="1">RANDBETWEEN(500,4500)</f>
        <v>2230</v>
      </c>
      <c r="I190" s="5" t="str">
        <f ca="1">CHOOSE(RANDBETWEEN(1,6),"არდი","ალდაგი","ჯიპიაი ჰოლდინგი","იმედი ელ","პე ეს პე","ავერსი")</f>
        <v>ჯიპიაი ჰოლდინგი</v>
      </c>
      <c r="J190" s="5">
        <f ca="1">RANDBETWEEN(25,300)</f>
        <v>160</v>
      </c>
      <c r="K190" s="5" t="str">
        <f ca="1">CHOOSE(RANDBETWEEN(1,2),"დიახ","არა")</f>
        <v>დიახ</v>
      </c>
      <c r="L190" s="6">
        <f ca="1">RANDBETWEEN(36989,42900)</f>
        <v>39521</v>
      </c>
      <c r="M190" s="6">
        <f ca="1">RANDBETWEEN(42900,44800)</f>
        <v>44077</v>
      </c>
    </row>
    <row r="191" spans="1:13" x14ac:dyDescent="0.25">
      <c r="A19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დავით</v>
      </c>
      <c r="B19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კალანდარიშვილი</v>
      </c>
      <c r="C191" s="5">
        <f ca="1">RANDBETWEEN(18,78)</f>
        <v>49</v>
      </c>
      <c r="D19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19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პომოდორისიმო</v>
      </c>
      <c r="F19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ჟურნალისტი</v>
      </c>
      <c r="G191" s="5" t="str">
        <f ca="1">CHOOSE(RANDBETWEEN(1,2),"საშუალო","უმაღლესი")</f>
        <v>საშუალო</v>
      </c>
      <c r="H191" s="5">
        <f ca="1">RANDBETWEEN(500,4500)</f>
        <v>3033</v>
      </c>
      <c r="I191" s="5" t="str">
        <f ca="1">CHOOSE(RANDBETWEEN(1,6),"არდი","ალდაგი","ჯიპიაი ჰოლდინგი","იმედი ელ","პე ეს პე","ავერსი")</f>
        <v>იმედი ელ</v>
      </c>
      <c r="J191" s="5">
        <f ca="1">RANDBETWEEN(25,300)</f>
        <v>287</v>
      </c>
      <c r="K191" s="5" t="str">
        <f ca="1">CHOOSE(RANDBETWEEN(1,2),"დიახ","არა")</f>
        <v>დიახ</v>
      </c>
      <c r="L191" s="6">
        <f ca="1">RANDBETWEEN(36989,42900)</f>
        <v>39646</v>
      </c>
      <c r="M191" s="6">
        <f ca="1">RANDBETWEEN(42900,44800)</f>
        <v>42924</v>
      </c>
    </row>
    <row r="192" spans="1:13" x14ac:dyDescent="0.25">
      <c r="A19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დავით</v>
      </c>
      <c r="B19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მიქაძე</v>
      </c>
      <c r="C192" s="5">
        <f ca="1">RANDBETWEEN(18,78)</f>
        <v>40</v>
      </c>
      <c r="D19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კასპი</v>
      </c>
      <c r="E19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სტამბა</v>
      </c>
      <c r="F19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ოპერატორი</v>
      </c>
      <c r="G192" s="5" t="str">
        <f ca="1">CHOOSE(RANDBETWEEN(1,2),"საშუალო","უმაღლესი")</f>
        <v>უმაღლესი</v>
      </c>
      <c r="H192" s="5">
        <f ca="1">RANDBETWEEN(500,4500)</f>
        <v>2339</v>
      </c>
      <c r="I192" s="5" t="str">
        <f ca="1">CHOOSE(RANDBETWEEN(1,6),"არდი","ალდაგი","ჯიპიაი ჰოლდინგი","იმედი ელ","პე ეს პე","ავერსი")</f>
        <v>ალდაგი</v>
      </c>
      <c r="J192" s="5">
        <f ca="1">RANDBETWEEN(25,300)</f>
        <v>280</v>
      </c>
      <c r="K192" s="5" t="str">
        <f ca="1">CHOOSE(RANDBETWEEN(1,2),"დიახ","არა")</f>
        <v>დიახ</v>
      </c>
      <c r="L192" s="6">
        <f ca="1">RANDBETWEEN(36989,42900)</f>
        <v>41591</v>
      </c>
      <c r="M192" s="6">
        <f ca="1">RANDBETWEEN(42900,44800)</f>
        <v>44605</v>
      </c>
    </row>
    <row r="193" spans="1:13" x14ac:dyDescent="0.25">
      <c r="A19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19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კალანდარიშვილი</v>
      </c>
      <c r="C193" s="5">
        <f ca="1">RANDBETWEEN(18,78)</f>
        <v>24</v>
      </c>
      <c r="D19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ქუთაისი</v>
      </c>
      <c r="E19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ხარება</v>
      </c>
      <c r="F19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ჟურნალისტი</v>
      </c>
      <c r="G193" s="5" t="str">
        <f ca="1">CHOOSE(RANDBETWEEN(1,2),"საშუალო","უმაღლესი")</f>
        <v>უმაღლესი</v>
      </c>
      <c r="H193" s="5">
        <f ca="1">RANDBETWEEN(500,4500)</f>
        <v>557</v>
      </c>
      <c r="I193" s="5" t="str">
        <f ca="1">CHOOSE(RANDBETWEEN(1,6),"არდი","ალდაგი","ჯიპიაი ჰოლდინგი","იმედი ელ","პე ეს პე","ავერსი")</f>
        <v>ალდაგი</v>
      </c>
      <c r="J193" s="5">
        <f ca="1">RANDBETWEEN(25,300)</f>
        <v>225</v>
      </c>
      <c r="K193" s="5" t="str">
        <f ca="1">CHOOSE(RANDBETWEEN(1,2),"დიახ","არა")</f>
        <v>დიახ</v>
      </c>
      <c r="L193" s="6">
        <f ca="1">RANDBETWEEN(36989,42900)</f>
        <v>38653</v>
      </c>
      <c r="M193" s="6">
        <f ca="1">RANDBETWEEN(42900,44800)</f>
        <v>43999</v>
      </c>
    </row>
    <row r="194" spans="1:13" x14ac:dyDescent="0.25">
      <c r="A19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ანა</v>
      </c>
      <c r="B19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კალანდარიშვილი</v>
      </c>
      <c r="C194" s="5">
        <f ca="1">RANDBETWEEN(18,78)</f>
        <v>34</v>
      </c>
      <c r="D19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ფოთი</v>
      </c>
      <c r="E19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ნომა</v>
      </c>
      <c r="F19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მძღოლი</v>
      </c>
      <c r="G194" s="5" t="str">
        <f ca="1">CHOOSE(RANDBETWEEN(1,2),"საშუალო","უმაღლესი")</f>
        <v>საშუალო</v>
      </c>
      <c r="H194" s="5">
        <f ca="1">RANDBETWEEN(500,4500)</f>
        <v>902</v>
      </c>
      <c r="I194" s="5" t="str">
        <f ca="1">CHOOSE(RANDBETWEEN(1,6),"არდი","ალდაგი","ჯიპიაი ჰოლდინგი","იმედი ელ","პე ეს პე","ავერსი")</f>
        <v>პე ეს პე</v>
      </c>
      <c r="J194" s="5">
        <f ca="1">RANDBETWEEN(25,300)</f>
        <v>73</v>
      </c>
      <c r="K194" s="5" t="str">
        <f ca="1">CHOOSE(RANDBETWEEN(1,2),"დიახ","არა")</f>
        <v>დიახ</v>
      </c>
      <c r="L194" s="6">
        <f ca="1">RANDBETWEEN(36989,42900)</f>
        <v>38880</v>
      </c>
      <c r="M194" s="6">
        <f ca="1">RANDBETWEEN(42900,44800)</f>
        <v>44050</v>
      </c>
    </row>
    <row r="195" spans="1:13" x14ac:dyDescent="0.25">
      <c r="A19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ალექსანდრე</v>
      </c>
      <c r="B19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აბაშიძე</v>
      </c>
      <c r="C195" s="5">
        <f ca="1">RANDBETWEEN(18,78)</f>
        <v>33</v>
      </c>
      <c r="D19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19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ნომა</v>
      </c>
      <c r="F19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მებაღე</v>
      </c>
      <c r="G195" s="5" t="str">
        <f ca="1">CHOOSE(RANDBETWEEN(1,2),"საშუალო","უმაღლესი")</f>
        <v>საშუალო</v>
      </c>
      <c r="H195" s="5">
        <f ca="1">RANDBETWEEN(500,4500)</f>
        <v>3397</v>
      </c>
      <c r="I195" s="5" t="str">
        <f ca="1">CHOOSE(RANDBETWEEN(1,6),"არდი","ალდაგი","ჯიპიაი ჰოლდინგი","იმედი ელ","პე ეს პე","ავერსი")</f>
        <v>არდი</v>
      </c>
      <c r="J195" s="5">
        <f ca="1">RANDBETWEEN(25,300)</f>
        <v>192</v>
      </c>
      <c r="K195" s="5" t="str">
        <f ca="1">CHOOSE(RANDBETWEEN(1,2),"დიახ","არა")</f>
        <v>არა</v>
      </c>
      <c r="L195" s="6">
        <f ca="1">RANDBETWEEN(36989,42900)</f>
        <v>39631</v>
      </c>
      <c r="M195" s="6">
        <f ca="1">RANDBETWEEN(42900,44800)</f>
        <v>43163</v>
      </c>
    </row>
    <row r="196" spans="1:13" x14ac:dyDescent="0.25">
      <c r="A19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ნინო</v>
      </c>
      <c r="B19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გაგნიძე</v>
      </c>
      <c r="C196" s="5">
        <f ca="1">RANDBETWEEN(18,78)</f>
        <v>24</v>
      </c>
      <c r="D19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ბათუმი</v>
      </c>
      <c r="E19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ხარება</v>
      </c>
      <c r="F19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ქირურგი</v>
      </c>
      <c r="G196" s="5" t="str">
        <f ca="1">CHOOSE(RANDBETWEEN(1,2),"საშუალო","უმაღლესი")</f>
        <v>უმაღლესი</v>
      </c>
      <c r="H196" s="5">
        <f ca="1">RANDBETWEEN(500,4500)</f>
        <v>1963</v>
      </c>
      <c r="I196" s="5" t="str">
        <f ca="1">CHOOSE(RANDBETWEEN(1,6),"არდი","ალდაგი","ჯიპიაი ჰოლდინგი","იმედი ელ","პე ეს პე","ავერსი")</f>
        <v>ალდაგი</v>
      </c>
      <c r="J196" s="5">
        <f ca="1">RANDBETWEEN(25,300)</f>
        <v>251</v>
      </c>
      <c r="K196" s="5" t="str">
        <f ca="1">CHOOSE(RANDBETWEEN(1,2),"დიახ","არა")</f>
        <v>დიახ</v>
      </c>
      <c r="L196" s="6">
        <f ca="1">RANDBETWEEN(36989,42900)</f>
        <v>41324</v>
      </c>
      <c r="M196" s="6">
        <f ca="1">RANDBETWEEN(42900,44800)</f>
        <v>44625</v>
      </c>
    </row>
    <row r="197" spans="1:13" x14ac:dyDescent="0.25">
      <c r="A19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თომა</v>
      </c>
      <c r="B19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სააკაძე</v>
      </c>
      <c r="C197" s="5">
        <f ca="1">RANDBETWEEN(18,78)</f>
        <v>43</v>
      </c>
      <c r="D19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თბილისი</v>
      </c>
      <c r="E19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დირსი</v>
      </c>
      <c r="F19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მასწავლებელი</v>
      </c>
      <c r="G197" s="5" t="str">
        <f ca="1">CHOOSE(RANDBETWEEN(1,2),"საშუალო","უმაღლესი")</f>
        <v>უმაღლესი</v>
      </c>
      <c r="H197" s="5">
        <f ca="1">RANDBETWEEN(500,4500)</f>
        <v>4401</v>
      </c>
      <c r="I197" s="5" t="str">
        <f ca="1">CHOOSE(RANDBETWEEN(1,6),"არდი","ალდაგი","ჯიპიაი ჰოლდინგი","იმედი ელ","პე ეს პე","ავერსი")</f>
        <v>ალდაგი</v>
      </c>
      <c r="J197" s="5">
        <f ca="1">RANDBETWEEN(25,300)</f>
        <v>94</v>
      </c>
      <c r="K197" s="5" t="str">
        <f ca="1">CHOOSE(RANDBETWEEN(1,2),"დიახ","არა")</f>
        <v>არა</v>
      </c>
      <c r="L197" s="6">
        <f ca="1">RANDBETWEEN(36989,42900)</f>
        <v>37288</v>
      </c>
      <c r="M197" s="6">
        <f ca="1">RANDBETWEEN(42900,44800)</f>
        <v>43000</v>
      </c>
    </row>
    <row r="198" spans="1:13" x14ac:dyDescent="0.25">
      <c r="A19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ნიკოლოზ</v>
      </c>
      <c r="B19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მიქაძე</v>
      </c>
      <c r="C198" s="5">
        <f ca="1">RANDBETWEEN(18,78)</f>
        <v>67</v>
      </c>
      <c r="D19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19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ალფა</v>
      </c>
      <c r="F19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რეჟისორი</v>
      </c>
      <c r="G198" s="5" t="str">
        <f ca="1">CHOOSE(RANDBETWEEN(1,2),"საშუალო","უმაღლესი")</f>
        <v>საშუალო</v>
      </c>
      <c r="H198" s="5">
        <f ca="1">RANDBETWEEN(500,4500)</f>
        <v>3959</v>
      </c>
      <c r="I198" s="5" t="str">
        <f ca="1">CHOOSE(RANDBETWEEN(1,6),"არდი","ალდაგი","ჯიპიაი ჰოლდინგი","იმედი ელ","პე ეს პე","ავერსი")</f>
        <v>ალდაგი</v>
      </c>
      <c r="J198" s="5">
        <f ca="1">RANDBETWEEN(25,300)</f>
        <v>38</v>
      </c>
      <c r="K198" s="5" t="str">
        <f ca="1">CHOOSE(RANDBETWEEN(1,2),"დიახ","არა")</f>
        <v>დიახ</v>
      </c>
      <c r="L198" s="6">
        <f ca="1">RANDBETWEEN(36989,42900)</f>
        <v>40944</v>
      </c>
      <c r="M198" s="6">
        <f ca="1">RANDBETWEEN(42900,44800)</f>
        <v>42999</v>
      </c>
    </row>
    <row r="199" spans="1:13" x14ac:dyDescent="0.25">
      <c r="A19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მიხეილ</v>
      </c>
      <c r="B19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შვანგირაძე</v>
      </c>
      <c r="C199" s="5">
        <f ca="1">RANDBETWEEN(18,78)</f>
        <v>40</v>
      </c>
      <c r="D19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მცხეთა</v>
      </c>
      <c r="E19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არქი</v>
      </c>
      <c r="F19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პროგრამისტი</v>
      </c>
      <c r="G199" s="5" t="str">
        <f ca="1">CHOOSE(RANDBETWEEN(1,2),"საშუალო","უმაღლესი")</f>
        <v>უმაღლესი</v>
      </c>
      <c r="H199" s="5">
        <f ca="1">RANDBETWEEN(500,4500)</f>
        <v>3490</v>
      </c>
      <c r="I199" s="5" t="str">
        <f ca="1">CHOOSE(RANDBETWEEN(1,6),"არდი","ალდაგი","ჯიპიაი ჰოლდინგი","იმედი ელ","პე ეს პე","ავერსი")</f>
        <v>იმედი ელ</v>
      </c>
      <c r="J199" s="5">
        <f ca="1">RANDBETWEEN(25,300)</f>
        <v>200</v>
      </c>
      <c r="K199" s="5" t="str">
        <f ca="1">CHOOSE(RANDBETWEEN(1,2),"დიახ","არა")</f>
        <v>არა</v>
      </c>
      <c r="L199" s="6">
        <f ca="1">RANDBETWEEN(36989,42900)</f>
        <v>37471</v>
      </c>
      <c r="M199" s="6">
        <f ca="1">RANDBETWEEN(42900,44800)</f>
        <v>44778</v>
      </c>
    </row>
    <row r="200" spans="1:13" x14ac:dyDescent="0.25">
      <c r="A20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მართა</v>
      </c>
      <c r="B20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აბაშიძე</v>
      </c>
      <c r="C200" s="5">
        <f ca="1">RANDBETWEEN(18,78)</f>
        <v>23</v>
      </c>
      <c r="D20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ონი</v>
      </c>
      <c r="E20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კარფური</v>
      </c>
      <c r="F20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მასწავლებელი</v>
      </c>
      <c r="G200" s="5" t="str">
        <f ca="1">CHOOSE(RANDBETWEEN(1,2),"საშუალო","უმაღლესი")</f>
        <v>უმაღლესი</v>
      </c>
      <c r="H200" s="5">
        <f ca="1">RANDBETWEEN(500,4500)</f>
        <v>715</v>
      </c>
      <c r="I200" s="5" t="str">
        <f ca="1">CHOOSE(RANDBETWEEN(1,6),"არდი","ალდაგი","ჯიპიაი ჰოლდინგი","იმედი ელ","პე ეს პე","ავერსი")</f>
        <v>ავერსი</v>
      </c>
      <c r="J200" s="5">
        <f ca="1">RANDBETWEEN(25,300)</f>
        <v>159</v>
      </c>
      <c r="K200" s="5" t="str">
        <f ca="1">CHOOSE(RANDBETWEEN(1,2),"დიახ","არა")</f>
        <v>არა</v>
      </c>
      <c r="L200" s="6">
        <f ca="1">RANDBETWEEN(36989,42900)</f>
        <v>41059</v>
      </c>
      <c r="M200" s="6">
        <f ca="1">RANDBETWEEN(42900,44800)</f>
        <v>44389</v>
      </c>
    </row>
    <row r="201" spans="1:13" x14ac:dyDescent="0.25">
      <c r="A20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ანა</v>
      </c>
      <c r="B20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აბაშიძე</v>
      </c>
      <c r="C201" s="5">
        <f ca="1">RANDBETWEEN(18,78)</f>
        <v>38</v>
      </c>
      <c r="D20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ფოთი</v>
      </c>
      <c r="E20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არქი</v>
      </c>
      <c r="F20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მხატვარ-დიზაინერი</v>
      </c>
      <c r="G201" s="5" t="str">
        <f ca="1">CHOOSE(RANDBETWEEN(1,2),"საშუალო","უმაღლესი")</f>
        <v>საშუალო</v>
      </c>
      <c r="H201" s="5">
        <f ca="1">RANDBETWEEN(500,4500)</f>
        <v>3585</v>
      </c>
      <c r="I201" s="5" t="str">
        <f ca="1">CHOOSE(RANDBETWEEN(1,6),"არდი","ალდაგი","ჯიპიაი ჰოლდინგი","იმედი ელ","პე ეს პე","ავერსი")</f>
        <v>იმედი ელ</v>
      </c>
      <c r="J201" s="5">
        <f ca="1">RANDBETWEEN(25,300)</f>
        <v>160</v>
      </c>
      <c r="K201" s="5" t="str">
        <f ca="1">CHOOSE(RANDBETWEEN(1,2),"დიახ","არა")</f>
        <v>დიახ</v>
      </c>
      <c r="L201" s="6">
        <f ca="1">RANDBETWEEN(36989,42900)</f>
        <v>39758</v>
      </c>
      <c r="M201" s="6">
        <f ca="1">RANDBETWEEN(42900,44800)</f>
        <v>43418</v>
      </c>
    </row>
    <row r="202" spans="1:13" x14ac:dyDescent="0.25">
      <c r="A202"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202"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მაისურაძე</v>
      </c>
      <c r="C202" s="5">
        <f ca="1">RANDBETWEEN(18,78)</f>
        <v>58</v>
      </c>
      <c r="D202"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თბილისი</v>
      </c>
      <c r="E202"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კარფური</v>
      </c>
      <c r="F202"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ბუღალტერი</v>
      </c>
      <c r="G202" s="5" t="str">
        <f ca="1">CHOOSE(RANDBETWEEN(1,2),"საშუალო","უმაღლესი")</f>
        <v>საშუალო</v>
      </c>
      <c r="H202" s="5">
        <f ca="1">RANDBETWEEN(500,4500)</f>
        <v>688</v>
      </c>
      <c r="I202" s="5" t="str">
        <f ca="1">CHOOSE(RANDBETWEEN(1,6),"არდი","ალდაგი","ჯიპიაი ჰოლდინგი","იმედი ელ","პე ეს პე","ავერსი")</f>
        <v>იმედი ელ</v>
      </c>
      <c r="J202" s="5">
        <f ca="1">RANDBETWEEN(25,300)</f>
        <v>126</v>
      </c>
      <c r="K202" s="5" t="str">
        <f ca="1">CHOOSE(RANDBETWEEN(1,2),"დიახ","არა")</f>
        <v>დიახ</v>
      </c>
      <c r="L202" s="6">
        <f ca="1">RANDBETWEEN(36989,42900)</f>
        <v>42507</v>
      </c>
      <c r="M202" s="6">
        <f ca="1">RANDBETWEEN(42900,44800)</f>
        <v>44692</v>
      </c>
    </row>
    <row r="203" spans="1:13" x14ac:dyDescent="0.25">
      <c r="A203"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ეკატერინე</v>
      </c>
      <c r="B203"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კერესელიძე</v>
      </c>
      <c r="C203" s="5">
        <f ca="1">RANDBETWEEN(18,78)</f>
        <v>74</v>
      </c>
      <c r="D203"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ბორჯომი</v>
      </c>
      <c r="E203"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ხარება</v>
      </c>
      <c r="F203"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არქივარიუსი</v>
      </c>
      <c r="G203" s="5" t="str">
        <f ca="1">CHOOSE(RANDBETWEEN(1,2),"საშუალო","უმაღლესი")</f>
        <v>უმაღლესი</v>
      </c>
      <c r="H203" s="5">
        <f ca="1">RANDBETWEEN(500,4500)</f>
        <v>2235</v>
      </c>
      <c r="I203" s="5" t="str">
        <f ca="1">CHOOSE(RANDBETWEEN(1,6),"არდი","ალდაგი","ჯიპიაი ჰოლდინგი","იმედი ელ","პე ეს პე","ავერსი")</f>
        <v>არდი</v>
      </c>
      <c r="J203" s="5">
        <f ca="1">RANDBETWEEN(25,300)</f>
        <v>196</v>
      </c>
      <c r="K203" s="5" t="str">
        <f ca="1">CHOOSE(RANDBETWEEN(1,2),"დიახ","არა")</f>
        <v>დიახ</v>
      </c>
      <c r="L203" s="6">
        <f ca="1">RANDBETWEEN(36989,42900)</f>
        <v>37554</v>
      </c>
      <c r="M203" s="6">
        <f ca="1">RANDBETWEEN(42900,44800)</f>
        <v>43529</v>
      </c>
    </row>
    <row r="204" spans="1:13" x14ac:dyDescent="0.25">
      <c r="A204"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გელა</v>
      </c>
      <c r="B204"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ქართველიშვილი</v>
      </c>
      <c r="C204" s="5">
        <f ca="1">RANDBETWEEN(18,78)</f>
        <v>22</v>
      </c>
      <c r="D204"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ონი</v>
      </c>
      <c r="E204"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ალფა</v>
      </c>
      <c r="F204"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კარდიოლოგი</v>
      </c>
      <c r="G204" s="5" t="str">
        <f ca="1">CHOOSE(RANDBETWEEN(1,2),"საშუალო","უმაღლესი")</f>
        <v>საშუალო</v>
      </c>
      <c r="H204" s="5">
        <f ca="1">RANDBETWEEN(500,4500)</f>
        <v>1813</v>
      </c>
      <c r="I204" s="5" t="str">
        <f ca="1">CHOOSE(RANDBETWEEN(1,6),"არდი","ალდაგი","ჯიპიაი ჰოლდინგი","იმედი ელ","პე ეს პე","ავერსი")</f>
        <v>ავერსი</v>
      </c>
      <c r="J204" s="5">
        <f ca="1">RANDBETWEEN(25,300)</f>
        <v>55</v>
      </c>
      <c r="K204" s="5" t="str">
        <f ca="1">CHOOSE(RANDBETWEEN(1,2),"დიახ","არა")</f>
        <v>არა</v>
      </c>
      <c r="L204" s="6">
        <f ca="1">RANDBETWEEN(36989,42900)</f>
        <v>39218</v>
      </c>
      <c r="M204" s="6">
        <f ca="1">RANDBETWEEN(42900,44800)</f>
        <v>44387</v>
      </c>
    </row>
    <row r="205" spans="1:13" x14ac:dyDescent="0.25">
      <c r="A205"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ლუკა</v>
      </c>
      <c r="B205"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ადუაშვილი</v>
      </c>
      <c r="C205" s="5">
        <f ca="1">RANDBETWEEN(18,78)</f>
        <v>19</v>
      </c>
      <c r="D205"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კასპი</v>
      </c>
      <c r="E205"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სტამბა</v>
      </c>
      <c r="F205"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რეჟისორი</v>
      </c>
      <c r="G205" s="5" t="str">
        <f ca="1">CHOOSE(RANDBETWEEN(1,2),"საშუალო","უმაღლესი")</f>
        <v>საშუალო</v>
      </c>
      <c r="H205" s="5">
        <f ca="1">RANDBETWEEN(500,4500)</f>
        <v>3754</v>
      </c>
      <c r="I205" s="5" t="str">
        <f ca="1">CHOOSE(RANDBETWEEN(1,6),"არდი","ალდაგი","ჯიპიაი ჰოლდინგი","იმედი ელ","პე ეს პე","ავერსი")</f>
        <v>იმედი ელ</v>
      </c>
      <c r="J205" s="5">
        <f ca="1">RANDBETWEEN(25,300)</f>
        <v>160</v>
      </c>
      <c r="K205" s="5" t="str">
        <f ca="1">CHOOSE(RANDBETWEEN(1,2),"დიახ","არა")</f>
        <v>არა</v>
      </c>
      <c r="L205" s="6">
        <f ca="1">RANDBETWEEN(36989,42900)</f>
        <v>39407</v>
      </c>
      <c r="M205" s="6">
        <f ca="1">RANDBETWEEN(42900,44800)</f>
        <v>43176</v>
      </c>
    </row>
    <row r="206" spans="1:13" x14ac:dyDescent="0.25">
      <c r="A206"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დავით</v>
      </c>
      <c r="B206"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სხირტლაძე</v>
      </c>
      <c r="C206" s="5">
        <f ca="1">RANDBETWEEN(18,78)</f>
        <v>61</v>
      </c>
      <c r="D206"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ახმეტა</v>
      </c>
      <c r="E206"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აპექსი</v>
      </c>
      <c r="F206"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ინჟინერი</v>
      </c>
      <c r="G206" s="5" t="str">
        <f ca="1">CHOOSE(RANDBETWEEN(1,2),"საშუალო","უმაღლესი")</f>
        <v>საშუალო</v>
      </c>
      <c r="H206" s="5">
        <f ca="1">RANDBETWEEN(500,4500)</f>
        <v>523</v>
      </c>
      <c r="I206" s="5" t="str">
        <f ca="1">CHOOSE(RANDBETWEEN(1,6),"არდი","ალდაგი","ჯიპიაი ჰოლდინგი","იმედი ელ","პე ეს პე","ავერსი")</f>
        <v>არდი</v>
      </c>
      <c r="J206" s="5">
        <f ca="1">RANDBETWEEN(25,300)</f>
        <v>291</v>
      </c>
      <c r="K206" s="5" t="str">
        <f ca="1">CHOOSE(RANDBETWEEN(1,2),"დიახ","არა")</f>
        <v>არა</v>
      </c>
      <c r="L206" s="6">
        <f ca="1">RANDBETWEEN(36989,42900)</f>
        <v>42820</v>
      </c>
      <c r="M206" s="6">
        <f ca="1">RANDBETWEEN(42900,44800)</f>
        <v>43511</v>
      </c>
    </row>
    <row r="207" spans="1:13" x14ac:dyDescent="0.25">
      <c r="A207"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ქეთევან</v>
      </c>
      <c r="B207"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გიგაური</v>
      </c>
      <c r="C207" s="5">
        <f ca="1">RANDBETWEEN(18,78)</f>
        <v>53</v>
      </c>
      <c r="D207"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ახალქალაქი</v>
      </c>
      <c r="E207"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გუდვილი</v>
      </c>
      <c r="F207"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ქირურგი</v>
      </c>
      <c r="G207" s="5" t="str">
        <f ca="1">CHOOSE(RANDBETWEEN(1,2),"საშუალო","უმაღლესი")</f>
        <v>საშუალო</v>
      </c>
      <c r="H207" s="5">
        <f ca="1">RANDBETWEEN(500,4500)</f>
        <v>1710</v>
      </c>
      <c r="I207" s="5" t="str">
        <f ca="1">CHOOSE(RANDBETWEEN(1,6),"არდი","ალდაგი","ჯიპიაი ჰოლდინგი","იმედი ელ","პე ეს პე","ავერსი")</f>
        <v>ჯიპიაი ჰოლდინგი</v>
      </c>
      <c r="J207" s="5">
        <f ca="1">RANDBETWEEN(25,300)</f>
        <v>60</v>
      </c>
      <c r="K207" s="5" t="str">
        <f ca="1">CHOOSE(RANDBETWEEN(1,2),"დიახ","არა")</f>
        <v>დიახ</v>
      </c>
      <c r="L207" s="6">
        <f ca="1">RANDBETWEEN(36989,42900)</f>
        <v>39833</v>
      </c>
      <c r="M207" s="6">
        <f ca="1">RANDBETWEEN(42900,44800)</f>
        <v>43147</v>
      </c>
    </row>
    <row r="208" spans="1:13" x14ac:dyDescent="0.25">
      <c r="A208"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208"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ადუაშვილი</v>
      </c>
      <c r="C208" s="5">
        <f ca="1">RANDBETWEEN(18,78)</f>
        <v>52</v>
      </c>
      <c r="D208"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თბილისი</v>
      </c>
      <c r="E208"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ნიკორა</v>
      </c>
      <c r="F208"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ბუღალტერი</v>
      </c>
      <c r="G208" s="5" t="str">
        <f ca="1">CHOOSE(RANDBETWEEN(1,2),"საშუალო","უმაღლესი")</f>
        <v>უმაღლესი</v>
      </c>
      <c r="H208" s="5">
        <f ca="1">RANDBETWEEN(500,4500)</f>
        <v>2608</v>
      </c>
      <c r="I208" s="5" t="str">
        <f ca="1">CHOOSE(RANDBETWEEN(1,6),"არდი","ალდაგი","ჯიპიაი ჰოლდინგი","იმედი ელ","პე ეს პე","ავერსი")</f>
        <v>ავერსი</v>
      </c>
      <c r="J208" s="5">
        <f ca="1">RANDBETWEEN(25,300)</f>
        <v>86</v>
      </c>
      <c r="K208" s="5" t="str">
        <f ca="1">CHOOSE(RANDBETWEEN(1,2),"დიახ","არა")</f>
        <v>დიახ</v>
      </c>
      <c r="L208" s="6">
        <f ca="1">RANDBETWEEN(36989,42900)</f>
        <v>38760</v>
      </c>
      <c r="M208" s="6">
        <f ca="1">RANDBETWEEN(42900,44800)</f>
        <v>43943</v>
      </c>
    </row>
    <row r="209" spans="1:13" x14ac:dyDescent="0.25">
      <c r="A209"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209"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მაისურაძე</v>
      </c>
      <c r="C209" s="5">
        <f ca="1">RANDBETWEEN(18,78)</f>
        <v>21</v>
      </c>
      <c r="D209"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ქუთაისი</v>
      </c>
      <c r="E209"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ლეგატო</v>
      </c>
      <c r="F209"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მხატვარ-დიზაინერი</v>
      </c>
      <c r="G209" s="5" t="str">
        <f ca="1">CHOOSE(RANDBETWEEN(1,2),"საშუალო","უმაღლესი")</f>
        <v>უმაღლესი</v>
      </c>
      <c r="H209" s="5">
        <f ca="1">RANDBETWEEN(500,4500)</f>
        <v>3458</v>
      </c>
      <c r="I209" s="5" t="str">
        <f ca="1">CHOOSE(RANDBETWEEN(1,6),"არდი","ალდაგი","ჯიპიაი ჰოლდინგი","იმედი ელ","პე ეს პე","ავერსი")</f>
        <v>იმედი ელ</v>
      </c>
      <c r="J209" s="5">
        <f ca="1">RANDBETWEEN(25,300)</f>
        <v>193</v>
      </c>
      <c r="K209" s="5" t="str">
        <f ca="1">CHOOSE(RANDBETWEEN(1,2),"დიახ","არა")</f>
        <v>დიახ</v>
      </c>
      <c r="L209" s="6">
        <f ca="1">RANDBETWEEN(36989,42900)</f>
        <v>37500</v>
      </c>
      <c r="M209" s="6">
        <f ca="1">RANDBETWEEN(42900,44800)</f>
        <v>44507</v>
      </c>
    </row>
    <row r="210" spans="1:13" x14ac:dyDescent="0.25">
      <c r="A210"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თომა</v>
      </c>
      <c r="B210"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მაისურაძე</v>
      </c>
      <c r="C210" s="5">
        <f ca="1">RANDBETWEEN(18,78)</f>
        <v>42</v>
      </c>
      <c r="D210"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ოზურგეთი</v>
      </c>
      <c r="E210"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კარფური</v>
      </c>
      <c r="F210"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ბუღალტერი</v>
      </c>
      <c r="G210" s="5" t="str">
        <f ca="1">CHOOSE(RANDBETWEEN(1,2),"საშუალო","უმაღლესი")</f>
        <v>უმაღლესი</v>
      </c>
      <c r="H210" s="5">
        <f ca="1">RANDBETWEEN(500,4500)</f>
        <v>1564</v>
      </c>
      <c r="I210" s="5" t="str">
        <f ca="1">CHOOSE(RANDBETWEEN(1,6),"არდი","ალდაგი","ჯიპიაი ჰოლდინგი","იმედი ელ","პე ეს პე","ავერსი")</f>
        <v>პე ეს პე</v>
      </c>
      <c r="J210" s="5">
        <f ca="1">RANDBETWEEN(25,300)</f>
        <v>188</v>
      </c>
      <c r="K210" s="5" t="str">
        <f ca="1">CHOOSE(RANDBETWEEN(1,2),"დიახ","არა")</f>
        <v>დიახ</v>
      </c>
      <c r="L210" s="6">
        <f ca="1">RANDBETWEEN(36989,42900)</f>
        <v>40160</v>
      </c>
      <c r="M210" s="6">
        <f ca="1">RANDBETWEEN(42900,44800)</f>
        <v>43964</v>
      </c>
    </row>
    <row r="211" spans="1:13" x14ac:dyDescent="0.25">
      <c r="A211" s="5" t="str">
        <f ca="1">CHOOSE(RANDBETWEEN(1,15),"ანა","გიორგი","ქეთევან","ნინო","მარიამ","დავით","ლუკა","ალექსანდრე","მართა","ნიკოლოზ","თომა","ეკატერინე","მიხეილ","ლელა","გელა")</f>
        <v>გიორგი</v>
      </c>
      <c r="B211" s="5" t="str">
        <f ca="1">CHOOSE(RANDBETWEEN(1,25),"აბაშიძე","ადამია","სააკაძე","ადუაშვილი","ბუკია","ცაგარეიშვილი","გიგაური","კერესელიძე","მაისურაძე","შვანგირაძე","ადამაშვილი","გაგნიძე","დემეტრაშვილი","კალაძე","სხირტლაძე","მაღლაკელიძე","აბესაძე","კალანდარიშვილი","რეხვიაშვილი","გიორგაძე","ბორცვაძე","ქართველიშვილი","ბენიძე","მიქაძე","ბერიკაშვილი")</f>
        <v>გიგაური</v>
      </c>
      <c r="C211" s="5">
        <f ca="1">RANDBETWEEN(18,78)</f>
        <v>48</v>
      </c>
      <c r="D211" s="5" t="str">
        <f ca="1">CHOOSE(RANDBETWEEN(1,15),"თბილისი","ბათუმი","გორი","ქუთაისი","თელავი","მცხეთა","ბორჯომი","ფოთი","გურჯაანი","ოზურგეთი","ონი","კასპი","ახმეტა","ვანი","ახალქალაქი")</f>
        <v>თბილისი</v>
      </c>
      <c r="E211" s="5" t="str">
        <f ca="1">CHOOSE(RANDBETWEEN(1,15),"ნიკორა","დირსი","გუდვილი","აპექსი","ხარება","არდი","ალფა","მერმისი","ნომა","სტამბა","არმანი","კარფური","ლეგატო","პომოდორისიმო","არქი")</f>
        <v>არმანი</v>
      </c>
      <c r="F211" s="5" t="str">
        <f ca="1">CHOOSE(RANDBETWEEN(1,20),"მზარეული","დირექტორი","კონსულტანტი","ოპერატორი","პროგრამისტი","ინჟინერი","მხატვარ-დიზაინერი","არქივარიუსი","კარდიოლოგი","არქიტექტორი","მძღოლი","მცხობელი","მოლარე","ჟურნალისტი","ელექტრიკოსი","ბუღალტერი","მასწავლებელი","ქირურგი","მებაღე","რეჟისორი")</f>
        <v>კარდიოლოგი</v>
      </c>
      <c r="G211" s="5" t="str">
        <f ca="1">CHOOSE(RANDBETWEEN(1,2),"საშუალო","უმაღლესი")</f>
        <v>საშუალო</v>
      </c>
      <c r="H211" s="5">
        <f ca="1">RANDBETWEEN(500,4500)</f>
        <v>2876</v>
      </c>
      <c r="I211" s="5" t="str">
        <f ca="1">CHOOSE(RANDBETWEEN(1,6),"არდი","ალდაგი","ჯიპიაი ჰოლდინგი","იმედი ელ","პე ეს პე","ავერსი")</f>
        <v>პე ეს პე</v>
      </c>
      <c r="J211" s="5">
        <f ca="1">RANDBETWEEN(25,300)</f>
        <v>289</v>
      </c>
      <c r="K211" s="5" t="str">
        <f ca="1">CHOOSE(RANDBETWEEN(1,2),"დიახ","არა")</f>
        <v>არა</v>
      </c>
      <c r="L211" s="6">
        <f ca="1">RANDBETWEEN(36989,42900)</f>
        <v>38457</v>
      </c>
      <c r="M211" s="6">
        <f ca="1">RANDBETWEEN(42900,44800)</f>
        <v>43680</v>
      </c>
    </row>
  </sheetData>
  <conditionalFormatting sqref="A2:M211">
    <cfRule type="expression" dxfId="0" priority="1">
      <formula>$I2="არდი"</formula>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2" id="{50E65A60-BA35-4DAA-90CD-0750754C04EB}">
            <x14:iconSet iconSet="3Arrows" custom="1">
              <x14:cfvo type="percent">
                <xm:f>0</xm:f>
              </x14:cfvo>
              <x14:cfvo type="num">
                <xm:f>1500</xm:f>
              </x14:cfvo>
              <x14:cfvo type="num" gte="0">
                <xm:f>3000</xm:f>
              </x14:cfvo>
              <x14:cfIcon iconSet="3Arrows" iconId="2"/>
              <x14:cfIcon iconSet="3Arrows" iconId="0"/>
              <x14:cfIcon iconSet="3Arrows" iconId="1"/>
            </x14:iconSet>
          </x14:cfRule>
          <xm:sqref>H2:H211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351D7-3794-4754-AB7E-86961B5A952B}">
  <sheetPr>
    <tabColor rgb="FFFFFF00"/>
  </sheetPr>
  <dimension ref="A1:J164"/>
  <sheetViews>
    <sheetView workbookViewId="0">
      <selection activeCell="M16" sqref="M16"/>
    </sheetView>
  </sheetViews>
  <sheetFormatPr defaultRowHeight="15" x14ac:dyDescent="0.25"/>
  <cols>
    <col min="1" max="1" width="6.7109375" customWidth="1"/>
    <col min="2" max="2" width="12" bestFit="1" customWidth="1"/>
    <col min="3" max="3" width="23.28515625" bestFit="1" customWidth="1"/>
    <col min="4" max="4" width="13.42578125" customWidth="1"/>
    <col min="5" max="5" width="15.7109375" customWidth="1"/>
    <col min="6" max="6" width="13.7109375" customWidth="1"/>
    <col min="9" max="9" width="18.85546875" customWidth="1"/>
  </cols>
  <sheetData>
    <row r="1" spans="1:10" ht="94.15" customHeight="1" x14ac:dyDescent="0.25">
      <c r="A1" s="35" t="s">
        <v>1473</v>
      </c>
      <c r="B1" s="34"/>
      <c r="C1" s="34"/>
      <c r="D1" s="34"/>
      <c r="E1" s="34"/>
      <c r="F1" s="34"/>
      <c r="G1" s="34"/>
      <c r="H1" s="34"/>
      <c r="I1" s="33"/>
    </row>
    <row r="2" spans="1:10" ht="14.45" customHeight="1" x14ac:dyDescent="0.25">
      <c r="A2" s="32"/>
      <c r="B2" s="31"/>
      <c r="C2" s="31"/>
      <c r="D2" s="31"/>
      <c r="E2" s="31"/>
      <c r="F2" s="31"/>
      <c r="G2" s="31"/>
      <c r="H2" s="31"/>
      <c r="I2" s="30"/>
    </row>
    <row r="3" spans="1:10" ht="14.45" customHeight="1" thickBot="1" x14ac:dyDescent="0.3">
      <c r="A3" s="29"/>
      <c r="B3" s="28"/>
      <c r="C3" s="28"/>
      <c r="D3" s="28"/>
      <c r="E3" s="28"/>
      <c r="F3" s="28"/>
      <c r="G3" s="28"/>
      <c r="H3" s="28"/>
      <c r="I3" s="27"/>
    </row>
    <row r="5" spans="1:10" ht="38.25" x14ac:dyDescent="0.25">
      <c r="A5" s="26" t="s">
        <v>1472</v>
      </c>
      <c r="B5" s="26" t="s">
        <v>1139</v>
      </c>
      <c r="C5" s="26" t="s">
        <v>1471</v>
      </c>
      <c r="D5" s="26" t="s">
        <v>1470</v>
      </c>
      <c r="E5" s="26" t="s">
        <v>1469</v>
      </c>
    </row>
    <row r="6" spans="1:10" x14ac:dyDescent="0.25">
      <c r="A6" s="24">
        <v>1</v>
      </c>
      <c r="B6" s="23" t="s">
        <v>1468</v>
      </c>
      <c r="C6" s="22" t="s">
        <v>1467</v>
      </c>
      <c r="D6" s="6">
        <f ca="1">RANDBETWEEN(44562,44648)</f>
        <v>44562</v>
      </c>
      <c r="E6" s="21">
        <f ca="1">NETWORKDAYS.INTL(D6,$I$7,"0000011",$I$10:$I$12)*$I$15*$I$16</f>
        <v>26500</v>
      </c>
    </row>
    <row r="7" spans="1:10" x14ac:dyDescent="0.25">
      <c r="A7" s="24">
        <v>2</v>
      </c>
      <c r="B7" s="23" t="s">
        <v>1466</v>
      </c>
      <c r="C7" s="22" t="s">
        <v>1465</v>
      </c>
      <c r="D7" s="6">
        <f ca="1">RANDBETWEEN(44562,44648)</f>
        <v>44569</v>
      </c>
      <c r="E7" s="21">
        <f ca="1">NETWORKDAYS.INTL(D7,$I$7,"0000011",$I$10:$I$12)*$I$15*$I$16</f>
        <v>26100</v>
      </c>
      <c r="I7" s="1">
        <v>44936</v>
      </c>
    </row>
    <row r="8" spans="1:10" x14ac:dyDescent="0.25">
      <c r="A8" s="24">
        <v>3</v>
      </c>
      <c r="B8" s="23" t="s">
        <v>1464</v>
      </c>
      <c r="C8" s="22" t="s">
        <v>1463</v>
      </c>
      <c r="D8" s="6">
        <f ca="1">RANDBETWEEN(44562,44648)</f>
        <v>44596</v>
      </c>
      <c r="E8" s="21">
        <f ca="1">NETWORKDAYS.INTL(D8,$I$7,"0000011",$I$10:$I$12)*$I$15*$I$16</f>
        <v>24300</v>
      </c>
    </row>
    <row r="9" spans="1:10" x14ac:dyDescent="0.25">
      <c r="A9" s="24">
        <v>4</v>
      </c>
      <c r="B9" s="23" t="s">
        <v>1462</v>
      </c>
      <c r="C9" s="22" t="s">
        <v>1461</v>
      </c>
      <c r="D9" s="6">
        <f ca="1">RANDBETWEEN(44562,44648)</f>
        <v>44637</v>
      </c>
      <c r="E9" s="21">
        <f ca="1">NETWORKDAYS.INTL(D9,$I$7,"0000011",$I$10:$I$12)*$I$15*$I$16</f>
        <v>21400</v>
      </c>
    </row>
    <row r="10" spans="1:10" x14ac:dyDescent="0.25">
      <c r="A10" s="24">
        <v>5</v>
      </c>
      <c r="B10" s="23" t="s">
        <v>1460</v>
      </c>
      <c r="C10" s="22" t="s">
        <v>1459</v>
      </c>
      <c r="D10" s="6">
        <f ca="1">RANDBETWEEN(44562,44648)</f>
        <v>44571</v>
      </c>
      <c r="E10" s="21">
        <f ca="1">NETWORKDAYS.INTL(D10,$I$7,"0000011",$I$10:$I$12)*$I$15*$I$16</f>
        <v>26100</v>
      </c>
      <c r="I10" s="1">
        <v>44568</v>
      </c>
    </row>
    <row r="11" spans="1:10" x14ac:dyDescent="0.25">
      <c r="A11" s="24">
        <v>6</v>
      </c>
      <c r="B11" s="23" t="s">
        <v>1458</v>
      </c>
      <c r="C11" s="22" t="s">
        <v>1457</v>
      </c>
      <c r="D11" s="6">
        <f ca="1">RANDBETWEEN(44562,44648)</f>
        <v>44574</v>
      </c>
      <c r="E11" s="21">
        <f ca="1">NETWORKDAYS.INTL(D11,$I$7,"0000011",$I$10:$I$12)*$I$15*$I$16</f>
        <v>25800</v>
      </c>
      <c r="I11" s="1">
        <v>44580</v>
      </c>
    </row>
    <row r="12" spans="1:10" x14ac:dyDescent="0.25">
      <c r="A12" s="24">
        <v>7</v>
      </c>
      <c r="B12" s="23" t="s">
        <v>1456</v>
      </c>
      <c r="C12" s="22" t="s">
        <v>1455</v>
      </c>
      <c r="D12" s="6">
        <f ca="1">RANDBETWEEN(44562,44648)</f>
        <v>44595</v>
      </c>
      <c r="E12" s="21">
        <f ca="1">NETWORKDAYS.INTL(D12,$I$7,"0000011",$I$10:$I$12)*$I$15*$I$16</f>
        <v>24400</v>
      </c>
      <c r="I12" s="1">
        <v>44801</v>
      </c>
    </row>
    <row r="13" spans="1:10" x14ac:dyDescent="0.25">
      <c r="A13" s="24">
        <v>8</v>
      </c>
      <c r="B13" s="23" t="s">
        <v>1454</v>
      </c>
      <c r="C13" s="22" t="s">
        <v>1453</v>
      </c>
      <c r="D13" s="6">
        <f ca="1">RANDBETWEEN(44562,44648)</f>
        <v>44594</v>
      </c>
      <c r="E13" s="21">
        <f ca="1">NETWORKDAYS.INTL(D13,$I$7,"0000011",$I$10:$I$12)*$I$15*$I$16</f>
        <v>24500</v>
      </c>
    </row>
    <row r="14" spans="1:10" x14ac:dyDescent="0.25">
      <c r="A14" s="24">
        <v>9</v>
      </c>
      <c r="B14" s="23" t="s">
        <v>1452</v>
      </c>
      <c r="C14" s="22" t="s">
        <v>1451</v>
      </c>
      <c r="D14" s="6">
        <f ca="1">RANDBETWEEN(44562,44648)</f>
        <v>44574</v>
      </c>
      <c r="E14" s="21">
        <f ca="1">NETWORKDAYS.INTL(D14,$I$7,"0000011",$I$10:$I$12)*$I$15*$I$16</f>
        <v>25800</v>
      </c>
    </row>
    <row r="15" spans="1:10" x14ac:dyDescent="0.25">
      <c r="A15" s="24">
        <v>10</v>
      </c>
      <c r="B15" s="23" t="s">
        <v>1450</v>
      </c>
      <c r="C15" s="22" t="s">
        <v>1449</v>
      </c>
      <c r="D15" s="6">
        <f ca="1">RANDBETWEEN(44562,44648)</f>
        <v>44597</v>
      </c>
      <c r="E15" s="21">
        <f ca="1">NETWORKDAYS.INTL(D15,$I$7,"0000011",$I$10:$I$12)*$I$15*$I$16</f>
        <v>24200</v>
      </c>
      <c r="I15">
        <v>5</v>
      </c>
      <c r="J15" t="s">
        <v>1448</v>
      </c>
    </row>
    <row r="16" spans="1:10" x14ac:dyDescent="0.25">
      <c r="A16" s="24">
        <v>11</v>
      </c>
      <c r="B16" s="23" t="s">
        <v>1447</v>
      </c>
      <c r="C16" s="22" t="s">
        <v>1446</v>
      </c>
      <c r="D16" s="6">
        <f ca="1">RANDBETWEEN(44562,44648)</f>
        <v>44609</v>
      </c>
      <c r="E16" s="21">
        <f ca="1">NETWORKDAYS.INTL(D16,$I$7,"0000011",$I$10:$I$12)*$I$15*$I$16</f>
        <v>23400</v>
      </c>
      <c r="I16" s="25">
        <v>20</v>
      </c>
    </row>
    <row r="17" spans="1:5" x14ac:dyDescent="0.25">
      <c r="A17" s="24">
        <v>12</v>
      </c>
      <c r="B17" s="23" t="s">
        <v>1445</v>
      </c>
      <c r="C17" s="22" t="s">
        <v>1444</v>
      </c>
      <c r="D17" s="6">
        <f ca="1">RANDBETWEEN(44562,44648)</f>
        <v>44620</v>
      </c>
      <c r="E17" s="21">
        <f ca="1">NETWORKDAYS.INTL(D17,$I$7,"0000011",$I$10:$I$12)*$I$15*$I$16</f>
        <v>22700</v>
      </c>
    </row>
    <row r="18" spans="1:5" x14ac:dyDescent="0.25">
      <c r="A18" s="24">
        <v>13</v>
      </c>
      <c r="B18" s="23">
        <v>30819015</v>
      </c>
      <c r="C18" s="22" t="s">
        <v>1443</v>
      </c>
      <c r="D18" s="6">
        <f ca="1">RANDBETWEEN(44562,44648)</f>
        <v>44632</v>
      </c>
      <c r="E18" s="21">
        <f ca="1">NETWORKDAYS.INTL(D18,$I$7,"0000011",$I$10:$I$12)*$I$15*$I$16</f>
        <v>21700</v>
      </c>
    </row>
    <row r="19" spans="1:5" x14ac:dyDescent="0.25">
      <c r="A19" s="24">
        <v>14</v>
      </c>
      <c r="B19" s="23" t="s">
        <v>1442</v>
      </c>
      <c r="C19" s="22" t="s">
        <v>1441</v>
      </c>
      <c r="D19" s="6">
        <f ca="1">RANDBETWEEN(44562,44648)</f>
        <v>44640</v>
      </c>
      <c r="E19" s="21">
        <f ca="1">NETWORKDAYS.INTL(D19,$I$7,"0000011",$I$10:$I$12)*$I$15*$I$16</f>
        <v>21200</v>
      </c>
    </row>
    <row r="20" spans="1:5" x14ac:dyDescent="0.25">
      <c r="A20" s="24">
        <v>15</v>
      </c>
      <c r="B20" s="23" t="s">
        <v>1440</v>
      </c>
      <c r="C20" s="22" t="s">
        <v>1439</v>
      </c>
      <c r="D20" s="6">
        <f ca="1">RANDBETWEEN(44562,44648)</f>
        <v>44636</v>
      </c>
      <c r="E20" s="21">
        <f ca="1">NETWORKDAYS.INTL(D20,$I$7,"0000011",$I$10:$I$12)*$I$15*$I$16</f>
        <v>21500</v>
      </c>
    </row>
    <row r="21" spans="1:5" x14ac:dyDescent="0.25">
      <c r="A21" s="24">
        <v>16</v>
      </c>
      <c r="B21" s="23" t="s">
        <v>1438</v>
      </c>
      <c r="C21" s="22" t="s">
        <v>1437</v>
      </c>
      <c r="D21" s="6">
        <f ca="1">RANDBETWEEN(44562,44648)</f>
        <v>44567</v>
      </c>
      <c r="E21" s="21">
        <f ca="1">NETWORKDAYS.INTL(D21,$I$7,"0000011",$I$10:$I$12)*$I$15*$I$16</f>
        <v>26200</v>
      </c>
    </row>
    <row r="22" spans="1:5" x14ac:dyDescent="0.25">
      <c r="A22" s="24">
        <v>17</v>
      </c>
      <c r="B22" s="23" t="s">
        <v>1436</v>
      </c>
      <c r="C22" s="22" t="s">
        <v>1435</v>
      </c>
      <c r="D22" s="6">
        <f ca="1">RANDBETWEEN(44562,44648)</f>
        <v>44629</v>
      </c>
      <c r="E22" s="21">
        <f ca="1">NETWORKDAYS.INTL(D22,$I$7,"0000011",$I$10:$I$12)*$I$15*$I$16</f>
        <v>22000</v>
      </c>
    </row>
    <row r="23" spans="1:5" x14ac:dyDescent="0.25">
      <c r="A23" s="24">
        <v>18</v>
      </c>
      <c r="B23" s="23">
        <v>40081185</v>
      </c>
      <c r="C23" s="22" t="s">
        <v>1434</v>
      </c>
      <c r="D23" s="6">
        <f ca="1">RANDBETWEEN(44562,44648)</f>
        <v>44608</v>
      </c>
      <c r="E23" s="21">
        <f ca="1">NETWORKDAYS.INTL(D23,$I$7,"0000011",$I$10:$I$12)*$I$15*$I$16</f>
        <v>23500</v>
      </c>
    </row>
    <row r="24" spans="1:5" x14ac:dyDescent="0.25">
      <c r="A24" s="24">
        <v>19</v>
      </c>
      <c r="B24" s="23" t="s">
        <v>1433</v>
      </c>
      <c r="C24" s="22" t="s">
        <v>1432</v>
      </c>
      <c r="D24" s="6">
        <f ca="1">RANDBETWEEN(44562,44648)</f>
        <v>44575</v>
      </c>
      <c r="E24" s="21">
        <f ca="1">NETWORKDAYS.INTL(D24,$I$7,"0000011",$I$10:$I$12)*$I$15*$I$16</f>
        <v>25700</v>
      </c>
    </row>
    <row r="25" spans="1:5" x14ac:dyDescent="0.25">
      <c r="A25" s="24">
        <v>20</v>
      </c>
      <c r="B25" s="23" t="s">
        <v>1431</v>
      </c>
      <c r="C25" s="22" t="s">
        <v>1430</v>
      </c>
      <c r="D25" s="6">
        <f ca="1">RANDBETWEEN(44562,44648)</f>
        <v>44562</v>
      </c>
      <c r="E25" s="21">
        <f ca="1">NETWORKDAYS.INTL(D25,$I$7,"0000011",$I$10:$I$12)*$I$15*$I$16</f>
        <v>26500</v>
      </c>
    </row>
    <row r="26" spans="1:5" x14ac:dyDescent="0.25">
      <c r="A26" s="24">
        <v>21</v>
      </c>
      <c r="B26" s="23" t="s">
        <v>1429</v>
      </c>
      <c r="C26" s="22" t="s">
        <v>1428</v>
      </c>
      <c r="D26" s="6">
        <f ca="1">RANDBETWEEN(44562,44648)</f>
        <v>44579</v>
      </c>
      <c r="E26" s="21">
        <f ca="1">NETWORKDAYS.INTL(D26,$I$7,"0000011",$I$10:$I$12)*$I$15*$I$16</f>
        <v>25500</v>
      </c>
    </row>
    <row r="27" spans="1:5" x14ac:dyDescent="0.25">
      <c r="A27" s="24">
        <v>22</v>
      </c>
      <c r="B27" s="23" t="s">
        <v>1427</v>
      </c>
      <c r="C27" s="22" t="s">
        <v>1426</v>
      </c>
      <c r="D27" s="6">
        <f ca="1">RANDBETWEEN(44562,44648)</f>
        <v>44646</v>
      </c>
      <c r="E27" s="21">
        <f ca="1">NETWORKDAYS.INTL(D27,$I$7,"0000011",$I$10:$I$12)*$I$15*$I$16</f>
        <v>20700</v>
      </c>
    </row>
    <row r="28" spans="1:5" x14ac:dyDescent="0.25">
      <c r="A28" s="24">
        <v>23</v>
      </c>
      <c r="B28" s="23" t="s">
        <v>1425</v>
      </c>
      <c r="C28" s="22" t="s">
        <v>1424</v>
      </c>
      <c r="D28" s="6">
        <f ca="1">RANDBETWEEN(44562,44648)</f>
        <v>44638</v>
      </c>
      <c r="E28" s="21">
        <f ca="1">NETWORKDAYS.INTL(D28,$I$7,"0000011",$I$10:$I$12)*$I$15*$I$16</f>
        <v>21300</v>
      </c>
    </row>
    <row r="29" spans="1:5" x14ac:dyDescent="0.25">
      <c r="A29" s="24">
        <v>24</v>
      </c>
      <c r="B29" s="23" t="s">
        <v>1423</v>
      </c>
      <c r="C29" s="22" t="s">
        <v>1422</v>
      </c>
      <c r="D29" s="6">
        <f ca="1">RANDBETWEEN(44562,44648)</f>
        <v>44596</v>
      </c>
      <c r="E29" s="21">
        <f ca="1">NETWORKDAYS.INTL(D29,$I$7,"0000011",$I$10:$I$12)*$I$15*$I$16</f>
        <v>24300</v>
      </c>
    </row>
    <row r="30" spans="1:5" x14ac:dyDescent="0.25">
      <c r="A30" s="24">
        <v>25</v>
      </c>
      <c r="B30" s="23" t="s">
        <v>1421</v>
      </c>
      <c r="C30" s="22" t="s">
        <v>1420</v>
      </c>
      <c r="D30" s="6">
        <f ca="1">RANDBETWEEN(44562,44648)</f>
        <v>44640</v>
      </c>
      <c r="E30" s="21">
        <f ca="1">NETWORKDAYS.INTL(D30,$I$7,"0000011",$I$10:$I$12)*$I$15*$I$16</f>
        <v>21200</v>
      </c>
    </row>
    <row r="31" spans="1:5" x14ac:dyDescent="0.25">
      <c r="A31" s="24">
        <v>26</v>
      </c>
      <c r="B31" s="23" t="s">
        <v>1419</v>
      </c>
      <c r="C31" s="22" t="s">
        <v>1418</v>
      </c>
      <c r="D31" s="6">
        <f ca="1">RANDBETWEEN(44562,44648)</f>
        <v>44567</v>
      </c>
      <c r="E31" s="21">
        <f ca="1">NETWORKDAYS.INTL(D31,$I$7,"0000011",$I$10:$I$12)*$I$15*$I$16</f>
        <v>26200</v>
      </c>
    </row>
    <row r="32" spans="1:5" x14ac:dyDescent="0.25">
      <c r="A32" s="24">
        <v>27</v>
      </c>
      <c r="B32" s="23" t="s">
        <v>1417</v>
      </c>
      <c r="C32" s="22" t="s">
        <v>1416</v>
      </c>
      <c r="D32" s="6">
        <f ca="1">RANDBETWEEN(44562,44648)</f>
        <v>44645</v>
      </c>
      <c r="E32" s="21">
        <f ca="1">NETWORKDAYS.INTL(D32,$I$7,"0000011",$I$10:$I$12)*$I$15*$I$16</f>
        <v>20800</v>
      </c>
    </row>
    <row r="33" spans="1:5" x14ac:dyDescent="0.25">
      <c r="A33" s="24">
        <v>28</v>
      </c>
      <c r="B33" s="23" t="s">
        <v>1415</v>
      </c>
      <c r="C33" s="22" t="s">
        <v>1414</v>
      </c>
      <c r="D33" s="6">
        <f ca="1">RANDBETWEEN(44562,44648)</f>
        <v>44615</v>
      </c>
      <c r="E33" s="21">
        <f ca="1">NETWORKDAYS.INTL(D33,$I$7,"0000011",$I$10:$I$12)*$I$15*$I$16</f>
        <v>23000</v>
      </c>
    </row>
    <row r="34" spans="1:5" x14ac:dyDescent="0.25">
      <c r="A34" s="24">
        <v>29</v>
      </c>
      <c r="B34" s="23" t="s">
        <v>1413</v>
      </c>
      <c r="C34" s="22" t="s">
        <v>1412</v>
      </c>
      <c r="D34" s="6">
        <f ca="1">RANDBETWEEN(44562,44648)</f>
        <v>44616</v>
      </c>
      <c r="E34" s="21">
        <f ca="1">NETWORKDAYS.INTL(D34,$I$7,"0000011",$I$10:$I$12)*$I$15*$I$16</f>
        <v>22900</v>
      </c>
    </row>
    <row r="35" spans="1:5" x14ac:dyDescent="0.25">
      <c r="A35" s="24">
        <v>30</v>
      </c>
      <c r="B35" s="23" t="s">
        <v>1411</v>
      </c>
      <c r="C35" s="22" t="s">
        <v>1410</v>
      </c>
      <c r="D35" s="6">
        <f ca="1">RANDBETWEEN(44562,44648)</f>
        <v>44598</v>
      </c>
      <c r="E35" s="21">
        <f ca="1">NETWORKDAYS.INTL(D35,$I$7,"0000011",$I$10:$I$12)*$I$15*$I$16</f>
        <v>24200</v>
      </c>
    </row>
    <row r="36" spans="1:5" x14ac:dyDescent="0.25">
      <c r="A36" s="24">
        <v>31</v>
      </c>
      <c r="B36" s="23">
        <v>12102546428</v>
      </c>
      <c r="C36" s="22" t="s">
        <v>1409</v>
      </c>
      <c r="D36" s="6">
        <f ca="1">RANDBETWEEN(44562,44648)</f>
        <v>44641</v>
      </c>
      <c r="E36" s="21">
        <f ca="1">NETWORKDAYS.INTL(D36,$I$7,"0000011",$I$10:$I$12)*$I$15*$I$16</f>
        <v>21200</v>
      </c>
    </row>
    <row r="37" spans="1:5" x14ac:dyDescent="0.25">
      <c r="A37" s="24">
        <v>32</v>
      </c>
      <c r="B37" s="23" t="s">
        <v>1408</v>
      </c>
      <c r="C37" s="22" t="s">
        <v>1407</v>
      </c>
      <c r="D37" s="6">
        <f ca="1">RANDBETWEEN(44562,44648)</f>
        <v>44628</v>
      </c>
      <c r="E37" s="21">
        <f ca="1">NETWORKDAYS.INTL(D37,$I$7,"0000011",$I$10:$I$12)*$I$15*$I$16</f>
        <v>22100</v>
      </c>
    </row>
    <row r="38" spans="1:5" x14ac:dyDescent="0.25">
      <c r="A38" s="24">
        <v>33</v>
      </c>
      <c r="B38" s="23" t="s">
        <v>1406</v>
      </c>
      <c r="C38" s="22" t="s">
        <v>1405</v>
      </c>
      <c r="D38" s="6">
        <f ca="1">RANDBETWEEN(44562,44648)</f>
        <v>44573</v>
      </c>
      <c r="E38" s="21">
        <f ca="1">NETWORKDAYS.INTL(D38,$I$7,"0000011",$I$10:$I$12)*$I$15*$I$16</f>
        <v>25900</v>
      </c>
    </row>
    <row r="39" spans="1:5" x14ac:dyDescent="0.25">
      <c r="A39" s="24">
        <v>34</v>
      </c>
      <c r="B39" s="23" t="s">
        <v>1404</v>
      </c>
      <c r="C39" s="22" t="s">
        <v>1403</v>
      </c>
      <c r="D39" s="6">
        <f ca="1">RANDBETWEEN(44562,44648)</f>
        <v>44583</v>
      </c>
      <c r="E39" s="21">
        <f ca="1">NETWORKDAYS.INTL(D39,$I$7,"0000011",$I$10:$I$12)*$I$15*$I$16</f>
        <v>25200</v>
      </c>
    </row>
    <row r="40" spans="1:5" x14ac:dyDescent="0.25">
      <c r="A40" s="24">
        <v>35</v>
      </c>
      <c r="B40" s="23" t="s">
        <v>1402</v>
      </c>
      <c r="C40" s="22" t="s">
        <v>1401</v>
      </c>
      <c r="D40" s="6">
        <f ca="1">RANDBETWEEN(44562,44648)</f>
        <v>44613</v>
      </c>
      <c r="E40" s="21">
        <f ca="1">NETWORKDAYS.INTL(D40,$I$7,"0000011",$I$10:$I$12)*$I$15*$I$16</f>
        <v>23200</v>
      </c>
    </row>
    <row r="41" spans="1:5" x14ac:dyDescent="0.25">
      <c r="A41" s="24">
        <v>36</v>
      </c>
      <c r="B41" s="23">
        <v>56607372156</v>
      </c>
      <c r="C41" s="22" t="s">
        <v>1400</v>
      </c>
      <c r="D41" s="6">
        <f ca="1">RANDBETWEEN(44562,44648)</f>
        <v>44576</v>
      </c>
      <c r="E41" s="21">
        <f ca="1">NETWORKDAYS.INTL(D41,$I$7,"0000011",$I$10:$I$12)*$I$15*$I$16</f>
        <v>25600</v>
      </c>
    </row>
    <row r="42" spans="1:5" x14ac:dyDescent="0.25">
      <c r="A42" s="24">
        <v>37</v>
      </c>
      <c r="B42" s="23" t="s">
        <v>1399</v>
      </c>
      <c r="C42" s="22" t="s">
        <v>1398</v>
      </c>
      <c r="D42" s="6">
        <f ca="1">RANDBETWEEN(44562,44648)</f>
        <v>44612</v>
      </c>
      <c r="E42" s="21">
        <f ca="1">NETWORKDAYS.INTL(D42,$I$7,"0000011",$I$10:$I$12)*$I$15*$I$16</f>
        <v>23200</v>
      </c>
    </row>
    <row r="43" spans="1:5" x14ac:dyDescent="0.25">
      <c r="A43" s="24">
        <v>38</v>
      </c>
      <c r="B43" s="23" t="s">
        <v>1397</v>
      </c>
      <c r="C43" s="22" t="s">
        <v>1396</v>
      </c>
      <c r="D43" s="6">
        <f ca="1">RANDBETWEEN(44562,44648)</f>
        <v>44644</v>
      </c>
      <c r="E43" s="21">
        <f ca="1">NETWORKDAYS.INTL(D43,$I$7,"0000011",$I$10:$I$12)*$I$15*$I$16</f>
        <v>20900</v>
      </c>
    </row>
    <row r="44" spans="1:5" x14ac:dyDescent="0.25">
      <c r="A44" s="24">
        <v>39</v>
      </c>
      <c r="B44" s="23" t="s">
        <v>1395</v>
      </c>
      <c r="C44" s="22" t="s">
        <v>1394</v>
      </c>
      <c r="D44" s="6">
        <f ca="1">RANDBETWEEN(44562,44648)</f>
        <v>44631</v>
      </c>
      <c r="E44" s="21">
        <f ca="1">NETWORKDAYS.INTL(D44,$I$7,"0000011",$I$10:$I$12)*$I$15*$I$16</f>
        <v>21800</v>
      </c>
    </row>
    <row r="45" spans="1:5" x14ac:dyDescent="0.25">
      <c r="A45" s="24">
        <v>40</v>
      </c>
      <c r="B45" s="23" t="s">
        <v>1393</v>
      </c>
      <c r="C45" s="22" t="s">
        <v>1392</v>
      </c>
      <c r="D45" s="6">
        <f ca="1">RANDBETWEEN(44562,44648)</f>
        <v>44566</v>
      </c>
      <c r="E45" s="21">
        <f ca="1">NETWORKDAYS.INTL(D45,$I$7,"0000011",$I$10:$I$12)*$I$15*$I$16</f>
        <v>26300</v>
      </c>
    </row>
    <row r="46" spans="1:5" x14ac:dyDescent="0.25">
      <c r="A46" s="24">
        <v>41</v>
      </c>
      <c r="B46" s="23" t="s">
        <v>1391</v>
      </c>
      <c r="C46" s="22" t="s">
        <v>1390</v>
      </c>
      <c r="D46" s="6">
        <f ca="1">RANDBETWEEN(44562,44648)</f>
        <v>44596</v>
      </c>
      <c r="E46" s="21">
        <f ca="1">NETWORKDAYS.INTL(D46,$I$7,"0000011",$I$10:$I$12)*$I$15*$I$16</f>
        <v>24300</v>
      </c>
    </row>
    <row r="47" spans="1:5" x14ac:dyDescent="0.25">
      <c r="A47" s="24">
        <v>42</v>
      </c>
      <c r="B47" s="23" t="s">
        <v>1389</v>
      </c>
      <c r="C47" s="22" t="s">
        <v>1388</v>
      </c>
      <c r="D47" s="6">
        <f ca="1">RANDBETWEEN(44562,44648)</f>
        <v>44589</v>
      </c>
      <c r="E47" s="21">
        <f ca="1">NETWORKDAYS.INTL(D47,$I$7,"0000011",$I$10:$I$12)*$I$15*$I$16</f>
        <v>24800</v>
      </c>
    </row>
    <row r="48" spans="1:5" x14ac:dyDescent="0.25">
      <c r="A48" s="24">
        <v>43</v>
      </c>
      <c r="B48" s="23">
        <v>30183402</v>
      </c>
      <c r="C48" s="22" t="s">
        <v>1387</v>
      </c>
      <c r="D48" s="6">
        <f ca="1">RANDBETWEEN(44562,44648)</f>
        <v>44589</v>
      </c>
      <c r="E48" s="21">
        <f ca="1">NETWORKDAYS.INTL(D48,$I$7,"0000011",$I$10:$I$12)*$I$15*$I$16</f>
        <v>24800</v>
      </c>
    </row>
    <row r="49" spans="1:5" x14ac:dyDescent="0.25">
      <c r="A49" s="24">
        <v>44</v>
      </c>
      <c r="B49" s="23">
        <v>405149208</v>
      </c>
      <c r="C49" s="22" t="s">
        <v>1386</v>
      </c>
      <c r="D49" s="6">
        <f ca="1">RANDBETWEEN(44562,44648)</f>
        <v>44574</v>
      </c>
      <c r="E49" s="21">
        <f ca="1">NETWORKDAYS.INTL(D49,$I$7,"0000011",$I$10:$I$12)*$I$15*$I$16</f>
        <v>25800</v>
      </c>
    </row>
    <row r="50" spans="1:5" x14ac:dyDescent="0.25">
      <c r="A50" s="24">
        <v>45</v>
      </c>
      <c r="B50" s="23" t="s">
        <v>1385</v>
      </c>
      <c r="C50" s="22" t="s">
        <v>1384</v>
      </c>
      <c r="D50" s="6">
        <f ca="1">RANDBETWEEN(44562,44648)</f>
        <v>44603</v>
      </c>
      <c r="E50" s="21">
        <f ca="1">NETWORKDAYS.INTL(D50,$I$7,"0000011",$I$10:$I$12)*$I$15*$I$16</f>
        <v>23800</v>
      </c>
    </row>
    <row r="51" spans="1:5" x14ac:dyDescent="0.25">
      <c r="A51" s="24">
        <v>46</v>
      </c>
      <c r="B51" s="23" t="s">
        <v>1383</v>
      </c>
      <c r="C51" s="22" t="s">
        <v>1382</v>
      </c>
      <c r="D51" s="6">
        <f ca="1">RANDBETWEEN(44562,44648)</f>
        <v>44645</v>
      </c>
      <c r="E51" s="21">
        <f ca="1">NETWORKDAYS.INTL(D51,$I$7,"0000011",$I$10:$I$12)*$I$15*$I$16</f>
        <v>20800</v>
      </c>
    </row>
    <row r="52" spans="1:5" x14ac:dyDescent="0.25">
      <c r="A52" s="24">
        <v>47</v>
      </c>
      <c r="B52" s="23" t="s">
        <v>1381</v>
      </c>
      <c r="C52" s="22" t="s">
        <v>1380</v>
      </c>
      <c r="D52" s="6">
        <f ca="1">RANDBETWEEN(44562,44648)</f>
        <v>44636</v>
      </c>
      <c r="E52" s="21">
        <f ca="1">NETWORKDAYS.INTL(D52,$I$7,"0000011",$I$10:$I$12)*$I$15*$I$16</f>
        <v>21500</v>
      </c>
    </row>
    <row r="53" spans="1:5" x14ac:dyDescent="0.25">
      <c r="A53" s="24">
        <v>48</v>
      </c>
      <c r="B53" s="23" t="s">
        <v>1379</v>
      </c>
      <c r="C53" s="22" t="s">
        <v>1378</v>
      </c>
      <c r="D53" s="6">
        <f ca="1">RANDBETWEEN(44562,44648)</f>
        <v>44604</v>
      </c>
      <c r="E53" s="21">
        <f ca="1">NETWORKDAYS.INTL(D53,$I$7,"0000011",$I$10:$I$12)*$I$15*$I$16</f>
        <v>23700</v>
      </c>
    </row>
    <row r="54" spans="1:5" x14ac:dyDescent="0.25">
      <c r="A54" s="24">
        <v>49</v>
      </c>
      <c r="B54" s="23" t="s">
        <v>1377</v>
      </c>
      <c r="C54" s="22" t="s">
        <v>1376</v>
      </c>
      <c r="D54" s="6">
        <f ca="1">RANDBETWEEN(44562,44648)</f>
        <v>44572</v>
      </c>
      <c r="E54" s="21">
        <f ca="1">NETWORKDAYS.INTL(D54,$I$7,"0000011",$I$10:$I$12)*$I$15*$I$16</f>
        <v>26000</v>
      </c>
    </row>
    <row r="55" spans="1:5" x14ac:dyDescent="0.25">
      <c r="A55" s="24">
        <v>50</v>
      </c>
      <c r="B55" s="23" t="s">
        <v>1375</v>
      </c>
      <c r="C55" s="22" t="s">
        <v>1374</v>
      </c>
      <c r="D55" s="6">
        <f ca="1">RANDBETWEEN(44562,44648)</f>
        <v>44646</v>
      </c>
      <c r="E55" s="21">
        <f ca="1">NETWORKDAYS.INTL(D55,$I$7,"0000011",$I$10:$I$12)*$I$15*$I$16</f>
        <v>20700</v>
      </c>
    </row>
    <row r="56" spans="1:5" x14ac:dyDescent="0.25">
      <c r="A56" s="24">
        <v>51</v>
      </c>
      <c r="B56" s="23" t="s">
        <v>1373</v>
      </c>
      <c r="C56" s="22" t="s">
        <v>1372</v>
      </c>
      <c r="D56" s="6">
        <f ca="1">RANDBETWEEN(44562,44648)</f>
        <v>44629</v>
      </c>
      <c r="E56" s="21">
        <f ca="1">NETWORKDAYS.INTL(D56,$I$7,"0000011",$I$10:$I$12)*$I$15*$I$16</f>
        <v>22000</v>
      </c>
    </row>
    <row r="57" spans="1:5" x14ac:dyDescent="0.25">
      <c r="A57" s="24">
        <v>52</v>
      </c>
      <c r="B57" s="23" t="s">
        <v>1371</v>
      </c>
      <c r="C57" s="22" t="s">
        <v>1370</v>
      </c>
      <c r="D57" s="6">
        <f ca="1">RANDBETWEEN(44562,44648)</f>
        <v>44644</v>
      </c>
      <c r="E57" s="21">
        <f ca="1">NETWORKDAYS.INTL(D57,$I$7,"0000011",$I$10:$I$12)*$I$15*$I$16</f>
        <v>20900</v>
      </c>
    </row>
    <row r="58" spans="1:5" x14ac:dyDescent="0.25">
      <c r="A58" s="24">
        <v>53</v>
      </c>
      <c r="B58" s="23" t="s">
        <v>1369</v>
      </c>
      <c r="C58" s="22" t="s">
        <v>1368</v>
      </c>
      <c r="D58" s="6">
        <f ca="1">RANDBETWEEN(44562,44648)</f>
        <v>44613</v>
      </c>
      <c r="E58" s="21">
        <f ca="1">NETWORKDAYS.INTL(D58,$I$7,"0000011",$I$10:$I$12)*$I$15*$I$16</f>
        <v>23200</v>
      </c>
    </row>
    <row r="59" spans="1:5" x14ac:dyDescent="0.25">
      <c r="A59" s="24">
        <v>54</v>
      </c>
      <c r="B59" s="23" t="s">
        <v>1367</v>
      </c>
      <c r="C59" s="22" t="s">
        <v>1366</v>
      </c>
      <c r="D59" s="6">
        <f ca="1">RANDBETWEEN(44562,44648)</f>
        <v>44587</v>
      </c>
      <c r="E59" s="21">
        <f ca="1">NETWORKDAYS.INTL(D59,$I$7,"0000011",$I$10:$I$12)*$I$15*$I$16</f>
        <v>25000</v>
      </c>
    </row>
    <row r="60" spans="1:5" x14ac:dyDescent="0.25">
      <c r="A60" s="24">
        <v>55</v>
      </c>
      <c r="B60" s="23">
        <v>10478733</v>
      </c>
      <c r="C60" s="22" t="s">
        <v>1365</v>
      </c>
      <c r="D60" s="6">
        <f ca="1">RANDBETWEEN(44562,44648)</f>
        <v>44620</v>
      </c>
      <c r="E60" s="21">
        <f ca="1">NETWORKDAYS.INTL(D60,$I$7,"0000011",$I$10:$I$12)*$I$15*$I$16</f>
        <v>22700</v>
      </c>
    </row>
    <row r="61" spans="1:5" x14ac:dyDescent="0.25">
      <c r="A61" s="24">
        <v>56</v>
      </c>
      <c r="B61" s="23" t="s">
        <v>1364</v>
      </c>
      <c r="C61" s="22" t="s">
        <v>1363</v>
      </c>
      <c r="D61" s="6">
        <f ca="1">RANDBETWEEN(44562,44648)</f>
        <v>44573</v>
      </c>
      <c r="E61" s="21">
        <f ca="1">NETWORKDAYS.INTL(D61,$I$7,"0000011",$I$10:$I$12)*$I$15*$I$16</f>
        <v>25900</v>
      </c>
    </row>
    <row r="62" spans="1:5" x14ac:dyDescent="0.25">
      <c r="A62" s="24">
        <v>57</v>
      </c>
      <c r="B62" s="23" t="s">
        <v>1362</v>
      </c>
      <c r="C62" s="22" t="s">
        <v>1361</v>
      </c>
      <c r="D62" s="6">
        <f ca="1">RANDBETWEEN(44562,44648)</f>
        <v>44609</v>
      </c>
      <c r="E62" s="21">
        <f ca="1">NETWORKDAYS.INTL(D62,$I$7,"0000011",$I$10:$I$12)*$I$15*$I$16</f>
        <v>23400</v>
      </c>
    </row>
    <row r="63" spans="1:5" x14ac:dyDescent="0.25">
      <c r="A63" s="24">
        <v>58</v>
      </c>
      <c r="B63" s="23" t="s">
        <v>1360</v>
      </c>
      <c r="C63" s="22" t="s">
        <v>1359</v>
      </c>
      <c r="D63" s="6">
        <f ca="1">RANDBETWEEN(44562,44648)</f>
        <v>44594</v>
      </c>
      <c r="E63" s="21">
        <f ca="1">NETWORKDAYS.INTL(D63,$I$7,"0000011",$I$10:$I$12)*$I$15*$I$16</f>
        <v>24500</v>
      </c>
    </row>
    <row r="64" spans="1:5" x14ac:dyDescent="0.25">
      <c r="A64" s="24">
        <v>59</v>
      </c>
      <c r="B64" s="23" t="s">
        <v>1358</v>
      </c>
      <c r="C64" s="22" t="s">
        <v>1357</v>
      </c>
      <c r="D64" s="6">
        <f ca="1">RANDBETWEEN(44562,44648)</f>
        <v>44580</v>
      </c>
      <c r="E64" s="21">
        <f ca="1">NETWORKDAYS.INTL(D64,$I$7,"0000011",$I$10:$I$12)*$I$15*$I$16</f>
        <v>25400</v>
      </c>
    </row>
    <row r="65" spans="1:5" x14ac:dyDescent="0.25">
      <c r="A65" s="24">
        <v>60</v>
      </c>
      <c r="B65" s="23" t="s">
        <v>1356</v>
      </c>
      <c r="C65" s="22" t="s">
        <v>1355</v>
      </c>
      <c r="D65" s="6">
        <f ca="1">RANDBETWEEN(44562,44648)</f>
        <v>44597</v>
      </c>
      <c r="E65" s="21">
        <f ca="1">NETWORKDAYS.INTL(D65,$I$7,"0000011",$I$10:$I$12)*$I$15*$I$16</f>
        <v>24200</v>
      </c>
    </row>
    <row r="66" spans="1:5" x14ac:dyDescent="0.25">
      <c r="A66" s="24">
        <v>61</v>
      </c>
      <c r="B66" s="23" t="s">
        <v>1354</v>
      </c>
      <c r="C66" s="22" t="s">
        <v>1353</v>
      </c>
      <c r="D66" s="6">
        <f ca="1">RANDBETWEEN(44562,44648)</f>
        <v>44632</v>
      </c>
      <c r="E66" s="21">
        <f ca="1">NETWORKDAYS.INTL(D66,$I$7,"0000011",$I$10:$I$12)*$I$15*$I$16</f>
        <v>21700</v>
      </c>
    </row>
    <row r="67" spans="1:5" x14ac:dyDescent="0.25">
      <c r="A67" s="24">
        <v>62</v>
      </c>
      <c r="B67" s="23" t="s">
        <v>1352</v>
      </c>
      <c r="C67" s="22" t="s">
        <v>1351</v>
      </c>
      <c r="D67" s="6">
        <f ca="1">RANDBETWEEN(44562,44648)</f>
        <v>44645</v>
      </c>
      <c r="E67" s="21">
        <f ca="1">NETWORKDAYS.INTL(D67,$I$7,"0000011",$I$10:$I$12)*$I$15*$I$16</f>
        <v>20800</v>
      </c>
    </row>
    <row r="68" spans="1:5" x14ac:dyDescent="0.25">
      <c r="A68" s="24">
        <v>63</v>
      </c>
      <c r="B68" s="23" t="s">
        <v>1350</v>
      </c>
      <c r="C68" s="22" t="s">
        <v>1349</v>
      </c>
      <c r="D68" s="6">
        <f ca="1">RANDBETWEEN(44562,44648)</f>
        <v>44567</v>
      </c>
      <c r="E68" s="21">
        <f ca="1">NETWORKDAYS.INTL(D68,$I$7,"0000011",$I$10:$I$12)*$I$15*$I$16</f>
        <v>26200</v>
      </c>
    </row>
    <row r="69" spans="1:5" x14ac:dyDescent="0.25">
      <c r="A69" s="24">
        <v>64</v>
      </c>
      <c r="B69" s="23" t="s">
        <v>1348</v>
      </c>
      <c r="C69" s="22" t="s">
        <v>1347</v>
      </c>
      <c r="D69" s="6">
        <f ca="1">RANDBETWEEN(44562,44648)</f>
        <v>44584</v>
      </c>
      <c r="E69" s="21">
        <f ca="1">NETWORKDAYS.INTL(D69,$I$7,"0000011",$I$10:$I$12)*$I$15*$I$16</f>
        <v>25200</v>
      </c>
    </row>
    <row r="70" spans="1:5" x14ac:dyDescent="0.25">
      <c r="A70" s="24">
        <v>65</v>
      </c>
      <c r="B70" s="23" t="s">
        <v>1346</v>
      </c>
      <c r="C70" s="22" t="s">
        <v>1345</v>
      </c>
      <c r="D70" s="6">
        <f ca="1">RANDBETWEEN(44562,44648)</f>
        <v>44634</v>
      </c>
      <c r="E70" s="21">
        <f ca="1">NETWORKDAYS.INTL(D70,$I$7,"0000011",$I$10:$I$12)*$I$15*$I$16</f>
        <v>21700</v>
      </c>
    </row>
    <row r="71" spans="1:5" x14ac:dyDescent="0.25">
      <c r="A71" s="24">
        <v>66</v>
      </c>
      <c r="B71" s="23" t="s">
        <v>1344</v>
      </c>
      <c r="C71" s="22" t="s">
        <v>1343</v>
      </c>
      <c r="D71" s="6">
        <f ca="1">RANDBETWEEN(44562,44648)</f>
        <v>44636</v>
      </c>
      <c r="E71" s="21">
        <f ca="1">NETWORKDAYS.INTL(D71,$I$7,"0000011",$I$10:$I$12)*$I$15*$I$16</f>
        <v>21500</v>
      </c>
    </row>
    <row r="72" spans="1:5" x14ac:dyDescent="0.25">
      <c r="A72" s="24">
        <v>67</v>
      </c>
      <c r="B72" s="23" t="s">
        <v>1342</v>
      </c>
      <c r="C72" s="22" t="s">
        <v>1341</v>
      </c>
      <c r="D72" s="6">
        <f ca="1">RANDBETWEEN(44562,44648)</f>
        <v>44571</v>
      </c>
      <c r="E72" s="21">
        <f ca="1">NETWORKDAYS.INTL(D72,$I$7,"0000011",$I$10:$I$12)*$I$15*$I$16</f>
        <v>26100</v>
      </c>
    </row>
    <row r="73" spans="1:5" x14ac:dyDescent="0.25">
      <c r="A73" s="24">
        <v>68</v>
      </c>
      <c r="B73" s="23" t="s">
        <v>1340</v>
      </c>
      <c r="C73" s="22" t="s">
        <v>1339</v>
      </c>
      <c r="D73" s="6">
        <f ca="1">RANDBETWEEN(44562,44648)</f>
        <v>44612</v>
      </c>
      <c r="E73" s="21">
        <f ca="1">NETWORKDAYS.INTL(D73,$I$7,"0000011",$I$10:$I$12)*$I$15*$I$16</f>
        <v>23200</v>
      </c>
    </row>
    <row r="74" spans="1:5" x14ac:dyDescent="0.25">
      <c r="A74" s="24">
        <v>69</v>
      </c>
      <c r="B74" s="23" t="s">
        <v>1338</v>
      </c>
      <c r="C74" s="22" t="s">
        <v>1337</v>
      </c>
      <c r="D74" s="6">
        <f ca="1">RANDBETWEEN(44562,44648)</f>
        <v>44595</v>
      </c>
      <c r="E74" s="21">
        <f ca="1">NETWORKDAYS.INTL(D74,$I$7,"0000011",$I$10:$I$12)*$I$15*$I$16</f>
        <v>24400</v>
      </c>
    </row>
    <row r="75" spans="1:5" x14ac:dyDescent="0.25">
      <c r="A75" s="24">
        <v>70</v>
      </c>
      <c r="B75" s="23" t="s">
        <v>1336</v>
      </c>
      <c r="C75" s="22" t="s">
        <v>1335</v>
      </c>
      <c r="D75" s="6">
        <f ca="1">RANDBETWEEN(44562,44648)</f>
        <v>44590</v>
      </c>
      <c r="E75" s="21">
        <f ca="1">NETWORKDAYS.INTL(D75,$I$7,"0000011",$I$10:$I$12)*$I$15*$I$16</f>
        <v>24700</v>
      </c>
    </row>
    <row r="76" spans="1:5" x14ac:dyDescent="0.25">
      <c r="A76" s="24">
        <v>71</v>
      </c>
      <c r="B76" s="23" t="s">
        <v>1334</v>
      </c>
      <c r="C76" s="22" t="s">
        <v>1333</v>
      </c>
      <c r="D76" s="6">
        <f ca="1">RANDBETWEEN(44562,44648)</f>
        <v>44580</v>
      </c>
      <c r="E76" s="21">
        <f ca="1">NETWORKDAYS.INTL(D76,$I$7,"0000011",$I$10:$I$12)*$I$15*$I$16</f>
        <v>25400</v>
      </c>
    </row>
    <row r="77" spans="1:5" x14ac:dyDescent="0.25">
      <c r="A77" s="24">
        <v>72</v>
      </c>
      <c r="B77" s="23" t="s">
        <v>1332</v>
      </c>
      <c r="C77" s="22" t="s">
        <v>1331</v>
      </c>
      <c r="D77" s="6">
        <f ca="1">RANDBETWEEN(44562,44648)</f>
        <v>44610</v>
      </c>
      <c r="E77" s="21">
        <f ca="1">NETWORKDAYS.INTL(D77,$I$7,"0000011",$I$10:$I$12)*$I$15*$I$16</f>
        <v>23300</v>
      </c>
    </row>
    <row r="78" spans="1:5" x14ac:dyDescent="0.25">
      <c r="A78" s="24">
        <v>73</v>
      </c>
      <c r="B78" s="23" t="s">
        <v>1330</v>
      </c>
      <c r="C78" s="22" t="s">
        <v>1329</v>
      </c>
      <c r="D78" s="6">
        <f ca="1">RANDBETWEEN(44562,44648)</f>
        <v>44601</v>
      </c>
      <c r="E78" s="21">
        <f ca="1">NETWORKDAYS.INTL(D78,$I$7,"0000011",$I$10:$I$12)*$I$15*$I$16</f>
        <v>24000</v>
      </c>
    </row>
    <row r="79" spans="1:5" x14ac:dyDescent="0.25">
      <c r="A79" s="24">
        <v>74</v>
      </c>
      <c r="B79" s="23" t="s">
        <v>1328</v>
      </c>
      <c r="C79" s="22" t="s">
        <v>1327</v>
      </c>
      <c r="D79" s="6">
        <f ca="1">RANDBETWEEN(44562,44648)</f>
        <v>44643</v>
      </c>
      <c r="E79" s="21">
        <f ca="1">NETWORKDAYS.INTL(D79,$I$7,"0000011",$I$10:$I$12)*$I$15*$I$16</f>
        <v>21000</v>
      </c>
    </row>
    <row r="80" spans="1:5" x14ac:dyDescent="0.25">
      <c r="A80" s="24">
        <v>75</v>
      </c>
      <c r="B80" s="23" t="s">
        <v>1326</v>
      </c>
      <c r="C80" s="22" t="s">
        <v>1325</v>
      </c>
      <c r="D80" s="6">
        <f ca="1">RANDBETWEEN(44562,44648)</f>
        <v>44614</v>
      </c>
      <c r="E80" s="21">
        <f ca="1">NETWORKDAYS.INTL(D80,$I$7,"0000011",$I$10:$I$12)*$I$15*$I$16</f>
        <v>23100</v>
      </c>
    </row>
    <row r="81" spans="1:5" x14ac:dyDescent="0.25">
      <c r="A81" s="24">
        <v>76</v>
      </c>
      <c r="B81" s="23" t="s">
        <v>1324</v>
      </c>
      <c r="C81" s="22" t="s">
        <v>1323</v>
      </c>
      <c r="D81" s="6">
        <f ca="1">RANDBETWEEN(44562,44648)</f>
        <v>44604</v>
      </c>
      <c r="E81" s="21">
        <f ca="1">NETWORKDAYS.INTL(D81,$I$7,"0000011",$I$10:$I$12)*$I$15*$I$16</f>
        <v>23700</v>
      </c>
    </row>
    <row r="82" spans="1:5" x14ac:dyDescent="0.25">
      <c r="A82" s="24">
        <v>77</v>
      </c>
      <c r="B82" s="23">
        <v>30353033</v>
      </c>
      <c r="C82" s="22" t="s">
        <v>1322</v>
      </c>
      <c r="D82" s="6">
        <f ca="1">RANDBETWEEN(44562,44648)</f>
        <v>44610</v>
      </c>
      <c r="E82" s="21">
        <f ca="1">NETWORKDAYS.INTL(D82,$I$7,"0000011",$I$10:$I$12)*$I$15*$I$16</f>
        <v>23300</v>
      </c>
    </row>
    <row r="83" spans="1:5" x14ac:dyDescent="0.25">
      <c r="A83" s="24">
        <v>78</v>
      </c>
      <c r="B83" s="23" t="s">
        <v>1321</v>
      </c>
      <c r="C83" s="22" t="s">
        <v>1320</v>
      </c>
      <c r="D83" s="6">
        <f ca="1">RANDBETWEEN(44562,44648)</f>
        <v>44569</v>
      </c>
      <c r="E83" s="21">
        <f ca="1">NETWORKDAYS.INTL(D83,$I$7,"0000011",$I$10:$I$12)*$I$15*$I$16</f>
        <v>26100</v>
      </c>
    </row>
    <row r="84" spans="1:5" x14ac:dyDescent="0.25">
      <c r="A84" s="24">
        <v>79</v>
      </c>
      <c r="B84" s="23" t="s">
        <v>1319</v>
      </c>
      <c r="C84" s="22" t="s">
        <v>1318</v>
      </c>
      <c r="D84" s="6">
        <f ca="1">RANDBETWEEN(44562,44648)</f>
        <v>44578</v>
      </c>
      <c r="E84" s="21">
        <f ca="1">NETWORKDAYS.INTL(D84,$I$7,"0000011",$I$10:$I$12)*$I$15*$I$16</f>
        <v>25600</v>
      </c>
    </row>
    <row r="85" spans="1:5" x14ac:dyDescent="0.25">
      <c r="A85" s="24">
        <v>80</v>
      </c>
      <c r="B85" s="23" t="s">
        <v>1317</v>
      </c>
      <c r="C85" s="22" t="s">
        <v>1316</v>
      </c>
      <c r="D85" s="6">
        <f ca="1">RANDBETWEEN(44562,44648)</f>
        <v>44623</v>
      </c>
      <c r="E85" s="21">
        <f ca="1">NETWORKDAYS.INTL(D85,$I$7,"0000011",$I$10:$I$12)*$I$15*$I$16</f>
        <v>22400</v>
      </c>
    </row>
    <row r="86" spans="1:5" x14ac:dyDescent="0.25">
      <c r="A86" s="24">
        <v>81</v>
      </c>
      <c r="B86" s="23" t="s">
        <v>1315</v>
      </c>
      <c r="C86" s="22" t="s">
        <v>1314</v>
      </c>
      <c r="D86" s="6">
        <f ca="1">RANDBETWEEN(44562,44648)</f>
        <v>44586</v>
      </c>
      <c r="E86" s="21">
        <f ca="1">NETWORKDAYS.INTL(D86,$I$7,"0000011",$I$10:$I$12)*$I$15*$I$16</f>
        <v>25100</v>
      </c>
    </row>
    <row r="87" spans="1:5" x14ac:dyDescent="0.25">
      <c r="A87" s="24">
        <v>82</v>
      </c>
      <c r="B87" s="23" t="s">
        <v>1313</v>
      </c>
      <c r="C87" s="22" t="s">
        <v>1312</v>
      </c>
      <c r="D87" s="6">
        <f ca="1">RANDBETWEEN(44562,44648)</f>
        <v>44647</v>
      </c>
      <c r="E87" s="21">
        <f ca="1">NETWORKDAYS.INTL(D87,$I$7,"0000011",$I$10:$I$12)*$I$15*$I$16</f>
        <v>20700</v>
      </c>
    </row>
    <row r="88" spans="1:5" x14ac:dyDescent="0.25">
      <c r="A88" s="24">
        <v>83</v>
      </c>
      <c r="B88" s="23" t="s">
        <v>1311</v>
      </c>
      <c r="C88" s="22" t="s">
        <v>1310</v>
      </c>
      <c r="D88" s="6">
        <f ca="1">RANDBETWEEN(44562,44648)</f>
        <v>44564</v>
      </c>
      <c r="E88" s="21">
        <f ca="1">NETWORKDAYS.INTL(D88,$I$7,"0000011",$I$10:$I$12)*$I$15*$I$16</f>
        <v>26500</v>
      </c>
    </row>
    <row r="89" spans="1:5" x14ac:dyDescent="0.25">
      <c r="A89" s="24">
        <v>84</v>
      </c>
      <c r="B89" s="23" t="s">
        <v>1309</v>
      </c>
      <c r="C89" s="22" t="s">
        <v>1308</v>
      </c>
      <c r="D89" s="6">
        <f ca="1">RANDBETWEEN(44562,44648)</f>
        <v>44606</v>
      </c>
      <c r="E89" s="21">
        <f ca="1">NETWORKDAYS.INTL(D89,$I$7,"0000011",$I$10:$I$12)*$I$15*$I$16</f>
        <v>23700</v>
      </c>
    </row>
    <row r="90" spans="1:5" x14ac:dyDescent="0.25">
      <c r="A90" s="24">
        <v>85</v>
      </c>
      <c r="B90" s="23" t="s">
        <v>1307</v>
      </c>
      <c r="C90" s="22" t="s">
        <v>1306</v>
      </c>
      <c r="D90" s="6">
        <f ca="1">RANDBETWEEN(44562,44648)</f>
        <v>44631</v>
      </c>
      <c r="E90" s="21">
        <f ca="1">NETWORKDAYS.INTL(D90,$I$7,"0000011",$I$10:$I$12)*$I$15*$I$16</f>
        <v>21800</v>
      </c>
    </row>
    <row r="91" spans="1:5" x14ac:dyDescent="0.25">
      <c r="A91" s="24">
        <v>86</v>
      </c>
      <c r="B91" s="23" t="s">
        <v>1305</v>
      </c>
      <c r="C91" s="22" t="s">
        <v>1304</v>
      </c>
      <c r="D91" s="6">
        <f ca="1">RANDBETWEEN(44562,44648)</f>
        <v>44645</v>
      </c>
      <c r="E91" s="21">
        <f ca="1">NETWORKDAYS.INTL(D91,$I$7,"0000011",$I$10:$I$12)*$I$15*$I$16</f>
        <v>20800</v>
      </c>
    </row>
    <row r="92" spans="1:5" x14ac:dyDescent="0.25">
      <c r="A92" s="24">
        <v>87</v>
      </c>
      <c r="B92" s="23" t="s">
        <v>1303</v>
      </c>
      <c r="C92" s="22" t="s">
        <v>1302</v>
      </c>
      <c r="D92" s="6">
        <f ca="1">RANDBETWEEN(44562,44648)</f>
        <v>44583</v>
      </c>
      <c r="E92" s="21">
        <f ca="1">NETWORKDAYS.INTL(D92,$I$7,"0000011",$I$10:$I$12)*$I$15*$I$16</f>
        <v>25200</v>
      </c>
    </row>
    <row r="93" spans="1:5" x14ac:dyDescent="0.25">
      <c r="A93" s="24">
        <v>88</v>
      </c>
      <c r="B93" s="23" t="s">
        <v>1301</v>
      </c>
      <c r="C93" s="22" t="s">
        <v>1300</v>
      </c>
      <c r="D93" s="6">
        <f ca="1">RANDBETWEEN(44562,44648)</f>
        <v>44566</v>
      </c>
      <c r="E93" s="21">
        <f ca="1">NETWORKDAYS.INTL(D93,$I$7,"0000011",$I$10:$I$12)*$I$15*$I$16</f>
        <v>26300</v>
      </c>
    </row>
    <row r="94" spans="1:5" x14ac:dyDescent="0.25">
      <c r="A94" s="24">
        <v>89</v>
      </c>
      <c r="B94" s="23" t="s">
        <v>1299</v>
      </c>
      <c r="C94" s="22" t="s">
        <v>1298</v>
      </c>
      <c r="D94" s="6">
        <f ca="1">RANDBETWEEN(44562,44648)</f>
        <v>44564</v>
      </c>
      <c r="E94" s="21">
        <f ca="1">NETWORKDAYS.INTL(D94,$I$7,"0000011",$I$10:$I$12)*$I$15*$I$16</f>
        <v>26500</v>
      </c>
    </row>
    <row r="95" spans="1:5" x14ac:dyDescent="0.25">
      <c r="A95" s="24">
        <v>90</v>
      </c>
      <c r="B95" s="23" t="s">
        <v>1297</v>
      </c>
      <c r="C95" s="22" t="s">
        <v>1296</v>
      </c>
      <c r="D95" s="6">
        <f ca="1">RANDBETWEEN(44562,44648)</f>
        <v>44590</v>
      </c>
      <c r="E95" s="21">
        <f ca="1">NETWORKDAYS.INTL(D95,$I$7,"0000011",$I$10:$I$12)*$I$15*$I$16</f>
        <v>24700</v>
      </c>
    </row>
    <row r="96" spans="1:5" x14ac:dyDescent="0.25">
      <c r="A96" s="24">
        <v>91</v>
      </c>
      <c r="B96" s="23" t="s">
        <v>1295</v>
      </c>
      <c r="C96" s="22" t="s">
        <v>1294</v>
      </c>
      <c r="D96" s="6">
        <f ca="1">RANDBETWEEN(44562,44648)</f>
        <v>44618</v>
      </c>
      <c r="E96" s="21">
        <f ca="1">NETWORKDAYS.INTL(D96,$I$7,"0000011",$I$10:$I$12)*$I$15*$I$16</f>
        <v>22700</v>
      </c>
    </row>
    <row r="97" spans="1:5" x14ac:dyDescent="0.25">
      <c r="A97" s="24">
        <v>92</v>
      </c>
      <c r="B97" s="23" t="s">
        <v>1293</v>
      </c>
      <c r="C97" s="22" t="s">
        <v>1292</v>
      </c>
      <c r="D97" s="6">
        <f ca="1">RANDBETWEEN(44562,44648)</f>
        <v>44593</v>
      </c>
      <c r="E97" s="21">
        <f ca="1">NETWORKDAYS.INTL(D97,$I$7,"0000011",$I$10:$I$12)*$I$15*$I$16</f>
        <v>24600</v>
      </c>
    </row>
    <row r="98" spans="1:5" x14ac:dyDescent="0.25">
      <c r="A98" s="24">
        <v>93</v>
      </c>
      <c r="B98" s="23" t="s">
        <v>1291</v>
      </c>
      <c r="C98" s="22" t="s">
        <v>1290</v>
      </c>
      <c r="D98" s="6">
        <f ca="1">RANDBETWEEN(44562,44648)</f>
        <v>44641</v>
      </c>
      <c r="E98" s="21">
        <f ca="1">NETWORKDAYS.INTL(D98,$I$7,"0000011",$I$10:$I$12)*$I$15*$I$16</f>
        <v>21200</v>
      </c>
    </row>
    <row r="99" spans="1:5" x14ac:dyDescent="0.25">
      <c r="A99" s="24">
        <v>94</v>
      </c>
      <c r="B99" s="23" t="s">
        <v>1289</v>
      </c>
      <c r="C99" s="22" t="s">
        <v>1288</v>
      </c>
      <c r="D99" s="6">
        <f ca="1">RANDBETWEEN(44562,44648)</f>
        <v>44635</v>
      </c>
      <c r="E99" s="21">
        <f ca="1">NETWORKDAYS.INTL(D99,$I$7,"0000011",$I$10:$I$12)*$I$15*$I$16</f>
        <v>21600</v>
      </c>
    </row>
    <row r="100" spans="1:5" x14ac:dyDescent="0.25">
      <c r="A100" s="24">
        <v>95</v>
      </c>
      <c r="B100" s="23" t="s">
        <v>1287</v>
      </c>
      <c r="C100" s="22" t="s">
        <v>1286</v>
      </c>
      <c r="D100" s="6">
        <f ca="1">RANDBETWEEN(44562,44648)</f>
        <v>44642</v>
      </c>
      <c r="E100" s="21">
        <f ca="1">NETWORKDAYS.INTL(D100,$I$7,"0000011",$I$10:$I$12)*$I$15*$I$16</f>
        <v>21100</v>
      </c>
    </row>
    <row r="101" spans="1:5" x14ac:dyDescent="0.25">
      <c r="A101" s="24">
        <v>96</v>
      </c>
      <c r="B101" s="23" t="s">
        <v>1285</v>
      </c>
      <c r="C101" s="22" t="s">
        <v>1284</v>
      </c>
      <c r="D101" s="6">
        <f ca="1">RANDBETWEEN(44562,44648)</f>
        <v>44566</v>
      </c>
      <c r="E101" s="21">
        <f ca="1">NETWORKDAYS.INTL(D101,$I$7,"0000011",$I$10:$I$12)*$I$15*$I$16</f>
        <v>26300</v>
      </c>
    </row>
    <row r="102" spans="1:5" x14ac:dyDescent="0.25">
      <c r="A102" s="24">
        <v>97</v>
      </c>
      <c r="B102" s="23" t="s">
        <v>1283</v>
      </c>
      <c r="C102" s="22" t="s">
        <v>1282</v>
      </c>
      <c r="D102" s="6">
        <f ca="1">RANDBETWEEN(44562,44648)</f>
        <v>44647</v>
      </c>
      <c r="E102" s="21">
        <f ca="1">NETWORKDAYS.INTL(D102,$I$7,"0000011",$I$10:$I$12)*$I$15*$I$16</f>
        <v>20700</v>
      </c>
    </row>
    <row r="103" spans="1:5" x14ac:dyDescent="0.25">
      <c r="A103" s="24">
        <v>98</v>
      </c>
      <c r="B103" s="23" t="s">
        <v>1281</v>
      </c>
      <c r="C103" s="22" t="s">
        <v>1280</v>
      </c>
      <c r="D103" s="6">
        <f ca="1">RANDBETWEEN(44562,44648)</f>
        <v>44575</v>
      </c>
      <c r="E103" s="21">
        <f ca="1">NETWORKDAYS.INTL(D103,$I$7,"0000011",$I$10:$I$12)*$I$15*$I$16</f>
        <v>25700</v>
      </c>
    </row>
    <row r="104" spans="1:5" x14ac:dyDescent="0.25">
      <c r="A104" s="24">
        <v>99</v>
      </c>
      <c r="B104" s="23" t="s">
        <v>1279</v>
      </c>
      <c r="C104" s="22" t="s">
        <v>1278</v>
      </c>
      <c r="D104" s="6">
        <f ca="1">RANDBETWEEN(44562,44648)</f>
        <v>44575</v>
      </c>
      <c r="E104" s="21">
        <f ca="1">NETWORKDAYS.INTL(D104,$I$7,"0000011",$I$10:$I$12)*$I$15*$I$16</f>
        <v>25700</v>
      </c>
    </row>
    <row r="105" spans="1:5" x14ac:dyDescent="0.25">
      <c r="A105" s="24">
        <v>100</v>
      </c>
      <c r="B105" s="23" t="s">
        <v>1277</v>
      </c>
      <c r="C105" s="22" t="s">
        <v>1276</v>
      </c>
      <c r="D105" s="6">
        <f ca="1">RANDBETWEEN(44562,44648)</f>
        <v>44578</v>
      </c>
      <c r="E105" s="21">
        <f ca="1">NETWORKDAYS.INTL(D105,$I$7,"0000011",$I$10:$I$12)*$I$15*$I$16</f>
        <v>25600</v>
      </c>
    </row>
    <row r="106" spans="1:5" x14ac:dyDescent="0.25">
      <c r="A106" s="24">
        <v>101</v>
      </c>
      <c r="B106" s="23" t="s">
        <v>1275</v>
      </c>
      <c r="C106" s="22" t="s">
        <v>1274</v>
      </c>
      <c r="D106" s="6">
        <f ca="1">RANDBETWEEN(44562,44648)</f>
        <v>44615</v>
      </c>
      <c r="E106" s="21">
        <f ca="1">NETWORKDAYS.INTL(D106,$I$7,"0000011",$I$10:$I$12)*$I$15*$I$16</f>
        <v>23000</v>
      </c>
    </row>
    <row r="107" spans="1:5" x14ac:dyDescent="0.25">
      <c r="A107" s="24">
        <v>102</v>
      </c>
      <c r="B107" s="23" t="s">
        <v>1273</v>
      </c>
      <c r="C107" s="22" t="s">
        <v>1272</v>
      </c>
      <c r="D107" s="6">
        <f ca="1">RANDBETWEEN(44562,44648)</f>
        <v>44642</v>
      </c>
      <c r="E107" s="21">
        <f ca="1">NETWORKDAYS.INTL(D107,$I$7,"0000011",$I$10:$I$12)*$I$15*$I$16</f>
        <v>21100</v>
      </c>
    </row>
    <row r="108" spans="1:5" x14ac:dyDescent="0.25">
      <c r="A108" s="24">
        <v>103</v>
      </c>
      <c r="B108" s="23" t="s">
        <v>1271</v>
      </c>
      <c r="C108" s="22" t="s">
        <v>1270</v>
      </c>
      <c r="D108" s="6">
        <f ca="1">RANDBETWEEN(44562,44648)</f>
        <v>44644</v>
      </c>
      <c r="E108" s="21">
        <f ca="1">NETWORKDAYS.INTL(D108,$I$7,"0000011",$I$10:$I$12)*$I$15*$I$16</f>
        <v>20900</v>
      </c>
    </row>
    <row r="109" spans="1:5" x14ac:dyDescent="0.25">
      <c r="A109" s="24">
        <v>104</v>
      </c>
      <c r="B109" s="23" t="s">
        <v>1269</v>
      </c>
      <c r="C109" s="22" t="s">
        <v>1268</v>
      </c>
      <c r="D109" s="6">
        <f ca="1">RANDBETWEEN(44562,44648)</f>
        <v>44643</v>
      </c>
      <c r="E109" s="21">
        <f ca="1">NETWORKDAYS.INTL(D109,$I$7,"0000011",$I$10:$I$12)*$I$15*$I$16</f>
        <v>21000</v>
      </c>
    </row>
    <row r="110" spans="1:5" x14ac:dyDescent="0.25">
      <c r="A110" s="24">
        <v>105</v>
      </c>
      <c r="B110" s="23" t="s">
        <v>1267</v>
      </c>
      <c r="C110" s="22" t="s">
        <v>1266</v>
      </c>
      <c r="D110" s="6">
        <f ca="1">RANDBETWEEN(44562,44648)</f>
        <v>44601</v>
      </c>
      <c r="E110" s="21">
        <f ca="1">NETWORKDAYS.INTL(D110,$I$7,"0000011",$I$10:$I$12)*$I$15*$I$16</f>
        <v>24000</v>
      </c>
    </row>
    <row r="111" spans="1:5" x14ac:dyDescent="0.25">
      <c r="A111" s="24">
        <v>106</v>
      </c>
      <c r="B111" s="23" t="s">
        <v>1265</v>
      </c>
      <c r="C111" s="22" t="s">
        <v>1264</v>
      </c>
      <c r="D111" s="6">
        <f ca="1">RANDBETWEEN(44562,44648)</f>
        <v>44600</v>
      </c>
      <c r="E111" s="21">
        <f ca="1">NETWORKDAYS.INTL(D111,$I$7,"0000011",$I$10:$I$12)*$I$15*$I$16</f>
        <v>24100</v>
      </c>
    </row>
    <row r="112" spans="1:5" x14ac:dyDescent="0.25">
      <c r="A112" s="24">
        <v>107</v>
      </c>
      <c r="B112" s="23" t="s">
        <v>1263</v>
      </c>
      <c r="C112" s="22" t="s">
        <v>1262</v>
      </c>
      <c r="D112" s="6">
        <f ca="1">RANDBETWEEN(44562,44648)</f>
        <v>44632</v>
      </c>
      <c r="E112" s="21">
        <f ca="1">NETWORKDAYS.INTL(D112,$I$7,"0000011",$I$10:$I$12)*$I$15*$I$16</f>
        <v>21700</v>
      </c>
    </row>
    <row r="113" spans="1:5" x14ac:dyDescent="0.25">
      <c r="A113" s="24">
        <v>108</v>
      </c>
      <c r="B113" s="23" t="s">
        <v>1261</v>
      </c>
      <c r="C113" s="22" t="s">
        <v>1260</v>
      </c>
      <c r="D113" s="6">
        <f ca="1">RANDBETWEEN(44562,44648)</f>
        <v>44627</v>
      </c>
      <c r="E113" s="21">
        <f ca="1">NETWORKDAYS.INTL(D113,$I$7,"0000011",$I$10:$I$12)*$I$15*$I$16</f>
        <v>22200</v>
      </c>
    </row>
    <row r="114" spans="1:5" x14ac:dyDescent="0.25">
      <c r="A114" s="24">
        <v>109</v>
      </c>
      <c r="B114" s="23">
        <v>30239277</v>
      </c>
      <c r="C114" s="22" t="s">
        <v>1259</v>
      </c>
      <c r="D114" s="6">
        <f ca="1">RANDBETWEEN(44562,44648)</f>
        <v>44638</v>
      </c>
      <c r="E114" s="21">
        <f ca="1">NETWORKDAYS.INTL(D114,$I$7,"0000011",$I$10:$I$12)*$I$15*$I$16</f>
        <v>21300</v>
      </c>
    </row>
    <row r="115" spans="1:5" x14ac:dyDescent="0.25">
      <c r="A115" s="24">
        <v>110</v>
      </c>
      <c r="B115" s="23" t="s">
        <v>1258</v>
      </c>
      <c r="C115" s="22" t="s">
        <v>1257</v>
      </c>
      <c r="D115" s="6">
        <f ca="1">RANDBETWEEN(44562,44648)</f>
        <v>44577</v>
      </c>
      <c r="E115" s="21">
        <f ca="1">NETWORKDAYS.INTL(D115,$I$7,"0000011",$I$10:$I$12)*$I$15*$I$16</f>
        <v>25600</v>
      </c>
    </row>
    <row r="116" spans="1:5" x14ac:dyDescent="0.25">
      <c r="A116" s="24">
        <v>111</v>
      </c>
      <c r="B116" s="23" t="s">
        <v>1256</v>
      </c>
      <c r="C116" s="22" t="s">
        <v>1255</v>
      </c>
      <c r="D116" s="6">
        <f ca="1">RANDBETWEEN(44562,44648)</f>
        <v>44598</v>
      </c>
      <c r="E116" s="21">
        <f ca="1">NETWORKDAYS.INTL(D116,$I$7,"0000011",$I$10:$I$12)*$I$15*$I$16</f>
        <v>24200</v>
      </c>
    </row>
    <row r="117" spans="1:5" x14ac:dyDescent="0.25">
      <c r="A117" s="24">
        <v>112</v>
      </c>
      <c r="B117" s="23" t="s">
        <v>1254</v>
      </c>
      <c r="C117" s="22" t="s">
        <v>1253</v>
      </c>
      <c r="D117" s="6">
        <f ca="1">RANDBETWEEN(44562,44648)</f>
        <v>44592</v>
      </c>
      <c r="E117" s="21">
        <f ca="1">NETWORKDAYS.INTL(D117,$I$7,"0000011",$I$10:$I$12)*$I$15*$I$16</f>
        <v>24700</v>
      </c>
    </row>
    <row r="118" spans="1:5" x14ac:dyDescent="0.25">
      <c r="A118" s="24">
        <v>113</v>
      </c>
      <c r="B118" s="23" t="s">
        <v>1252</v>
      </c>
      <c r="C118" s="22" t="s">
        <v>1251</v>
      </c>
      <c r="D118" s="6">
        <f ca="1">RANDBETWEEN(44562,44648)</f>
        <v>44596</v>
      </c>
      <c r="E118" s="21">
        <f ca="1">NETWORKDAYS.INTL(D118,$I$7,"0000011",$I$10:$I$12)*$I$15*$I$16</f>
        <v>24300</v>
      </c>
    </row>
    <row r="119" spans="1:5" x14ac:dyDescent="0.25">
      <c r="A119" s="24">
        <v>114</v>
      </c>
      <c r="B119" s="23" t="s">
        <v>1250</v>
      </c>
      <c r="C119" s="22" t="s">
        <v>1249</v>
      </c>
      <c r="D119" s="6">
        <f ca="1">RANDBETWEEN(44562,44648)</f>
        <v>44635</v>
      </c>
      <c r="E119" s="21">
        <f ca="1">NETWORKDAYS.INTL(D119,$I$7,"0000011",$I$10:$I$12)*$I$15*$I$16</f>
        <v>21600</v>
      </c>
    </row>
    <row r="120" spans="1:5" x14ac:dyDescent="0.25">
      <c r="A120" s="24">
        <v>115</v>
      </c>
      <c r="B120" s="23" t="s">
        <v>1248</v>
      </c>
      <c r="C120" s="22" t="s">
        <v>1247</v>
      </c>
      <c r="D120" s="6">
        <f ca="1">RANDBETWEEN(44562,44648)</f>
        <v>44644</v>
      </c>
      <c r="E120" s="21">
        <f ca="1">NETWORKDAYS.INTL(D120,$I$7,"0000011",$I$10:$I$12)*$I$15*$I$16</f>
        <v>20900</v>
      </c>
    </row>
    <row r="121" spans="1:5" x14ac:dyDescent="0.25">
      <c r="A121" s="24">
        <v>116</v>
      </c>
      <c r="B121" s="23" t="s">
        <v>1246</v>
      </c>
      <c r="C121" s="22" t="s">
        <v>1245</v>
      </c>
      <c r="D121" s="6">
        <f ca="1">RANDBETWEEN(44562,44648)</f>
        <v>44600</v>
      </c>
      <c r="E121" s="21">
        <f ca="1">NETWORKDAYS.INTL(D121,$I$7,"0000011",$I$10:$I$12)*$I$15*$I$16</f>
        <v>24100</v>
      </c>
    </row>
    <row r="122" spans="1:5" x14ac:dyDescent="0.25">
      <c r="A122" s="24">
        <v>117</v>
      </c>
      <c r="B122" s="23" t="s">
        <v>1244</v>
      </c>
      <c r="C122" s="22" t="s">
        <v>1243</v>
      </c>
      <c r="D122" s="6">
        <f ca="1">RANDBETWEEN(44562,44648)</f>
        <v>44584</v>
      </c>
      <c r="E122" s="21">
        <f ca="1">NETWORKDAYS.INTL(D122,$I$7,"0000011",$I$10:$I$12)*$I$15*$I$16</f>
        <v>25200</v>
      </c>
    </row>
    <row r="123" spans="1:5" x14ac:dyDescent="0.25">
      <c r="A123" s="24">
        <v>118</v>
      </c>
      <c r="B123" s="23" t="s">
        <v>1242</v>
      </c>
      <c r="C123" s="22" t="s">
        <v>1241</v>
      </c>
      <c r="D123" s="6">
        <f ca="1">RANDBETWEEN(44562,44648)</f>
        <v>44631</v>
      </c>
      <c r="E123" s="21">
        <f ca="1">NETWORKDAYS.INTL(D123,$I$7,"0000011",$I$10:$I$12)*$I$15*$I$16</f>
        <v>21800</v>
      </c>
    </row>
    <row r="124" spans="1:5" x14ac:dyDescent="0.25">
      <c r="A124" s="24">
        <v>119</v>
      </c>
      <c r="B124" s="23" t="s">
        <v>1240</v>
      </c>
      <c r="C124" s="22" t="s">
        <v>1239</v>
      </c>
      <c r="D124" s="6">
        <f ca="1">RANDBETWEEN(44562,44648)</f>
        <v>44614</v>
      </c>
      <c r="E124" s="21">
        <f ca="1">NETWORKDAYS.INTL(D124,$I$7,"0000011",$I$10:$I$12)*$I$15*$I$16</f>
        <v>23100</v>
      </c>
    </row>
    <row r="125" spans="1:5" x14ac:dyDescent="0.25">
      <c r="A125" s="24">
        <v>120</v>
      </c>
      <c r="B125" s="23" t="s">
        <v>1238</v>
      </c>
      <c r="C125" s="22" t="s">
        <v>1237</v>
      </c>
      <c r="D125" s="6">
        <f ca="1">RANDBETWEEN(44562,44648)</f>
        <v>44591</v>
      </c>
      <c r="E125" s="21">
        <f ca="1">NETWORKDAYS.INTL(D125,$I$7,"0000011",$I$10:$I$12)*$I$15*$I$16</f>
        <v>24700</v>
      </c>
    </row>
    <row r="126" spans="1:5" x14ac:dyDescent="0.25">
      <c r="A126" s="24">
        <v>121</v>
      </c>
      <c r="B126" s="23" t="s">
        <v>1236</v>
      </c>
      <c r="C126" s="22" t="s">
        <v>1235</v>
      </c>
      <c r="D126" s="6">
        <f ca="1">RANDBETWEEN(44562,44648)</f>
        <v>44637</v>
      </c>
      <c r="E126" s="21">
        <f ca="1">NETWORKDAYS.INTL(D126,$I$7,"0000011",$I$10:$I$12)*$I$15*$I$16</f>
        <v>21400</v>
      </c>
    </row>
    <row r="127" spans="1:5" x14ac:dyDescent="0.25">
      <c r="A127" s="24">
        <v>122</v>
      </c>
      <c r="B127" s="23" t="s">
        <v>1234</v>
      </c>
      <c r="C127" s="22" t="s">
        <v>1233</v>
      </c>
      <c r="D127" s="6">
        <f ca="1">RANDBETWEEN(44562,44648)</f>
        <v>44615</v>
      </c>
      <c r="E127" s="21">
        <f ca="1">NETWORKDAYS.INTL(D127,$I$7,"0000011",$I$10:$I$12)*$I$15*$I$16</f>
        <v>23000</v>
      </c>
    </row>
    <row r="128" spans="1:5" x14ac:dyDescent="0.25">
      <c r="A128" s="24">
        <v>123</v>
      </c>
      <c r="B128" s="23" t="s">
        <v>1232</v>
      </c>
      <c r="C128" s="22" t="s">
        <v>1231</v>
      </c>
      <c r="D128" s="6">
        <f ca="1">RANDBETWEEN(44562,44648)</f>
        <v>44573</v>
      </c>
      <c r="E128" s="21">
        <f ca="1">NETWORKDAYS.INTL(D128,$I$7,"0000011",$I$10:$I$12)*$I$15*$I$16</f>
        <v>25900</v>
      </c>
    </row>
    <row r="129" spans="1:5" x14ac:dyDescent="0.25">
      <c r="A129" s="24">
        <v>124</v>
      </c>
      <c r="B129" s="23" t="s">
        <v>1230</v>
      </c>
      <c r="C129" s="22" t="s">
        <v>1229</v>
      </c>
      <c r="D129" s="6">
        <f ca="1">RANDBETWEEN(44562,44648)</f>
        <v>44614</v>
      </c>
      <c r="E129" s="21">
        <f ca="1">NETWORKDAYS.INTL(D129,$I$7,"0000011",$I$10:$I$12)*$I$15*$I$16</f>
        <v>23100</v>
      </c>
    </row>
    <row r="130" spans="1:5" x14ac:dyDescent="0.25">
      <c r="A130" s="24">
        <v>125</v>
      </c>
      <c r="B130" s="23" t="s">
        <v>1228</v>
      </c>
      <c r="C130" s="22" t="s">
        <v>1227</v>
      </c>
      <c r="D130" s="6">
        <f ca="1">RANDBETWEEN(44562,44648)</f>
        <v>44621</v>
      </c>
      <c r="E130" s="21">
        <f ca="1">NETWORKDAYS.INTL(D130,$I$7,"0000011",$I$10:$I$12)*$I$15*$I$16</f>
        <v>22600</v>
      </c>
    </row>
    <row r="131" spans="1:5" x14ac:dyDescent="0.25">
      <c r="A131" s="24">
        <v>126</v>
      </c>
      <c r="B131" s="23" t="s">
        <v>1226</v>
      </c>
      <c r="C131" s="22" t="s">
        <v>1225</v>
      </c>
      <c r="D131" s="6">
        <f ca="1">RANDBETWEEN(44562,44648)</f>
        <v>44627</v>
      </c>
      <c r="E131" s="21">
        <f ca="1">NETWORKDAYS.INTL(D131,$I$7,"0000011",$I$10:$I$12)*$I$15*$I$16</f>
        <v>22200</v>
      </c>
    </row>
    <row r="132" spans="1:5" x14ac:dyDescent="0.25">
      <c r="A132" s="24">
        <v>127</v>
      </c>
      <c r="B132" s="23" t="s">
        <v>1224</v>
      </c>
      <c r="C132" s="22" t="s">
        <v>1223</v>
      </c>
      <c r="D132" s="6">
        <f ca="1">RANDBETWEEN(44562,44648)</f>
        <v>44638</v>
      </c>
      <c r="E132" s="21">
        <f ca="1">NETWORKDAYS.INTL(D132,$I$7,"0000011",$I$10:$I$12)*$I$15*$I$16</f>
        <v>21300</v>
      </c>
    </row>
    <row r="133" spans="1:5" x14ac:dyDescent="0.25">
      <c r="A133" s="24">
        <v>128</v>
      </c>
      <c r="B133" s="23" t="s">
        <v>1222</v>
      </c>
      <c r="C133" s="22" t="s">
        <v>1221</v>
      </c>
      <c r="D133" s="6">
        <f ca="1">RANDBETWEEN(44562,44648)</f>
        <v>44640</v>
      </c>
      <c r="E133" s="21">
        <f ca="1">NETWORKDAYS.INTL(D133,$I$7,"0000011",$I$10:$I$12)*$I$15*$I$16</f>
        <v>21200</v>
      </c>
    </row>
    <row r="134" spans="1:5" x14ac:dyDescent="0.25">
      <c r="A134" s="24">
        <v>129</v>
      </c>
      <c r="B134" s="23" t="s">
        <v>1220</v>
      </c>
      <c r="C134" s="22" t="s">
        <v>1219</v>
      </c>
      <c r="D134" s="6">
        <f ca="1">RANDBETWEEN(44562,44648)</f>
        <v>44572</v>
      </c>
      <c r="E134" s="21">
        <f ca="1">NETWORKDAYS.INTL(D134,$I$7,"0000011",$I$10:$I$12)*$I$15*$I$16</f>
        <v>26000</v>
      </c>
    </row>
    <row r="135" spans="1:5" x14ac:dyDescent="0.25">
      <c r="A135" s="24">
        <v>130</v>
      </c>
      <c r="B135" s="23" t="s">
        <v>1218</v>
      </c>
      <c r="C135" s="22" t="s">
        <v>1217</v>
      </c>
      <c r="D135" s="6">
        <f ca="1">RANDBETWEEN(44562,44648)</f>
        <v>44607</v>
      </c>
      <c r="E135" s="21">
        <f ca="1">NETWORKDAYS.INTL(D135,$I$7,"0000011",$I$10:$I$12)*$I$15*$I$16</f>
        <v>23600</v>
      </c>
    </row>
    <row r="136" spans="1:5" x14ac:dyDescent="0.25">
      <c r="A136" s="24">
        <v>131</v>
      </c>
      <c r="B136" s="23" t="s">
        <v>1216</v>
      </c>
      <c r="C136" s="22" t="s">
        <v>1215</v>
      </c>
      <c r="D136" s="6">
        <f ca="1">RANDBETWEEN(44562,44648)</f>
        <v>44569</v>
      </c>
      <c r="E136" s="21">
        <f ca="1">NETWORKDAYS.INTL(D136,$I$7,"0000011",$I$10:$I$12)*$I$15*$I$16</f>
        <v>26100</v>
      </c>
    </row>
    <row r="137" spans="1:5" x14ac:dyDescent="0.25">
      <c r="A137" s="24">
        <v>132</v>
      </c>
      <c r="B137" s="23" t="s">
        <v>1214</v>
      </c>
      <c r="C137" s="22" t="s">
        <v>1213</v>
      </c>
      <c r="D137" s="6">
        <f ca="1">RANDBETWEEN(44562,44648)</f>
        <v>44590</v>
      </c>
      <c r="E137" s="21">
        <f ca="1">NETWORKDAYS.INTL(D137,$I$7,"0000011",$I$10:$I$12)*$I$15*$I$16</f>
        <v>24700</v>
      </c>
    </row>
    <row r="138" spans="1:5" x14ac:dyDescent="0.25">
      <c r="A138" s="24">
        <v>133</v>
      </c>
      <c r="B138" s="23" t="s">
        <v>1212</v>
      </c>
      <c r="C138" s="22" t="s">
        <v>1211</v>
      </c>
      <c r="D138" s="6">
        <f ca="1">RANDBETWEEN(44562,44648)</f>
        <v>44641</v>
      </c>
      <c r="E138" s="21">
        <f ca="1">NETWORKDAYS.INTL(D138,$I$7,"0000011",$I$10:$I$12)*$I$15*$I$16</f>
        <v>21200</v>
      </c>
    </row>
    <row r="139" spans="1:5" x14ac:dyDescent="0.25">
      <c r="A139" s="24">
        <v>134</v>
      </c>
      <c r="B139" s="23" t="s">
        <v>1210</v>
      </c>
      <c r="C139" s="22" t="s">
        <v>1209</v>
      </c>
      <c r="D139" s="6">
        <f ca="1">RANDBETWEEN(44562,44648)</f>
        <v>44606</v>
      </c>
      <c r="E139" s="21">
        <f ca="1">NETWORKDAYS.INTL(D139,$I$7,"0000011",$I$10:$I$12)*$I$15*$I$16</f>
        <v>23700</v>
      </c>
    </row>
    <row r="140" spans="1:5" x14ac:dyDescent="0.25">
      <c r="A140" s="24">
        <v>135</v>
      </c>
      <c r="B140" s="23" t="s">
        <v>1208</v>
      </c>
      <c r="C140" s="22" t="s">
        <v>1207</v>
      </c>
      <c r="D140" s="6">
        <f ca="1">RANDBETWEEN(44562,44648)</f>
        <v>44628</v>
      </c>
      <c r="E140" s="21">
        <f ca="1">NETWORKDAYS.INTL(D140,$I$7,"0000011",$I$10:$I$12)*$I$15*$I$16</f>
        <v>22100</v>
      </c>
    </row>
    <row r="141" spans="1:5" x14ac:dyDescent="0.25">
      <c r="A141" s="24">
        <v>136</v>
      </c>
      <c r="B141" s="23" t="s">
        <v>1206</v>
      </c>
      <c r="C141" s="22" t="s">
        <v>1205</v>
      </c>
      <c r="D141" s="6">
        <f ca="1">RANDBETWEEN(44562,44648)</f>
        <v>44578</v>
      </c>
      <c r="E141" s="21">
        <f ca="1">NETWORKDAYS.INTL(D141,$I$7,"0000011",$I$10:$I$12)*$I$15*$I$16</f>
        <v>25600</v>
      </c>
    </row>
    <row r="142" spans="1:5" x14ac:dyDescent="0.25">
      <c r="A142" s="24">
        <v>137</v>
      </c>
      <c r="B142" s="23" t="s">
        <v>1204</v>
      </c>
      <c r="C142" s="22" t="s">
        <v>1203</v>
      </c>
      <c r="D142" s="6">
        <f ca="1">RANDBETWEEN(44562,44648)</f>
        <v>44567</v>
      </c>
      <c r="E142" s="21">
        <f ca="1">NETWORKDAYS.INTL(D142,$I$7,"0000011",$I$10:$I$12)*$I$15*$I$16</f>
        <v>26200</v>
      </c>
    </row>
    <row r="143" spans="1:5" x14ac:dyDescent="0.25">
      <c r="A143" s="24">
        <v>138</v>
      </c>
      <c r="B143" s="23" t="s">
        <v>1202</v>
      </c>
      <c r="C143" s="22" t="s">
        <v>1201</v>
      </c>
      <c r="D143" s="6">
        <f ca="1">RANDBETWEEN(44562,44648)</f>
        <v>44592</v>
      </c>
      <c r="E143" s="21">
        <f ca="1">NETWORKDAYS.INTL(D143,$I$7,"0000011",$I$10:$I$12)*$I$15*$I$16</f>
        <v>24700</v>
      </c>
    </row>
    <row r="144" spans="1:5" x14ac:dyDescent="0.25">
      <c r="A144" s="24">
        <v>139</v>
      </c>
      <c r="B144" s="23" t="s">
        <v>1200</v>
      </c>
      <c r="C144" s="22" t="s">
        <v>1199</v>
      </c>
      <c r="D144" s="6">
        <f ca="1">RANDBETWEEN(44562,44648)</f>
        <v>44639</v>
      </c>
      <c r="E144" s="21">
        <f ca="1">NETWORKDAYS.INTL(D144,$I$7,"0000011",$I$10:$I$12)*$I$15*$I$16</f>
        <v>21200</v>
      </c>
    </row>
    <row r="145" spans="1:5" x14ac:dyDescent="0.25">
      <c r="A145" s="24">
        <v>140</v>
      </c>
      <c r="B145" s="23" t="s">
        <v>1198</v>
      </c>
      <c r="C145" s="22" t="s">
        <v>1197</v>
      </c>
      <c r="D145" s="6">
        <f ca="1">RANDBETWEEN(44562,44648)</f>
        <v>44636</v>
      </c>
      <c r="E145" s="21">
        <f ca="1">NETWORKDAYS.INTL(D145,$I$7,"0000011",$I$10:$I$12)*$I$15*$I$16</f>
        <v>21500</v>
      </c>
    </row>
    <row r="146" spans="1:5" x14ac:dyDescent="0.25">
      <c r="A146" s="24">
        <v>141</v>
      </c>
      <c r="B146" s="23" t="s">
        <v>1196</v>
      </c>
      <c r="C146" s="22" t="s">
        <v>1195</v>
      </c>
      <c r="D146" s="6">
        <f ca="1">RANDBETWEEN(44562,44648)</f>
        <v>44625</v>
      </c>
      <c r="E146" s="21">
        <f ca="1">NETWORKDAYS.INTL(D146,$I$7,"0000011",$I$10:$I$12)*$I$15*$I$16</f>
        <v>22200</v>
      </c>
    </row>
    <row r="147" spans="1:5" x14ac:dyDescent="0.25">
      <c r="A147" s="24">
        <v>142</v>
      </c>
      <c r="B147" s="23" t="s">
        <v>1194</v>
      </c>
      <c r="C147" s="22" t="s">
        <v>1193</v>
      </c>
      <c r="D147" s="6">
        <f ca="1">RANDBETWEEN(44562,44648)</f>
        <v>44606</v>
      </c>
      <c r="E147" s="21">
        <f ca="1">NETWORKDAYS.INTL(D147,$I$7,"0000011",$I$10:$I$12)*$I$15*$I$16</f>
        <v>23700</v>
      </c>
    </row>
    <row r="148" spans="1:5" x14ac:dyDescent="0.25">
      <c r="A148" s="24">
        <v>143</v>
      </c>
      <c r="B148" s="23" t="s">
        <v>1192</v>
      </c>
      <c r="C148" s="22" t="s">
        <v>1191</v>
      </c>
      <c r="D148" s="6">
        <f ca="1">RANDBETWEEN(44562,44648)</f>
        <v>44614</v>
      </c>
      <c r="E148" s="21">
        <f ca="1">NETWORKDAYS.INTL(D148,$I$7,"0000011",$I$10:$I$12)*$I$15*$I$16</f>
        <v>23100</v>
      </c>
    </row>
    <row r="149" spans="1:5" x14ac:dyDescent="0.25">
      <c r="A149" s="24">
        <v>144</v>
      </c>
      <c r="B149" s="23" t="s">
        <v>1190</v>
      </c>
      <c r="C149" s="22" t="s">
        <v>1189</v>
      </c>
      <c r="D149" s="6">
        <f ca="1">RANDBETWEEN(44562,44648)</f>
        <v>44572</v>
      </c>
      <c r="E149" s="21">
        <f ca="1">NETWORKDAYS.INTL(D149,$I$7,"0000011",$I$10:$I$12)*$I$15*$I$16</f>
        <v>26000</v>
      </c>
    </row>
    <row r="150" spans="1:5" x14ac:dyDescent="0.25">
      <c r="A150" s="24">
        <v>145</v>
      </c>
      <c r="B150" s="23" t="s">
        <v>1188</v>
      </c>
      <c r="C150" s="22" t="s">
        <v>1187</v>
      </c>
      <c r="D150" s="6">
        <f ca="1">RANDBETWEEN(44562,44648)</f>
        <v>44616</v>
      </c>
      <c r="E150" s="21">
        <f ca="1">NETWORKDAYS.INTL(D150,$I$7,"0000011",$I$10:$I$12)*$I$15*$I$16</f>
        <v>22900</v>
      </c>
    </row>
    <row r="151" spans="1:5" x14ac:dyDescent="0.25">
      <c r="A151" s="24">
        <v>146</v>
      </c>
      <c r="B151" s="23" t="s">
        <v>1186</v>
      </c>
      <c r="C151" s="22" t="s">
        <v>1185</v>
      </c>
      <c r="D151" s="6">
        <f ca="1">RANDBETWEEN(44562,44648)</f>
        <v>44625</v>
      </c>
      <c r="E151" s="21">
        <f ca="1">NETWORKDAYS.INTL(D151,$I$7,"0000011",$I$10:$I$12)*$I$15*$I$16</f>
        <v>22200</v>
      </c>
    </row>
    <row r="152" spans="1:5" x14ac:dyDescent="0.25">
      <c r="A152" s="24">
        <v>147</v>
      </c>
      <c r="B152" s="23" t="s">
        <v>1184</v>
      </c>
      <c r="C152" s="22" t="s">
        <v>1183</v>
      </c>
      <c r="D152" s="6">
        <f ca="1">RANDBETWEEN(44562,44648)</f>
        <v>44600</v>
      </c>
      <c r="E152" s="21">
        <f ca="1">NETWORKDAYS.INTL(D152,$I$7,"0000011",$I$10:$I$12)*$I$15*$I$16</f>
        <v>24100</v>
      </c>
    </row>
    <row r="153" spans="1:5" x14ac:dyDescent="0.25">
      <c r="A153" s="24">
        <v>148</v>
      </c>
      <c r="B153" s="23" t="s">
        <v>1182</v>
      </c>
      <c r="C153" s="22" t="s">
        <v>1181</v>
      </c>
      <c r="D153" s="6">
        <f ca="1">RANDBETWEEN(44562,44648)</f>
        <v>44627</v>
      </c>
      <c r="E153" s="21">
        <f ca="1">NETWORKDAYS.INTL(D153,$I$7,"0000011",$I$10:$I$12)*$I$15*$I$16</f>
        <v>22200</v>
      </c>
    </row>
    <row r="154" spans="1:5" x14ac:dyDescent="0.25">
      <c r="A154" s="24">
        <v>149</v>
      </c>
      <c r="B154" s="23" t="s">
        <v>1180</v>
      </c>
      <c r="C154" s="22" t="s">
        <v>1179</v>
      </c>
      <c r="D154" s="6">
        <f ca="1">RANDBETWEEN(44562,44648)</f>
        <v>44597</v>
      </c>
      <c r="E154" s="21">
        <f ca="1">NETWORKDAYS.INTL(D154,$I$7,"0000011",$I$10:$I$12)*$I$15*$I$16</f>
        <v>24200</v>
      </c>
    </row>
    <row r="155" spans="1:5" x14ac:dyDescent="0.25">
      <c r="A155" s="24">
        <v>150</v>
      </c>
      <c r="B155" s="23" t="s">
        <v>1178</v>
      </c>
      <c r="C155" s="22" t="s">
        <v>1177</v>
      </c>
      <c r="D155" s="6">
        <f ca="1">RANDBETWEEN(44562,44648)</f>
        <v>44579</v>
      </c>
      <c r="E155" s="21">
        <f ca="1">NETWORKDAYS.INTL(D155,$I$7,"0000011",$I$10:$I$12)*$I$15*$I$16</f>
        <v>25500</v>
      </c>
    </row>
    <row r="156" spans="1:5" x14ac:dyDescent="0.25">
      <c r="A156" s="24">
        <v>151</v>
      </c>
      <c r="B156" s="23" t="s">
        <v>1176</v>
      </c>
      <c r="C156" s="22" t="s">
        <v>1175</v>
      </c>
      <c r="D156" s="6">
        <f ca="1">RANDBETWEEN(44562,44648)</f>
        <v>44641</v>
      </c>
      <c r="E156" s="21">
        <f ca="1">NETWORKDAYS.INTL(D156,$I$7,"0000011",$I$10:$I$12)*$I$15*$I$16</f>
        <v>21200</v>
      </c>
    </row>
    <row r="157" spans="1:5" x14ac:dyDescent="0.25">
      <c r="A157" s="24">
        <v>152</v>
      </c>
      <c r="B157" s="23" t="s">
        <v>1174</v>
      </c>
      <c r="C157" s="22" t="s">
        <v>1173</v>
      </c>
      <c r="D157" s="6">
        <f ca="1">RANDBETWEEN(44562,44648)</f>
        <v>44583</v>
      </c>
      <c r="E157" s="21">
        <f ca="1">NETWORKDAYS.INTL(D157,$I$7,"0000011",$I$10:$I$12)*$I$15*$I$16</f>
        <v>25200</v>
      </c>
    </row>
    <row r="158" spans="1:5" x14ac:dyDescent="0.25">
      <c r="A158" s="24">
        <v>153</v>
      </c>
      <c r="B158" s="23" t="s">
        <v>1172</v>
      </c>
      <c r="C158" s="22" t="s">
        <v>1171</v>
      </c>
      <c r="D158" s="6">
        <f ca="1">RANDBETWEEN(44562,44648)</f>
        <v>44607</v>
      </c>
      <c r="E158" s="21">
        <f ca="1">NETWORKDAYS.INTL(D158,$I$7,"0000011",$I$10:$I$12)*$I$15*$I$16</f>
        <v>23600</v>
      </c>
    </row>
    <row r="159" spans="1:5" x14ac:dyDescent="0.25">
      <c r="A159" s="24">
        <v>154</v>
      </c>
      <c r="B159" s="23" t="s">
        <v>1170</v>
      </c>
      <c r="C159" s="22" t="s">
        <v>1169</v>
      </c>
      <c r="D159" s="6">
        <f ca="1">RANDBETWEEN(44562,44648)</f>
        <v>44630</v>
      </c>
      <c r="E159" s="21">
        <f ca="1">NETWORKDAYS.INTL(D159,$I$7,"0000011",$I$10:$I$12)*$I$15*$I$16</f>
        <v>21900</v>
      </c>
    </row>
    <row r="160" spans="1:5" x14ac:dyDescent="0.25">
      <c r="A160" s="24">
        <v>155</v>
      </c>
      <c r="B160" s="23" t="s">
        <v>1168</v>
      </c>
      <c r="C160" s="22" t="s">
        <v>1167</v>
      </c>
      <c r="D160" s="6">
        <f ca="1">RANDBETWEEN(44562,44648)</f>
        <v>44641</v>
      </c>
      <c r="E160" s="21">
        <f ca="1">NETWORKDAYS.INTL(D160,$I$7,"0000011",$I$10:$I$12)*$I$15*$I$16</f>
        <v>21200</v>
      </c>
    </row>
    <row r="161" spans="1:5" x14ac:dyDescent="0.25">
      <c r="A161" s="24">
        <v>156</v>
      </c>
      <c r="B161" s="23" t="s">
        <v>1166</v>
      </c>
      <c r="C161" s="22" t="s">
        <v>1165</v>
      </c>
      <c r="D161" s="6">
        <f ca="1">RANDBETWEEN(44562,44648)</f>
        <v>44608</v>
      </c>
      <c r="E161" s="21">
        <f ca="1">NETWORKDAYS.INTL(D161,$I$7,"0000011",$I$10:$I$12)*$I$15*$I$16</f>
        <v>23500</v>
      </c>
    </row>
    <row r="162" spans="1:5" x14ac:dyDescent="0.25">
      <c r="A162" s="24">
        <v>157</v>
      </c>
      <c r="B162" s="23" t="s">
        <v>1164</v>
      </c>
      <c r="C162" s="22" t="s">
        <v>1163</v>
      </c>
      <c r="D162" s="6">
        <f ca="1">RANDBETWEEN(44562,44648)</f>
        <v>44641</v>
      </c>
      <c r="E162" s="21">
        <f ca="1">NETWORKDAYS.INTL(D162,$I$7,"0000011",$I$10:$I$12)*$I$15*$I$16</f>
        <v>21200</v>
      </c>
    </row>
    <row r="163" spans="1:5" x14ac:dyDescent="0.25">
      <c r="A163" s="24">
        <v>158</v>
      </c>
      <c r="B163" s="23" t="s">
        <v>1162</v>
      </c>
      <c r="C163" s="22" t="s">
        <v>1161</v>
      </c>
      <c r="D163" s="6">
        <f ca="1">RANDBETWEEN(44562,44648)</f>
        <v>44598</v>
      </c>
      <c r="E163" s="21">
        <f ca="1">NETWORKDAYS.INTL(D163,$I$7,"0000011",$I$10:$I$12)*$I$15*$I$16</f>
        <v>24200</v>
      </c>
    </row>
    <row r="164" spans="1:5" x14ac:dyDescent="0.25">
      <c r="A164" s="24">
        <v>159</v>
      </c>
      <c r="B164" s="23" t="s">
        <v>1160</v>
      </c>
      <c r="C164" s="22" t="s">
        <v>1159</v>
      </c>
      <c r="D164" s="6">
        <f ca="1">RANDBETWEEN(44562,44648)</f>
        <v>44602</v>
      </c>
      <c r="E164" s="21">
        <f ca="1">NETWORKDAYS.INTL(D164,$I$7,"0000011",$I$10:$I$12)*$I$15*$I$16</f>
        <v>23900</v>
      </c>
    </row>
  </sheetData>
  <mergeCells count="1">
    <mergeCell ref="A1:I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92ADB-E8BA-49ED-AA87-9A3C5CF7802D}">
  <sheetPr>
    <tabColor rgb="FFFFFF00"/>
  </sheetPr>
  <dimension ref="A1:Q173"/>
  <sheetViews>
    <sheetView workbookViewId="0">
      <selection activeCell="S19" sqref="S19"/>
    </sheetView>
  </sheetViews>
  <sheetFormatPr defaultRowHeight="15" x14ac:dyDescent="0.25"/>
  <cols>
    <col min="1" max="1" width="7.28515625" customWidth="1"/>
    <col min="2" max="2" width="12" customWidth="1"/>
    <col min="3" max="3" width="15.28515625" customWidth="1"/>
    <col min="4" max="10" width="12" customWidth="1"/>
    <col min="11" max="11" width="13.42578125" customWidth="1"/>
    <col min="12" max="12" width="12" customWidth="1"/>
    <col min="13" max="13" width="14.7109375" customWidth="1"/>
    <col min="14" max="14" width="11.5703125" customWidth="1"/>
    <col min="17" max="17" width="9.5703125" bestFit="1" customWidth="1"/>
  </cols>
  <sheetData>
    <row r="1" spans="1:17" x14ac:dyDescent="0.25">
      <c r="B1" s="40" t="s">
        <v>1664</v>
      </c>
      <c r="C1" s="40" t="s">
        <v>1663</v>
      </c>
      <c r="P1" t="s">
        <v>1662</v>
      </c>
    </row>
    <row r="2" spans="1:17" x14ac:dyDescent="0.25">
      <c r="B2" s="40">
        <f>SUM(B3:B3)</f>
        <v>2</v>
      </c>
      <c r="C2" s="40">
        <f>SUM(C3:C3)</f>
        <v>0</v>
      </c>
    </row>
    <row r="3" spans="1:17" x14ac:dyDescent="0.25">
      <c r="B3" s="5">
        <v>2</v>
      </c>
      <c r="C3" s="5"/>
    </row>
    <row r="7" spans="1:17" x14ac:dyDescent="0.25">
      <c r="A7" s="39" t="s">
        <v>1661</v>
      </c>
      <c r="B7" s="39"/>
      <c r="C7" s="39"/>
      <c r="D7" s="39"/>
      <c r="E7" s="39"/>
      <c r="F7" s="39"/>
      <c r="G7" s="39"/>
      <c r="H7" s="39"/>
      <c r="I7" s="39"/>
      <c r="J7" s="39"/>
      <c r="K7" s="39"/>
      <c r="L7" s="39"/>
      <c r="M7" s="39"/>
      <c r="N7" s="39"/>
    </row>
    <row r="8" spans="1:17" x14ac:dyDescent="0.25">
      <c r="A8" s="39"/>
      <c r="B8" s="39"/>
      <c r="C8" s="39"/>
      <c r="D8" s="39"/>
      <c r="E8" s="39"/>
      <c r="F8" s="39"/>
      <c r="G8" s="39"/>
      <c r="H8" s="39"/>
      <c r="I8" s="39"/>
      <c r="J8" s="39"/>
      <c r="K8" s="39"/>
      <c r="L8" s="39"/>
      <c r="M8" s="39"/>
      <c r="N8" s="39"/>
    </row>
    <row r="9" spans="1:17" x14ac:dyDescent="0.25">
      <c r="A9" s="39"/>
      <c r="B9" s="39"/>
      <c r="C9" s="39"/>
      <c r="D9" s="39"/>
      <c r="E9" s="39"/>
      <c r="F9" s="39"/>
      <c r="G9" s="39"/>
      <c r="H9" s="39"/>
      <c r="I9" s="39"/>
      <c r="J9" s="39"/>
      <c r="K9" s="39"/>
      <c r="L9" s="39"/>
      <c r="M9" s="39"/>
      <c r="N9" s="39"/>
    </row>
    <row r="10" spans="1:17" x14ac:dyDescent="0.25">
      <c r="A10" s="39"/>
      <c r="B10" s="39"/>
      <c r="C10" s="39"/>
      <c r="D10" s="39"/>
      <c r="E10" s="39"/>
      <c r="F10" s="39"/>
      <c r="G10" s="39"/>
      <c r="H10" s="39"/>
      <c r="I10" s="39"/>
      <c r="J10" s="39"/>
      <c r="K10" s="39"/>
      <c r="L10" s="39"/>
      <c r="M10" s="39"/>
      <c r="N10" s="39"/>
    </row>
    <row r="11" spans="1:17" x14ac:dyDescent="0.25">
      <c r="A11" s="39"/>
      <c r="B11" s="39"/>
      <c r="C11" s="39"/>
      <c r="D11" s="39"/>
      <c r="E11" s="39"/>
      <c r="F11" s="39"/>
      <c r="G11" s="39"/>
      <c r="H11" s="39"/>
      <c r="I11" s="39"/>
      <c r="J11" s="39"/>
      <c r="K11" s="39"/>
      <c r="L11" s="39"/>
      <c r="M11" s="39"/>
      <c r="N11" s="39"/>
    </row>
    <row r="12" spans="1:17" x14ac:dyDescent="0.25">
      <c r="A12" s="39"/>
      <c r="B12" s="39"/>
      <c r="C12" s="39"/>
      <c r="D12" s="39"/>
      <c r="E12" s="39"/>
      <c r="F12" s="39"/>
      <c r="G12" s="39"/>
      <c r="H12" s="39"/>
      <c r="I12" s="39"/>
      <c r="J12" s="39"/>
      <c r="K12" s="39"/>
      <c r="L12" s="39"/>
      <c r="M12" s="39"/>
      <c r="N12" s="39"/>
    </row>
    <row r="14" spans="1:17" ht="51" x14ac:dyDescent="0.25">
      <c r="A14" s="26" t="s">
        <v>1472</v>
      </c>
      <c r="B14" s="26" t="s">
        <v>1139</v>
      </c>
      <c r="C14" s="26" t="s">
        <v>1471</v>
      </c>
      <c r="D14" s="26" t="s">
        <v>134</v>
      </c>
      <c r="E14" s="26" t="s">
        <v>131</v>
      </c>
      <c r="F14" s="26" t="s">
        <v>1660</v>
      </c>
      <c r="G14" s="26" t="s">
        <v>1659</v>
      </c>
      <c r="H14" s="26" t="s">
        <v>1658</v>
      </c>
      <c r="I14" s="26" t="s">
        <v>130</v>
      </c>
      <c r="J14" s="26" t="s">
        <v>1657</v>
      </c>
      <c r="K14" s="26" t="s">
        <v>1656</v>
      </c>
      <c r="L14" s="26" t="s">
        <v>1655</v>
      </c>
      <c r="M14" s="26" t="s">
        <v>1654</v>
      </c>
      <c r="N14" s="26" t="s">
        <v>1653</v>
      </c>
    </row>
    <row r="15" spans="1:17" x14ac:dyDescent="0.25">
      <c r="A15" s="24">
        <v>1</v>
      </c>
      <c r="B15" s="5" t="s">
        <v>1468</v>
      </c>
      <c r="C15" s="22" t="s">
        <v>1652</v>
      </c>
      <c r="D15" s="36" t="str">
        <f ca="1">CHOOSE(RANDBETWEEN(1,15),"washing machine","dryer","air condition","mobile phone","blender","grill","tv","joystick","camera","drone","home cinema","xbox","playstation","laptop","iron")</f>
        <v>camera</v>
      </c>
      <c r="E15" s="36" t="s">
        <v>1651</v>
      </c>
      <c r="F15" s="36" t="str">
        <f ca="1">CHOOSE(RANDBETWEEN(1,10),"თბილისი","ბათუმი","ქუთაისი","გორი","ფოთი","ახმეტა","მცხეთა","ზუგდიდი","კასპი","თელავი")</f>
        <v>ფოთი</v>
      </c>
      <c r="G15" s="38">
        <f ca="1">RANDBETWEEN(41700,44600)</f>
        <v>42046</v>
      </c>
      <c r="H15" s="38">
        <f ca="1">RANDBETWEEN(44605,44800)</f>
        <v>44618</v>
      </c>
      <c r="I15" s="36">
        <f ca="1">RANDBETWEEN(1,50)</f>
        <v>26</v>
      </c>
      <c r="J15" s="37">
        <f ca="1">RANDBETWEEN(300,5000)+RAND()</f>
        <v>3808.7455690026773</v>
      </c>
      <c r="K15" s="36" t="str">
        <f ca="1">CHOOSE(RANDBETWEEN(1,15),"SAMSUNG","APPLE","SONY","TEKA","INDESIT","KENWOOD","PANASONIC","ELECTROLUX","FRANKO","LG","PHILIPS","SAACHI","ZANUSSI","WHIRLPOOL","LUXELL")</f>
        <v>ZANUSSI</v>
      </c>
      <c r="L15" s="36">
        <f ca="1">RANDBETWEEN(500,20000)</f>
        <v>13567</v>
      </c>
      <c r="M15" s="5"/>
      <c r="N15" s="6">
        <f ca="1">EOMONTH(DATE(YEAR(G15),MONTH(G15)+36,DAY(G15)),0)</f>
        <v>43159</v>
      </c>
      <c r="Q15" s="1"/>
    </row>
    <row r="16" spans="1:17" x14ac:dyDescent="0.25">
      <c r="A16" s="24">
        <v>2</v>
      </c>
      <c r="B16" s="5" t="s">
        <v>1466</v>
      </c>
      <c r="C16" s="22" t="s">
        <v>1650</v>
      </c>
      <c r="D16" s="36" t="str">
        <f ca="1">CHOOSE(RANDBETWEEN(1,15),"washing machine","dryer","air condition","mobile phone","blender","grill","tv","joystick","camera","drone","home cinema","xbox","playstation","laptop","iron")</f>
        <v>washing machine</v>
      </c>
      <c r="E16" s="36" t="str">
        <f ca="1">CHOOSE(RANDBETWEEN(1,10),"elitelectronics","altaok","megatechnica","technoboom","metromart","gorgia","zoommer","gigant","smiley","beko")</f>
        <v>elitelectronics</v>
      </c>
      <c r="F16" s="36" t="str">
        <f ca="1">CHOOSE(RANDBETWEEN(1,10),"თბილისი","ბათუმი","ქუთაისი","გორი","ფოთი","ახმეტა","მცხეთა","ზუგდიდი","კასპი","თელავი")</f>
        <v>თელავი</v>
      </c>
      <c r="G16" s="38">
        <f ca="1">RANDBETWEEN(41700,44600)</f>
        <v>43588</v>
      </c>
      <c r="H16" s="38">
        <f ca="1">RANDBETWEEN(44605,44800)</f>
        <v>44697</v>
      </c>
      <c r="I16" s="36">
        <f ca="1">RANDBETWEEN(1,50)</f>
        <v>21</v>
      </c>
      <c r="J16" s="37">
        <f ca="1">RANDBETWEEN(300,5000)+RAND()</f>
        <v>2131.7334194057571</v>
      </c>
      <c r="K16" s="36" t="str">
        <f ca="1">CHOOSE(RANDBETWEEN(1,15),"SAMSUNG","APPLE","SONY","TEKA","INDESIT","KENWOOD","PANASONIC","ELECTROLUX","FRANKO","LG","PHILIPS","SAACHI","ZANUSSI","WHIRLPOOL","LUXELL")</f>
        <v>FRANKO</v>
      </c>
      <c r="L16" s="36">
        <f ca="1">RANDBETWEEN(500,20000)</f>
        <v>14948</v>
      </c>
      <c r="M16" s="5"/>
      <c r="N16" s="6">
        <f ca="1">EOMONTH(DATE(YEAR(G16),MONTH(G16)+36,DAY(G16)),0)</f>
        <v>44712</v>
      </c>
    </row>
    <row r="17" spans="1:14" x14ac:dyDescent="0.25">
      <c r="A17" s="24">
        <v>3</v>
      </c>
      <c r="B17" s="5" t="s">
        <v>1649</v>
      </c>
      <c r="C17" s="22" t="s">
        <v>1648</v>
      </c>
      <c r="D17" s="36" t="str">
        <f ca="1">CHOOSE(RANDBETWEEN(1,15),"washing machine","dryer","air condition","mobile phone","blender","grill","tv","joystick","camera","drone","home cinema","xbox","playstation","laptop","iron")</f>
        <v>camera</v>
      </c>
      <c r="E17" s="36" t="str">
        <f ca="1">CHOOSE(RANDBETWEEN(1,10),"elitelectronics","altaok","megatechnica","technoboom","metromart","gorgia","zoommer","gigant","smiley","beko")</f>
        <v>beko</v>
      </c>
      <c r="F17" s="36" t="str">
        <f ca="1">CHOOSE(RANDBETWEEN(1,10),"თბილისი","ბათუმი","ქუთაისი","გორი","ფოთი","ახმეტა","მცხეთა","ზუგდიდი","კასპი","თელავი")</f>
        <v>მცხეთა</v>
      </c>
      <c r="G17" s="38">
        <f ca="1">RANDBETWEEN(41700,44600)</f>
        <v>41988</v>
      </c>
      <c r="H17" s="38">
        <f ca="1">RANDBETWEEN(44605,44800)</f>
        <v>44798</v>
      </c>
      <c r="I17" s="36">
        <f ca="1">RANDBETWEEN(1,50)</f>
        <v>13</v>
      </c>
      <c r="J17" s="37">
        <f ca="1">RANDBETWEEN(300,5000)+RAND()</f>
        <v>3863.0566764688256</v>
      </c>
      <c r="K17" s="36" t="str">
        <f ca="1">CHOOSE(RANDBETWEEN(1,15),"SAMSUNG","APPLE","SONY","TEKA","INDESIT","KENWOOD","PANASONIC","ELECTROLUX","FRANKO","LG","PHILIPS","SAACHI","ZANUSSI","WHIRLPOOL","LUXELL")</f>
        <v>ELECTROLUX</v>
      </c>
      <c r="L17" s="36">
        <f ca="1">RANDBETWEEN(500,20000)</f>
        <v>4897</v>
      </c>
      <c r="M17" s="5"/>
      <c r="N17" s="6">
        <f ca="1">EOMONTH(DATE(YEAR(G17),MONTH(G17)+36,DAY(G17)),0)</f>
        <v>43100</v>
      </c>
    </row>
    <row r="18" spans="1:14" x14ac:dyDescent="0.25">
      <c r="A18" s="24">
        <v>4</v>
      </c>
      <c r="B18" s="5" t="s">
        <v>1462</v>
      </c>
      <c r="C18" s="22" t="s">
        <v>1647</v>
      </c>
      <c r="D18" s="36" t="str">
        <f ca="1">CHOOSE(RANDBETWEEN(1,15),"washing machine","dryer","air condition","mobile phone","blender","grill","tv","joystick","camera","drone","home cinema","xbox","playstation","laptop","iron")</f>
        <v>air condition</v>
      </c>
      <c r="E18" s="36" t="str">
        <f ca="1">CHOOSE(RANDBETWEEN(1,10),"elitelectronics","altaok","megatechnica","technoboom","metromart","gorgia","zoommer","gigant","smiley","beko")</f>
        <v>metromart</v>
      </c>
      <c r="F18" s="36" t="str">
        <f ca="1">CHOOSE(RANDBETWEEN(1,10),"თბილისი","ბათუმი","ქუთაისი","გორი","ფოთი","ახმეტა","მცხეთა","ზუგდიდი","კასპი","თელავი")</f>
        <v>მცხეთა</v>
      </c>
      <c r="G18" s="38">
        <f ca="1">RANDBETWEEN(41700,44600)</f>
        <v>42034</v>
      </c>
      <c r="H18" s="38">
        <f ca="1">RANDBETWEEN(44605,44800)</f>
        <v>44791</v>
      </c>
      <c r="I18" s="36">
        <f ca="1">RANDBETWEEN(1,50)</f>
        <v>20</v>
      </c>
      <c r="J18" s="37">
        <f ca="1">RANDBETWEEN(300,5000)+RAND()</f>
        <v>3164.5607847123738</v>
      </c>
      <c r="K18" s="36" t="str">
        <f ca="1">CHOOSE(RANDBETWEEN(1,15),"SAMSUNG","APPLE","SONY","TEKA","INDESIT","KENWOOD","PANASONIC","ELECTROLUX","FRANKO","LG","PHILIPS","SAACHI","ZANUSSI","WHIRLPOOL","LUXELL")</f>
        <v>ZANUSSI</v>
      </c>
      <c r="L18" s="36">
        <f ca="1">RANDBETWEEN(500,20000)</f>
        <v>6751</v>
      </c>
      <c r="M18" s="5"/>
      <c r="N18" s="6">
        <f ca="1">EOMONTH(DATE(YEAR(G18),MONTH(G18)+36,DAY(G18)),0)</f>
        <v>43131</v>
      </c>
    </row>
    <row r="19" spans="1:14" x14ac:dyDescent="0.25">
      <c r="A19" s="24">
        <v>5</v>
      </c>
      <c r="B19" s="5" t="s">
        <v>1460</v>
      </c>
      <c r="C19" s="22" t="s">
        <v>1646</v>
      </c>
      <c r="D19" s="36" t="str">
        <f ca="1">CHOOSE(RANDBETWEEN(1,15),"washing machine","dryer","air condition","mobile phone","blender","grill","tv","joystick","camera","drone","home cinema","xbox","playstation","laptop","iron")</f>
        <v>dryer</v>
      </c>
      <c r="E19" s="36" t="str">
        <f ca="1">CHOOSE(RANDBETWEEN(1,10),"elitelectronics","altaok","megatechnica","technoboom","metromart","gorgia","zoommer","gigant","smiley","beko")</f>
        <v>technoboom</v>
      </c>
      <c r="F19" s="36" t="str">
        <f ca="1">CHOOSE(RANDBETWEEN(1,10),"თბილისი","ბათუმი","ქუთაისი","გორი","ფოთი","ახმეტა","მცხეთა","ზუგდიდი","კასპი","თელავი")</f>
        <v>ზუგდიდი</v>
      </c>
      <c r="G19" s="38">
        <f ca="1">RANDBETWEEN(41700,44600)</f>
        <v>44345</v>
      </c>
      <c r="H19" s="38">
        <f ca="1">RANDBETWEEN(44605,44800)</f>
        <v>44713</v>
      </c>
      <c r="I19" s="36">
        <f ca="1">RANDBETWEEN(1,50)</f>
        <v>26</v>
      </c>
      <c r="J19" s="37">
        <f ca="1">RANDBETWEEN(300,5000)+RAND()</f>
        <v>2117.0482768752381</v>
      </c>
      <c r="K19" s="36" t="str">
        <f ca="1">CHOOSE(RANDBETWEEN(1,15),"SAMSUNG","APPLE","SONY","TEKA","INDESIT","KENWOOD","PANASONIC","ELECTROLUX","FRANKO","LG","PHILIPS","SAACHI","ZANUSSI","WHIRLPOOL","LUXELL")</f>
        <v>SAMSUNG</v>
      </c>
      <c r="L19" s="36">
        <f ca="1">RANDBETWEEN(500,20000)</f>
        <v>1924</v>
      </c>
      <c r="M19" s="5"/>
      <c r="N19" s="6">
        <f ca="1">EOMONTH(DATE(YEAR(G19),MONTH(G19)+36,DAY(G19)),0)</f>
        <v>45443</v>
      </c>
    </row>
    <row r="20" spans="1:14" x14ac:dyDescent="0.25">
      <c r="A20" s="24">
        <v>6</v>
      </c>
      <c r="B20" s="5" t="s">
        <v>1645</v>
      </c>
      <c r="C20" s="22" t="s">
        <v>1644</v>
      </c>
      <c r="D20" s="36" t="str">
        <f ca="1">CHOOSE(RANDBETWEEN(1,15),"washing machine","dryer","air condition","mobile phone","blender","grill","tv","joystick","camera","drone","home cinema","xbox","playstation","laptop","iron")</f>
        <v>dryer</v>
      </c>
      <c r="E20" s="36" t="str">
        <f ca="1">CHOOSE(RANDBETWEEN(1,10),"elitelectronics","altaok","megatechnica","technoboom","metromart","gorgia","zoommer","gigant","smiley","beko")</f>
        <v>metromart</v>
      </c>
      <c r="F20" s="36" t="str">
        <f ca="1">CHOOSE(RANDBETWEEN(1,10),"თბილისი","ბათუმი","ქუთაისი","გორი","ფოთი","ახმეტა","მცხეთა","ზუგდიდი","კასპი","თელავი")</f>
        <v>კასპი</v>
      </c>
      <c r="G20" s="38">
        <f ca="1">RANDBETWEEN(41700,44600)</f>
        <v>42025</v>
      </c>
      <c r="H20" s="38">
        <f ca="1">RANDBETWEEN(44605,44800)</f>
        <v>44764</v>
      </c>
      <c r="I20" s="36">
        <f ca="1">RANDBETWEEN(1,50)</f>
        <v>2</v>
      </c>
      <c r="J20" s="37">
        <f ca="1">RANDBETWEEN(300,5000)+RAND()</f>
        <v>2309.6248143287426</v>
      </c>
      <c r="K20" s="36" t="str">
        <f ca="1">CHOOSE(RANDBETWEEN(1,15),"SAMSUNG","APPLE","SONY","TEKA","INDESIT","KENWOOD","PANASONIC","ELECTROLUX","FRANKO","LG","PHILIPS","SAACHI","ZANUSSI","WHIRLPOOL","LUXELL")</f>
        <v>FRANKO</v>
      </c>
      <c r="L20" s="36">
        <f ca="1">RANDBETWEEN(500,20000)</f>
        <v>19325</v>
      </c>
      <c r="M20" s="5"/>
      <c r="N20" s="6">
        <f ca="1">EOMONTH(DATE(YEAR(G20),MONTH(G20)+36,DAY(G20)),0)</f>
        <v>43131</v>
      </c>
    </row>
    <row r="21" spans="1:14" x14ac:dyDescent="0.25">
      <c r="A21" s="24">
        <v>7</v>
      </c>
      <c r="B21" s="5" t="s">
        <v>1643</v>
      </c>
      <c r="C21" s="22" t="s">
        <v>1642</v>
      </c>
      <c r="D21" s="36" t="str">
        <f ca="1">CHOOSE(RANDBETWEEN(1,15),"washing machine","dryer","air condition","mobile phone","blender","grill","tv","joystick","camera","drone","home cinema","xbox","playstation","laptop","iron")</f>
        <v>dryer</v>
      </c>
      <c r="E21" s="36" t="str">
        <f ca="1">CHOOSE(RANDBETWEEN(1,10),"elitelectronics","altaok","megatechnica","technoboom","metromart","gorgia","zoommer","gigant","smiley","beko")</f>
        <v>gorgia</v>
      </c>
      <c r="F21" s="36" t="str">
        <f ca="1">CHOOSE(RANDBETWEEN(1,10),"თბილისი","ბათუმი","ქუთაისი","გორი","ფოთი","ახმეტა","მცხეთა","ზუგდიდი","კასპი","თელავი")</f>
        <v>ქუთაისი</v>
      </c>
      <c r="G21" s="38">
        <f ca="1">RANDBETWEEN(41700,44600)</f>
        <v>41794</v>
      </c>
      <c r="H21" s="38">
        <f ca="1">RANDBETWEEN(44605,44800)</f>
        <v>44688</v>
      </c>
      <c r="I21" s="36">
        <f ca="1">RANDBETWEEN(1,50)</f>
        <v>4</v>
      </c>
      <c r="J21" s="37">
        <f ca="1">RANDBETWEEN(300,5000)+RAND()</f>
        <v>3418.3560698294195</v>
      </c>
      <c r="K21" s="36" t="str">
        <f ca="1">CHOOSE(RANDBETWEEN(1,15),"SAMSUNG","APPLE","SONY","TEKA","INDESIT","KENWOOD","PANASONIC","ELECTROLUX","FRANKO","LG","PHILIPS","SAACHI","ZANUSSI","WHIRLPOOL","LUXELL")</f>
        <v>LG</v>
      </c>
      <c r="L21" s="36">
        <f ca="1">RANDBETWEEN(500,20000)</f>
        <v>17438</v>
      </c>
      <c r="M21" s="5"/>
      <c r="N21" s="6">
        <f ca="1">EOMONTH(DATE(YEAR(G21),MONTH(G21)+36,DAY(G21)),0)</f>
        <v>42916</v>
      </c>
    </row>
    <row r="22" spans="1:14" x14ac:dyDescent="0.25">
      <c r="A22" s="24">
        <v>8</v>
      </c>
      <c r="B22" s="5" t="s">
        <v>1454</v>
      </c>
      <c r="C22" s="22" t="s">
        <v>1641</v>
      </c>
      <c r="D22" s="36" t="str">
        <f ca="1">CHOOSE(RANDBETWEEN(1,15),"washing machine","dryer","air condition","mobile phone","blender","grill","tv","joystick","camera","drone","home cinema","xbox","playstation","laptop","iron")</f>
        <v>tv</v>
      </c>
      <c r="E22" s="36" t="str">
        <f ca="1">CHOOSE(RANDBETWEEN(1,10),"elitelectronics","altaok","megatechnica","technoboom","metromart","gorgia","zoommer","gigant","smiley","beko")</f>
        <v>metromart</v>
      </c>
      <c r="F22" s="36" t="str">
        <f ca="1">CHOOSE(RANDBETWEEN(1,10),"თბილისი","ბათუმი","ქუთაისი","გორი","ფოთი","ახმეტა","მცხეთა","ზუგდიდი","კასპი","თელავი")</f>
        <v>ფოთი</v>
      </c>
      <c r="G22" s="38">
        <f ca="1">RANDBETWEEN(41700,44600)</f>
        <v>43831</v>
      </c>
      <c r="H22" s="38">
        <f ca="1">RANDBETWEEN(44605,44800)</f>
        <v>44700</v>
      </c>
      <c r="I22" s="36">
        <f ca="1">RANDBETWEEN(1,50)</f>
        <v>5</v>
      </c>
      <c r="J22" s="37">
        <f ca="1">RANDBETWEEN(300,5000)+RAND()</f>
        <v>2689.1378385306502</v>
      </c>
      <c r="K22" s="36" t="str">
        <f ca="1">CHOOSE(RANDBETWEEN(1,15),"SAMSUNG","APPLE","SONY","TEKA","INDESIT","KENWOOD","PANASONIC","ELECTROLUX","FRANKO","LG","PHILIPS","SAACHI","ZANUSSI","WHIRLPOOL","LUXELL")</f>
        <v>FRANKO</v>
      </c>
      <c r="L22" s="36">
        <f ca="1">RANDBETWEEN(500,20000)</f>
        <v>6703</v>
      </c>
      <c r="M22" s="5"/>
      <c r="N22" s="6">
        <f ca="1">EOMONTH(DATE(YEAR(G22),MONTH(G22)+36,DAY(G22)),0)</f>
        <v>44957</v>
      </c>
    </row>
    <row r="23" spans="1:14" x14ac:dyDescent="0.25">
      <c r="A23" s="24">
        <v>9</v>
      </c>
      <c r="B23" s="5" t="s">
        <v>1452</v>
      </c>
      <c r="C23" s="22" t="s">
        <v>1640</v>
      </c>
      <c r="D23" s="36" t="str">
        <f ca="1">CHOOSE(RANDBETWEEN(1,15),"washing machine","dryer","air condition","mobile phone","blender","grill","tv","joystick","camera","drone","home cinema","xbox","playstation","laptop","iron")</f>
        <v>drone</v>
      </c>
      <c r="E23" s="36" t="str">
        <f ca="1">CHOOSE(RANDBETWEEN(1,10),"elitelectronics","altaok","megatechnica","technoboom","metromart","gorgia","zoommer","gigant","smiley","beko")</f>
        <v>elitelectronics</v>
      </c>
      <c r="F23" s="36" t="str">
        <f ca="1">CHOOSE(RANDBETWEEN(1,10),"თბილისი","ბათუმი","ქუთაისი","გორი","ფოთი","ახმეტა","მცხეთა","ზუგდიდი","კასპი","თელავი")</f>
        <v>ქუთაისი</v>
      </c>
      <c r="G23" s="38">
        <f ca="1">RANDBETWEEN(41700,44600)</f>
        <v>42301</v>
      </c>
      <c r="H23" s="38">
        <f ca="1">RANDBETWEEN(44605,44800)</f>
        <v>44721</v>
      </c>
      <c r="I23" s="36">
        <f ca="1">RANDBETWEEN(1,50)</f>
        <v>33</v>
      </c>
      <c r="J23" s="37">
        <f ca="1">RANDBETWEEN(300,5000)+RAND()</f>
        <v>1771.9271748213669</v>
      </c>
      <c r="K23" s="36" t="str">
        <f ca="1">CHOOSE(RANDBETWEEN(1,15),"SAMSUNG","APPLE","SONY","TEKA","INDESIT","KENWOOD","PANASONIC","ELECTROLUX","FRANKO","LG","PHILIPS","SAACHI","ZANUSSI","WHIRLPOOL","LUXELL")</f>
        <v>PHILIPS</v>
      </c>
      <c r="L23" s="36">
        <f ca="1">RANDBETWEEN(500,20000)</f>
        <v>16702</v>
      </c>
      <c r="M23" s="5"/>
      <c r="N23" s="6">
        <f ca="1">EOMONTH(DATE(YEAR(G23),MONTH(G23)+36,DAY(G23)),0)</f>
        <v>43404</v>
      </c>
    </row>
    <row r="24" spans="1:14" x14ac:dyDescent="0.25">
      <c r="A24" s="24">
        <v>10</v>
      </c>
      <c r="B24" s="5" t="s">
        <v>1450</v>
      </c>
      <c r="C24" s="22" t="s">
        <v>1639</v>
      </c>
      <c r="D24" s="36" t="str">
        <f ca="1">CHOOSE(RANDBETWEEN(1,15),"washing machine","dryer","air condition","mobile phone","blender","grill","tv","joystick","camera","drone","home cinema","xbox","playstation","laptop","iron")</f>
        <v>mobile phone</v>
      </c>
      <c r="E24" s="36" t="str">
        <f ca="1">CHOOSE(RANDBETWEEN(1,10),"elitelectronics","altaok","megatechnica","technoboom","metromart","gorgia","zoommer","gigant","smiley","beko")</f>
        <v>technoboom</v>
      </c>
      <c r="F24" s="36" t="str">
        <f ca="1">CHOOSE(RANDBETWEEN(1,10),"თბილისი","ბათუმი","ქუთაისი","გორი","ფოთი","ახმეტა","მცხეთა","ზუგდიდი","კასპი","თელავი")</f>
        <v>ფოთი</v>
      </c>
      <c r="G24" s="38">
        <f ca="1">RANDBETWEEN(41700,44600)</f>
        <v>43444</v>
      </c>
      <c r="H24" s="38">
        <f ca="1">RANDBETWEEN(44605,44800)</f>
        <v>44729</v>
      </c>
      <c r="I24" s="36">
        <f ca="1">RANDBETWEEN(1,50)</f>
        <v>41</v>
      </c>
      <c r="J24" s="37">
        <f ca="1">RANDBETWEEN(300,5000)+RAND()</f>
        <v>1389.9947613887202</v>
      </c>
      <c r="K24" s="36" t="str">
        <f ca="1">CHOOSE(RANDBETWEEN(1,15),"SAMSUNG","APPLE","SONY","TEKA","INDESIT","KENWOOD","PANASONIC","ELECTROLUX","FRANKO","LG","PHILIPS","SAACHI","ZANUSSI","WHIRLPOOL","LUXELL")</f>
        <v>FRANKO</v>
      </c>
      <c r="L24" s="36">
        <f ca="1">RANDBETWEEN(500,20000)</f>
        <v>5336</v>
      </c>
      <c r="M24" s="5"/>
      <c r="N24" s="6">
        <f ca="1">EOMONTH(DATE(YEAR(G24),MONTH(G24)+36,DAY(G24)),0)</f>
        <v>44561</v>
      </c>
    </row>
    <row r="25" spans="1:14" x14ac:dyDescent="0.25">
      <c r="A25" s="24">
        <v>11</v>
      </c>
      <c r="B25" s="5" t="s">
        <v>1638</v>
      </c>
      <c r="C25" s="22" t="s">
        <v>1637</v>
      </c>
      <c r="D25" s="36" t="str">
        <f ca="1">CHOOSE(RANDBETWEEN(1,15),"washing machine","dryer","air condition","mobile phone","blender","grill","tv","joystick","camera","drone","home cinema","xbox","playstation","laptop","iron")</f>
        <v>xbox</v>
      </c>
      <c r="E25" s="36" t="str">
        <f ca="1">CHOOSE(RANDBETWEEN(1,10),"elitelectronics","altaok","megatechnica","technoboom","metromart","gorgia","zoommer","gigant","smiley","beko")</f>
        <v>gorgia</v>
      </c>
      <c r="F25" s="36" t="str">
        <f ca="1">CHOOSE(RANDBETWEEN(1,10),"თბილისი","ბათუმი","ქუთაისი","გორი","ფოთი","ახმეტა","მცხეთა","ზუგდიდი","კასპი","თელავი")</f>
        <v>ქუთაისი</v>
      </c>
      <c r="G25" s="38">
        <f ca="1">RANDBETWEEN(41700,44600)</f>
        <v>42550</v>
      </c>
      <c r="H25" s="38">
        <f ca="1">RANDBETWEEN(44605,44800)</f>
        <v>44633</v>
      </c>
      <c r="I25" s="36">
        <f ca="1">RANDBETWEEN(1,50)</f>
        <v>12</v>
      </c>
      <c r="J25" s="37">
        <f ca="1">RANDBETWEEN(300,5000)+RAND()</f>
        <v>3058.0561260389986</v>
      </c>
      <c r="K25" s="36" t="str">
        <f ca="1">CHOOSE(RANDBETWEEN(1,15),"SAMSUNG","APPLE","SONY","TEKA","INDESIT","KENWOOD","PANASONIC","ELECTROLUX","FRANKO","LG","PHILIPS","SAACHI","ZANUSSI","WHIRLPOOL","LUXELL")</f>
        <v>SAACHI</v>
      </c>
      <c r="L25" s="36">
        <f ca="1">RANDBETWEEN(500,20000)</f>
        <v>7323</v>
      </c>
      <c r="M25" s="5"/>
      <c r="N25" s="6">
        <f ca="1">EOMONTH(DATE(YEAR(G25),MONTH(G25)+36,DAY(G25)),0)</f>
        <v>43646</v>
      </c>
    </row>
    <row r="26" spans="1:14" x14ac:dyDescent="0.25">
      <c r="A26" s="24">
        <v>12</v>
      </c>
      <c r="B26" s="5" t="s">
        <v>1445</v>
      </c>
      <c r="C26" s="22" t="s">
        <v>1636</v>
      </c>
      <c r="D26" s="36" t="str">
        <f ca="1">CHOOSE(RANDBETWEEN(1,15),"washing machine","dryer","air condition","mobile phone","blender","grill","tv","joystick","camera","drone","home cinema","xbox","playstation","laptop","iron")</f>
        <v>air condition</v>
      </c>
      <c r="E26" s="36" t="str">
        <f ca="1">CHOOSE(RANDBETWEEN(1,10),"elitelectronics","altaok","megatechnica","technoboom","metromart","gorgia","zoommer","gigant","smiley","beko")</f>
        <v>smiley</v>
      </c>
      <c r="F26" s="36" t="str">
        <f ca="1">CHOOSE(RANDBETWEEN(1,10),"თბილისი","ბათუმი","ქუთაისი","გორი","ფოთი","ახმეტა","მცხეთა","ზუგდიდი","კასპი","თელავი")</f>
        <v>ბათუმი</v>
      </c>
      <c r="G26" s="38">
        <f ca="1">RANDBETWEEN(41700,44600)</f>
        <v>44136</v>
      </c>
      <c r="H26" s="38">
        <f ca="1">RANDBETWEEN(44605,44800)</f>
        <v>44646</v>
      </c>
      <c r="I26" s="36">
        <f ca="1">RANDBETWEEN(1,50)</f>
        <v>19</v>
      </c>
      <c r="J26" s="37">
        <f ca="1">RANDBETWEEN(300,5000)+RAND()</f>
        <v>1307.9833096134339</v>
      </c>
      <c r="K26" s="36" t="str">
        <f ca="1">CHOOSE(RANDBETWEEN(1,15),"SAMSUNG","APPLE","SONY","TEKA","INDESIT","KENWOOD","PANASONIC","ELECTROLUX","FRANKO","LG","PHILIPS","SAACHI","ZANUSSI","WHIRLPOOL","LUXELL")</f>
        <v>WHIRLPOOL</v>
      </c>
      <c r="L26" s="36">
        <f ca="1">RANDBETWEEN(500,20000)</f>
        <v>13982</v>
      </c>
      <c r="M26" s="5"/>
      <c r="N26" s="6">
        <f ca="1">EOMONTH(DATE(YEAR(G26),MONTH(G26)+36,DAY(G26)),0)</f>
        <v>45260</v>
      </c>
    </row>
    <row r="27" spans="1:14" x14ac:dyDescent="0.25">
      <c r="A27" s="24">
        <v>13</v>
      </c>
      <c r="B27" s="5" t="s">
        <v>1635</v>
      </c>
      <c r="C27" s="22" t="s">
        <v>1634</v>
      </c>
      <c r="D27" s="36" t="str">
        <f ca="1">CHOOSE(RANDBETWEEN(1,15),"washing machine","dryer","air condition","mobile phone","blender","grill","tv","joystick","camera","drone","home cinema","xbox","playstation","laptop","iron")</f>
        <v>iron</v>
      </c>
      <c r="E27" s="36" t="str">
        <f ca="1">CHOOSE(RANDBETWEEN(1,10),"elitelectronics","altaok","megatechnica","technoboom","metromart","gorgia","zoommer","gigant","smiley","beko")</f>
        <v>megatechnica</v>
      </c>
      <c r="F27" s="36" t="str">
        <f ca="1">CHOOSE(RANDBETWEEN(1,10),"თბილისი","ბათუმი","ქუთაისი","გორი","ფოთი","ახმეტა","მცხეთა","ზუგდიდი","კასპი","თელავი")</f>
        <v>თბილისი</v>
      </c>
      <c r="G27" s="38">
        <f ca="1">RANDBETWEEN(41700,44600)</f>
        <v>42269</v>
      </c>
      <c r="H27" s="38">
        <f ca="1">RANDBETWEEN(44605,44800)</f>
        <v>44779</v>
      </c>
      <c r="I27" s="36">
        <f ca="1">RANDBETWEEN(1,50)</f>
        <v>43</v>
      </c>
      <c r="J27" s="37">
        <f ca="1">RANDBETWEEN(300,5000)+RAND()</f>
        <v>2834.5021234140163</v>
      </c>
      <c r="K27" s="36" t="str">
        <f ca="1">CHOOSE(RANDBETWEEN(1,15),"SAMSUNG","APPLE","SONY","TEKA","INDESIT","KENWOOD","PANASONIC","ELECTROLUX","FRANKO","LG","PHILIPS","SAACHI","ZANUSSI","WHIRLPOOL","LUXELL")</f>
        <v>ELECTROLUX</v>
      </c>
      <c r="L27" s="36">
        <f ca="1">RANDBETWEEN(500,20000)</f>
        <v>7182</v>
      </c>
      <c r="M27" s="5"/>
      <c r="N27" s="6">
        <f ca="1">EOMONTH(DATE(YEAR(G27),MONTH(G27)+36,DAY(G27)),0)</f>
        <v>43373</v>
      </c>
    </row>
    <row r="28" spans="1:14" x14ac:dyDescent="0.25">
      <c r="A28" s="24">
        <v>14</v>
      </c>
      <c r="B28" s="5" t="s">
        <v>1442</v>
      </c>
      <c r="C28" s="22" t="s">
        <v>1633</v>
      </c>
      <c r="D28" s="36" t="str">
        <f ca="1">CHOOSE(RANDBETWEEN(1,15),"washing machine","dryer","air condition","mobile phone","blender","grill","tv","joystick","camera","drone","home cinema","xbox","playstation","laptop","iron")</f>
        <v>xbox</v>
      </c>
      <c r="E28" s="36" t="str">
        <f ca="1">CHOOSE(RANDBETWEEN(1,10),"elitelectronics","altaok","megatechnica","technoboom","metromart","gorgia","zoommer","gigant","smiley","beko")</f>
        <v>smiley</v>
      </c>
      <c r="F28" s="36" t="str">
        <f ca="1">CHOOSE(RANDBETWEEN(1,10),"თბილისი","ბათუმი","ქუთაისი","გორი","ფოთი","ახმეტა","მცხეთა","ზუგდიდი","კასპი","თელავი")</f>
        <v>ბათუმი</v>
      </c>
      <c r="G28" s="38">
        <f ca="1">RANDBETWEEN(41700,44600)</f>
        <v>43317</v>
      </c>
      <c r="H28" s="38">
        <f ca="1">RANDBETWEEN(44605,44800)</f>
        <v>44728</v>
      </c>
      <c r="I28" s="36">
        <f ca="1">RANDBETWEEN(1,50)</f>
        <v>35</v>
      </c>
      <c r="J28" s="37">
        <f ca="1">RANDBETWEEN(300,5000)+RAND()</f>
        <v>3486.8889209026147</v>
      </c>
      <c r="K28" s="36" t="str">
        <f ca="1">CHOOSE(RANDBETWEEN(1,15),"SAMSUNG","APPLE","SONY","TEKA","INDESIT","KENWOOD","PANASONIC","ELECTROLUX","FRANKO","LG","PHILIPS","SAACHI","ZANUSSI","WHIRLPOOL","LUXELL")</f>
        <v>KENWOOD</v>
      </c>
      <c r="L28" s="36">
        <f ca="1">RANDBETWEEN(500,20000)</f>
        <v>7584</v>
      </c>
      <c r="M28" s="5"/>
      <c r="N28" s="6">
        <f ca="1">EOMONTH(DATE(YEAR(G28),MONTH(G28)+36,DAY(G28)),0)</f>
        <v>44439</v>
      </c>
    </row>
    <row r="29" spans="1:14" x14ac:dyDescent="0.25">
      <c r="A29" s="24">
        <v>15</v>
      </c>
      <c r="B29" s="5" t="s">
        <v>1632</v>
      </c>
      <c r="C29" s="22" t="s">
        <v>1631</v>
      </c>
      <c r="D29" s="36" t="str">
        <f ca="1">CHOOSE(RANDBETWEEN(1,15),"washing machine","dryer","air condition","mobile phone","blender","grill","tv","joystick","camera","drone","home cinema","xbox","playstation","laptop","iron")</f>
        <v>xbox</v>
      </c>
      <c r="E29" s="36" t="str">
        <f ca="1">CHOOSE(RANDBETWEEN(1,10),"elitelectronics","altaok","megatechnica","technoboom","metromart","gorgia","zoommer","gigant","smiley","beko")</f>
        <v>zoommer</v>
      </c>
      <c r="F29" s="36" t="str">
        <f ca="1">CHOOSE(RANDBETWEEN(1,10),"თბილისი","ბათუმი","ქუთაისი","გორი","ფოთი","ახმეტა","მცხეთა","ზუგდიდი","კასპი","თელავი")</f>
        <v>კასპი</v>
      </c>
      <c r="G29" s="38">
        <f ca="1">RANDBETWEEN(41700,44600)</f>
        <v>42249</v>
      </c>
      <c r="H29" s="38">
        <f ca="1">RANDBETWEEN(44605,44800)</f>
        <v>44736</v>
      </c>
      <c r="I29" s="36">
        <f ca="1">RANDBETWEEN(1,50)</f>
        <v>14</v>
      </c>
      <c r="J29" s="37">
        <f ca="1">RANDBETWEEN(300,5000)+RAND()</f>
        <v>1895.2983075725288</v>
      </c>
      <c r="K29" s="36" t="str">
        <f ca="1">CHOOSE(RANDBETWEEN(1,15),"SAMSUNG","APPLE","SONY","TEKA","INDESIT","KENWOOD","PANASONIC","ELECTROLUX","FRANKO","LG","PHILIPS","SAACHI","ZANUSSI","WHIRLPOOL","LUXELL")</f>
        <v>SAMSUNG</v>
      </c>
      <c r="L29" s="36">
        <f ca="1">RANDBETWEEN(500,20000)</f>
        <v>2982</v>
      </c>
      <c r="M29" s="5"/>
      <c r="N29" s="6">
        <f ca="1">EOMONTH(DATE(YEAR(G29),MONTH(G29)+36,DAY(G29)),0)</f>
        <v>43373</v>
      </c>
    </row>
    <row r="30" spans="1:14" x14ac:dyDescent="0.25">
      <c r="A30" s="24">
        <v>16</v>
      </c>
      <c r="B30" s="5" t="s">
        <v>1438</v>
      </c>
      <c r="C30" s="22" t="s">
        <v>1630</v>
      </c>
      <c r="D30" s="36" t="str">
        <f ca="1">CHOOSE(RANDBETWEEN(1,15),"washing machine","dryer","air condition","mobile phone","blender","grill","tv","joystick","camera","drone","home cinema","xbox","playstation","laptop","iron")</f>
        <v>washing machine</v>
      </c>
      <c r="E30" s="36" t="str">
        <f ca="1">CHOOSE(RANDBETWEEN(1,10),"elitelectronics","altaok","megatechnica","technoboom","metromart","gorgia","zoommer","gigant","smiley","beko")</f>
        <v>altaok</v>
      </c>
      <c r="F30" s="36" t="str">
        <f ca="1">CHOOSE(RANDBETWEEN(1,10),"თბილისი","ბათუმი","ქუთაისი","გორი","ფოთი","ახმეტა","მცხეთა","ზუგდიდი","კასპი","თელავი")</f>
        <v>ფოთი</v>
      </c>
      <c r="G30" s="38">
        <f ca="1">RANDBETWEEN(41700,44600)</f>
        <v>43117</v>
      </c>
      <c r="H30" s="38">
        <f ca="1">RANDBETWEEN(44605,44800)</f>
        <v>44666</v>
      </c>
      <c r="I30" s="36">
        <f ca="1">RANDBETWEEN(1,50)</f>
        <v>20</v>
      </c>
      <c r="J30" s="37">
        <f ca="1">RANDBETWEEN(300,5000)+RAND()</f>
        <v>2239.1235610676363</v>
      </c>
      <c r="K30" s="36" t="str">
        <f ca="1">CHOOSE(RANDBETWEEN(1,15),"SAMSUNG","APPLE","SONY","TEKA","INDESIT","KENWOOD","PANASONIC","ELECTROLUX","FRANKO","LG","PHILIPS","SAACHI","ZANUSSI","WHIRLPOOL","LUXELL")</f>
        <v>LG</v>
      </c>
      <c r="L30" s="36">
        <f ca="1">RANDBETWEEN(500,20000)</f>
        <v>17212</v>
      </c>
      <c r="M30" s="5"/>
      <c r="N30" s="6">
        <f ca="1">EOMONTH(DATE(YEAR(G30),MONTH(G30)+36,DAY(G30)),0)</f>
        <v>44227</v>
      </c>
    </row>
    <row r="31" spans="1:14" x14ac:dyDescent="0.25">
      <c r="A31" s="24">
        <v>17</v>
      </c>
      <c r="B31" s="5" t="s">
        <v>1436</v>
      </c>
      <c r="C31" s="22" t="s">
        <v>1629</v>
      </c>
      <c r="D31" s="36" t="str">
        <f ca="1">CHOOSE(RANDBETWEEN(1,15),"washing machine","dryer","air condition","mobile phone","blender","grill","tv","joystick","camera","drone","home cinema","xbox","playstation","laptop","iron")</f>
        <v>grill</v>
      </c>
      <c r="E31" s="36" t="str">
        <f ca="1">CHOOSE(RANDBETWEEN(1,10),"elitelectronics","altaok","megatechnica","technoboom","metromart","gorgia","zoommer","gigant","smiley","beko")</f>
        <v>altaok</v>
      </c>
      <c r="F31" s="36" t="str">
        <f ca="1">CHOOSE(RANDBETWEEN(1,10),"თბილისი","ბათუმი","ქუთაისი","გორი","ფოთი","ახმეტა","მცხეთა","ზუგდიდი","კასპი","თელავი")</f>
        <v>ზუგდიდი</v>
      </c>
      <c r="G31" s="38">
        <f ca="1">RANDBETWEEN(41700,44600)</f>
        <v>42639</v>
      </c>
      <c r="H31" s="38">
        <f ca="1">RANDBETWEEN(44605,44800)</f>
        <v>44792</v>
      </c>
      <c r="I31" s="36">
        <f ca="1">RANDBETWEEN(1,50)</f>
        <v>7</v>
      </c>
      <c r="J31" s="37">
        <f ca="1">RANDBETWEEN(300,5000)+RAND()</f>
        <v>4048.4956077881116</v>
      </c>
      <c r="K31" s="36" t="str">
        <f ca="1">CHOOSE(RANDBETWEEN(1,15),"SAMSUNG","APPLE","SONY","TEKA","INDESIT","KENWOOD","PANASONIC","ELECTROLUX","FRANKO","LG","PHILIPS","SAACHI","ZANUSSI","WHIRLPOOL","LUXELL")</f>
        <v>ELECTROLUX</v>
      </c>
      <c r="L31" s="36">
        <f ca="1">RANDBETWEEN(500,20000)</f>
        <v>12027</v>
      </c>
      <c r="M31" s="5"/>
      <c r="N31" s="6">
        <f ca="1">EOMONTH(DATE(YEAR(G31),MONTH(G31)+36,DAY(G31)),0)</f>
        <v>43738</v>
      </c>
    </row>
    <row r="32" spans="1:14" x14ac:dyDescent="0.25">
      <c r="A32" s="24">
        <v>18</v>
      </c>
      <c r="B32" s="5" t="s">
        <v>1628</v>
      </c>
      <c r="C32" s="22" t="s">
        <v>1627</v>
      </c>
      <c r="D32" s="36" t="str">
        <f ca="1">CHOOSE(RANDBETWEEN(1,15),"washing machine","dryer","air condition","mobile phone","blender","grill","tv","joystick","camera","drone","home cinema","xbox","playstation","laptop","iron")</f>
        <v>tv</v>
      </c>
      <c r="E32" s="36" t="str">
        <f ca="1">CHOOSE(RANDBETWEEN(1,10),"elitelectronics","altaok","megatechnica","technoboom","metromart","gorgia","zoommer","gigant","smiley","beko")</f>
        <v>gorgia</v>
      </c>
      <c r="F32" s="36" t="str">
        <f ca="1">CHOOSE(RANDBETWEEN(1,10),"თბილისი","ბათუმი","ქუთაისი","გორი","ფოთი","ახმეტა","მცხეთა","ზუგდიდი","კასპი","თელავი")</f>
        <v>ბათუმი</v>
      </c>
      <c r="G32" s="38">
        <f ca="1">RANDBETWEEN(41700,44600)</f>
        <v>42680</v>
      </c>
      <c r="H32" s="38">
        <f ca="1">RANDBETWEEN(44605,44800)</f>
        <v>44756</v>
      </c>
      <c r="I32" s="36">
        <f ca="1">RANDBETWEEN(1,50)</f>
        <v>18</v>
      </c>
      <c r="J32" s="37">
        <f ca="1">RANDBETWEEN(300,5000)+RAND()</f>
        <v>4489.0915181859891</v>
      </c>
      <c r="K32" s="36" t="str">
        <f ca="1">CHOOSE(RANDBETWEEN(1,15),"SAMSUNG","APPLE","SONY","TEKA","INDESIT","KENWOOD","PANASONIC","ELECTROLUX","FRANKO","LG","PHILIPS","SAACHI","ZANUSSI","WHIRLPOOL","LUXELL")</f>
        <v>ZANUSSI</v>
      </c>
      <c r="L32" s="36">
        <f ca="1">RANDBETWEEN(500,20000)</f>
        <v>635</v>
      </c>
      <c r="M32" s="5"/>
      <c r="N32" s="6">
        <f ca="1">EOMONTH(DATE(YEAR(G32),MONTH(G32)+36,DAY(G32)),0)</f>
        <v>43799</v>
      </c>
    </row>
    <row r="33" spans="1:14" x14ac:dyDescent="0.25">
      <c r="A33" s="24">
        <v>19</v>
      </c>
      <c r="B33" s="5" t="s">
        <v>1433</v>
      </c>
      <c r="C33" s="22" t="s">
        <v>1626</v>
      </c>
      <c r="D33" s="36" t="str">
        <f ca="1">CHOOSE(RANDBETWEEN(1,15),"washing machine","dryer","air condition","mobile phone","blender","grill","tv","joystick","camera","drone","home cinema","xbox","playstation","laptop","iron")</f>
        <v>mobile phone</v>
      </c>
      <c r="E33" s="36" t="str">
        <f ca="1">CHOOSE(RANDBETWEEN(1,10),"elitelectronics","altaok","megatechnica","technoboom","metromart","gorgia","zoommer","gigant","smiley","beko")</f>
        <v>gigant</v>
      </c>
      <c r="F33" s="36" t="str">
        <f ca="1">CHOOSE(RANDBETWEEN(1,10),"თბილისი","ბათუმი","ქუთაისი","გორი","ფოთი","ახმეტა","მცხეთა","ზუგდიდი","კასპი","თელავი")</f>
        <v>კასპი</v>
      </c>
      <c r="G33" s="38">
        <f ca="1">RANDBETWEEN(41700,44600)</f>
        <v>43549</v>
      </c>
      <c r="H33" s="38">
        <f ca="1">RANDBETWEEN(44605,44800)</f>
        <v>44683</v>
      </c>
      <c r="I33" s="36">
        <f ca="1">RANDBETWEEN(1,50)</f>
        <v>47</v>
      </c>
      <c r="J33" s="37">
        <f ca="1">RANDBETWEEN(300,5000)+RAND()</f>
        <v>4628.4983048284175</v>
      </c>
      <c r="K33" s="36" t="str">
        <f ca="1">CHOOSE(RANDBETWEEN(1,15),"SAMSUNG","APPLE","SONY","TEKA","INDESIT","KENWOOD","PANASONIC","ELECTROLUX","FRANKO","LG","PHILIPS","SAACHI","ZANUSSI","WHIRLPOOL","LUXELL")</f>
        <v>WHIRLPOOL</v>
      </c>
      <c r="L33" s="36">
        <f ca="1">RANDBETWEEN(500,20000)</f>
        <v>15191</v>
      </c>
      <c r="M33" s="5"/>
      <c r="N33" s="6">
        <f ca="1">EOMONTH(DATE(YEAR(G33),MONTH(G33)+36,DAY(G33)),0)</f>
        <v>44651</v>
      </c>
    </row>
    <row r="34" spans="1:14" x14ac:dyDescent="0.25">
      <c r="A34" s="24">
        <v>20</v>
      </c>
      <c r="B34" s="5" t="s">
        <v>1625</v>
      </c>
      <c r="C34" s="22" t="s">
        <v>1624</v>
      </c>
      <c r="D34" s="36" t="str">
        <f ca="1">CHOOSE(RANDBETWEEN(1,15),"washing machine","dryer","air condition","mobile phone","blender","grill","tv","joystick","camera","drone","home cinema","xbox","playstation","laptop","iron")</f>
        <v>playstation</v>
      </c>
      <c r="E34" s="36" t="str">
        <f ca="1">CHOOSE(RANDBETWEEN(1,10),"elitelectronics","altaok","megatechnica","technoboom","metromart","gorgia","zoommer","gigant","smiley","beko")</f>
        <v>metromart</v>
      </c>
      <c r="F34" s="36" t="str">
        <f ca="1">CHOOSE(RANDBETWEEN(1,10),"თბილისი","ბათუმი","ქუთაისი","გორი","ფოთი","ახმეტა","მცხეთა","ზუგდიდი","კასპი","თელავი")</f>
        <v>გორი</v>
      </c>
      <c r="G34" s="38">
        <f ca="1">RANDBETWEEN(41700,44600)</f>
        <v>42331</v>
      </c>
      <c r="H34" s="38">
        <f ca="1">RANDBETWEEN(44605,44800)</f>
        <v>44697</v>
      </c>
      <c r="I34" s="36">
        <f ca="1">RANDBETWEEN(1,50)</f>
        <v>18</v>
      </c>
      <c r="J34" s="37">
        <f ca="1">RANDBETWEEN(300,5000)+RAND()</f>
        <v>2713.7504783264085</v>
      </c>
      <c r="K34" s="36" t="str">
        <f ca="1">CHOOSE(RANDBETWEEN(1,15),"SAMSUNG","APPLE","SONY","TEKA","INDESIT","KENWOOD","PANASONIC","ELECTROLUX","FRANKO","LG","PHILIPS","SAACHI","ZANUSSI","WHIRLPOOL","LUXELL")</f>
        <v>ELECTROLUX</v>
      </c>
      <c r="L34" s="36">
        <f ca="1">RANDBETWEEN(500,20000)</f>
        <v>7268</v>
      </c>
      <c r="M34" s="5"/>
      <c r="N34" s="6">
        <f ca="1">EOMONTH(DATE(YEAR(G34),MONTH(G34)+36,DAY(G34)),0)</f>
        <v>43434</v>
      </c>
    </row>
    <row r="35" spans="1:14" x14ac:dyDescent="0.25">
      <c r="A35" s="24">
        <v>21</v>
      </c>
      <c r="B35" s="5" t="s">
        <v>1623</v>
      </c>
      <c r="C35" s="22" t="s">
        <v>1622</v>
      </c>
      <c r="D35" s="36" t="str">
        <f ca="1">CHOOSE(RANDBETWEEN(1,15),"washing machine","dryer","air condition","mobile phone","blender","grill","tv","joystick","camera","drone","home cinema","xbox","playstation","laptop","iron")</f>
        <v>xbox</v>
      </c>
      <c r="E35" s="36" t="str">
        <f ca="1">CHOOSE(RANDBETWEEN(1,10),"elitelectronics","altaok","megatechnica","technoboom","metromart","gorgia","zoommer","gigant","smiley","beko")</f>
        <v>elitelectronics</v>
      </c>
      <c r="F35" s="36" t="str">
        <f ca="1">CHOOSE(RANDBETWEEN(1,10),"თბილისი","ბათუმი","ქუთაისი","გორი","ფოთი","ახმეტა","მცხეთა","ზუგდიდი","კასპი","თელავი")</f>
        <v>მცხეთა</v>
      </c>
      <c r="G35" s="38">
        <f ca="1">RANDBETWEEN(41700,44600)</f>
        <v>42255</v>
      </c>
      <c r="H35" s="38">
        <f ca="1">RANDBETWEEN(44605,44800)</f>
        <v>44671</v>
      </c>
      <c r="I35" s="36">
        <f ca="1">RANDBETWEEN(1,50)</f>
        <v>50</v>
      </c>
      <c r="J35" s="37">
        <f ca="1">RANDBETWEEN(300,5000)+RAND()</f>
        <v>3491.3244687195556</v>
      </c>
      <c r="K35" s="36" t="str">
        <f ca="1">CHOOSE(RANDBETWEEN(1,15),"SAMSUNG","APPLE","SONY","TEKA","INDESIT","KENWOOD","PANASONIC","ELECTROLUX","FRANKO","LG","PHILIPS","SAACHI","ZANUSSI","WHIRLPOOL","LUXELL")</f>
        <v>APPLE</v>
      </c>
      <c r="L35" s="36">
        <f ca="1">RANDBETWEEN(500,20000)</f>
        <v>17881</v>
      </c>
      <c r="M35" s="5"/>
      <c r="N35" s="6">
        <f ca="1">EOMONTH(DATE(YEAR(G35),MONTH(G35)+36,DAY(G35)),0)</f>
        <v>43373</v>
      </c>
    </row>
    <row r="36" spans="1:14" x14ac:dyDescent="0.25">
      <c r="A36" s="24">
        <v>22</v>
      </c>
      <c r="B36" s="5" t="s">
        <v>1427</v>
      </c>
      <c r="C36" s="22" t="s">
        <v>1621</v>
      </c>
      <c r="D36" s="36" t="str">
        <f ca="1">CHOOSE(RANDBETWEEN(1,15),"washing machine","dryer","air condition","mobile phone","blender","grill","tv","joystick","camera","drone","home cinema","xbox","playstation","laptop","iron")</f>
        <v>air condition</v>
      </c>
      <c r="E36" s="36" t="str">
        <f ca="1">CHOOSE(RANDBETWEEN(1,10),"elitelectronics","altaok","megatechnica","technoboom","metromart","gorgia","zoommer","gigant","smiley","beko")</f>
        <v>gigant</v>
      </c>
      <c r="F36" s="36" t="str">
        <f ca="1">CHOOSE(RANDBETWEEN(1,10),"თბილისი","ბათუმი","ქუთაისი","გორი","ფოთი","ახმეტა","მცხეთა","ზუგდიდი","კასპი","თელავი")</f>
        <v>ახმეტა</v>
      </c>
      <c r="G36" s="38">
        <f ca="1">RANDBETWEEN(41700,44600)</f>
        <v>42990</v>
      </c>
      <c r="H36" s="38">
        <f ca="1">RANDBETWEEN(44605,44800)</f>
        <v>44652</v>
      </c>
      <c r="I36" s="36">
        <f ca="1">RANDBETWEEN(1,50)</f>
        <v>15</v>
      </c>
      <c r="J36" s="37">
        <f ca="1">RANDBETWEEN(300,5000)+RAND()</f>
        <v>965.80148998012351</v>
      </c>
      <c r="K36" s="36" t="str">
        <f ca="1">CHOOSE(RANDBETWEEN(1,15),"SAMSUNG","APPLE","SONY","TEKA","INDESIT","KENWOOD","PANASONIC","ELECTROLUX","FRANKO","LG","PHILIPS","SAACHI","ZANUSSI","WHIRLPOOL","LUXELL")</f>
        <v>LUXELL</v>
      </c>
      <c r="L36" s="36">
        <f ca="1">RANDBETWEEN(500,20000)</f>
        <v>14918</v>
      </c>
      <c r="M36" s="5"/>
      <c r="N36" s="6">
        <f ca="1">EOMONTH(DATE(YEAR(G36),MONTH(G36)+36,DAY(G36)),0)</f>
        <v>44104</v>
      </c>
    </row>
    <row r="37" spans="1:14" x14ac:dyDescent="0.25">
      <c r="A37" s="24">
        <v>23</v>
      </c>
      <c r="B37" s="5" t="s">
        <v>1425</v>
      </c>
      <c r="C37" s="22" t="s">
        <v>1620</v>
      </c>
      <c r="D37" s="36" t="str">
        <f ca="1">CHOOSE(RANDBETWEEN(1,15),"washing machine","dryer","air condition","mobile phone","blender","grill","tv","joystick","camera","drone","home cinema","xbox","playstation","laptop","iron")</f>
        <v>joystick</v>
      </c>
      <c r="E37" s="36" t="str">
        <f ca="1">CHOOSE(RANDBETWEEN(1,10),"elitelectronics","altaok","megatechnica","technoboom","metromart","gorgia","zoommer","gigant","smiley","beko")</f>
        <v>smiley</v>
      </c>
      <c r="F37" s="36" t="str">
        <f ca="1">CHOOSE(RANDBETWEEN(1,10),"თბილისი","ბათუმი","ქუთაისი","გორი","ფოთი","ახმეტა","მცხეთა","ზუგდიდი","კასპი","თელავი")</f>
        <v>ახმეტა</v>
      </c>
      <c r="G37" s="38">
        <f ca="1">RANDBETWEEN(41700,44600)</f>
        <v>43837</v>
      </c>
      <c r="H37" s="38">
        <f ca="1">RANDBETWEEN(44605,44800)</f>
        <v>44638</v>
      </c>
      <c r="I37" s="36">
        <f ca="1">RANDBETWEEN(1,50)</f>
        <v>33</v>
      </c>
      <c r="J37" s="37">
        <f ca="1">RANDBETWEEN(300,5000)+RAND()</f>
        <v>1360.7793464749234</v>
      </c>
      <c r="K37" s="36" t="str">
        <f ca="1">CHOOSE(RANDBETWEEN(1,15),"SAMSUNG","APPLE","SONY","TEKA","INDESIT","KENWOOD","PANASONIC","ELECTROLUX","FRANKO","LG","PHILIPS","SAACHI","ZANUSSI","WHIRLPOOL","LUXELL")</f>
        <v>FRANKO</v>
      </c>
      <c r="L37" s="36">
        <f ca="1">RANDBETWEEN(500,20000)</f>
        <v>6292</v>
      </c>
      <c r="M37" s="5"/>
      <c r="N37" s="6">
        <f ca="1">EOMONTH(DATE(YEAR(G37),MONTH(G37)+36,DAY(G37)),0)</f>
        <v>44957</v>
      </c>
    </row>
    <row r="38" spans="1:14" x14ac:dyDescent="0.25">
      <c r="A38" s="24">
        <v>24</v>
      </c>
      <c r="B38" s="5" t="s">
        <v>1423</v>
      </c>
      <c r="C38" s="22" t="s">
        <v>1619</v>
      </c>
      <c r="D38" s="36" t="str">
        <f ca="1">CHOOSE(RANDBETWEEN(1,15),"washing machine","dryer","air condition","mobile phone","blender","grill","tv","joystick","camera","drone","home cinema","xbox","playstation","laptop","iron")</f>
        <v>camera</v>
      </c>
      <c r="E38" s="36" t="str">
        <f ca="1">CHOOSE(RANDBETWEEN(1,10),"elitelectronics","altaok","megatechnica","technoboom","metromart","gorgia","zoommer","gigant","smiley","beko")</f>
        <v>technoboom</v>
      </c>
      <c r="F38" s="36" t="str">
        <f ca="1">CHOOSE(RANDBETWEEN(1,10),"თბილისი","ბათუმი","ქუთაისი","გორი","ფოთი","ახმეტა","მცხეთა","ზუგდიდი","კასპი","თელავი")</f>
        <v>თელავი</v>
      </c>
      <c r="G38" s="38">
        <f ca="1">RANDBETWEEN(41700,44600)</f>
        <v>43485</v>
      </c>
      <c r="H38" s="38">
        <f ca="1">RANDBETWEEN(44605,44800)</f>
        <v>44768</v>
      </c>
      <c r="I38" s="36">
        <f ca="1">RANDBETWEEN(1,50)</f>
        <v>28</v>
      </c>
      <c r="J38" s="37">
        <f ca="1">RANDBETWEEN(300,5000)+RAND()</f>
        <v>3577.2701693823365</v>
      </c>
      <c r="K38" s="36" t="str">
        <f ca="1">CHOOSE(RANDBETWEEN(1,15),"SAMSUNG","APPLE","SONY","TEKA","INDESIT","KENWOOD","PANASONIC","ELECTROLUX","FRANKO","LG","PHILIPS","SAACHI","ZANUSSI","WHIRLPOOL","LUXELL")</f>
        <v>ZANUSSI</v>
      </c>
      <c r="L38" s="36">
        <f ca="1">RANDBETWEEN(500,20000)</f>
        <v>4869</v>
      </c>
      <c r="M38" s="5"/>
      <c r="N38" s="6">
        <f ca="1">EOMONTH(DATE(YEAR(G38),MONTH(G38)+36,DAY(G38)),0)</f>
        <v>44592</v>
      </c>
    </row>
    <row r="39" spans="1:14" x14ac:dyDescent="0.25">
      <c r="A39" s="24">
        <v>25</v>
      </c>
      <c r="B39" s="5" t="s">
        <v>1421</v>
      </c>
      <c r="C39" s="22" t="s">
        <v>1618</v>
      </c>
      <c r="D39" s="36" t="str">
        <f ca="1">CHOOSE(RANDBETWEEN(1,15),"washing machine","dryer","air condition","mobile phone","blender","grill","tv","joystick","camera","drone","home cinema","xbox","playstation","laptop","iron")</f>
        <v>drone</v>
      </c>
      <c r="E39" s="36" t="str">
        <f ca="1">CHOOSE(RANDBETWEEN(1,10),"elitelectronics","altaok","megatechnica","technoboom","metromart","gorgia","zoommer","gigant","smiley","beko")</f>
        <v>gorgia</v>
      </c>
      <c r="F39" s="36" t="str">
        <f ca="1">CHOOSE(RANDBETWEEN(1,10),"თბილისი","ბათუმი","ქუთაისი","გორი","ფოთი","ახმეტა","მცხეთა","ზუგდიდი","კასპი","თელავი")</f>
        <v>ქუთაისი</v>
      </c>
      <c r="G39" s="38">
        <f ca="1">RANDBETWEEN(41700,44600)</f>
        <v>44564</v>
      </c>
      <c r="H39" s="38">
        <f ca="1">RANDBETWEEN(44605,44800)</f>
        <v>44687</v>
      </c>
      <c r="I39" s="36">
        <f ca="1">RANDBETWEEN(1,50)</f>
        <v>42</v>
      </c>
      <c r="J39" s="37">
        <f ca="1">RANDBETWEEN(300,5000)+RAND()</f>
        <v>675.08713535563868</v>
      </c>
      <c r="K39" s="36" t="str">
        <f ca="1">CHOOSE(RANDBETWEEN(1,15),"SAMSUNG","APPLE","SONY","TEKA","INDESIT","KENWOOD","PANASONIC","ELECTROLUX","FRANKO","LG","PHILIPS","SAACHI","ZANUSSI","WHIRLPOOL","LUXELL")</f>
        <v>TEKA</v>
      </c>
      <c r="L39" s="36">
        <f ca="1">RANDBETWEEN(500,20000)</f>
        <v>3053</v>
      </c>
      <c r="M39" s="5"/>
      <c r="N39" s="6">
        <f ca="1">EOMONTH(DATE(YEAR(G39),MONTH(G39)+36,DAY(G39)),0)</f>
        <v>45688</v>
      </c>
    </row>
    <row r="40" spans="1:14" x14ac:dyDescent="0.25">
      <c r="A40" s="24">
        <v>26</v>
      </c>
      <c r="B40" s="5" t="s">
        <v>1419</v>
      </c>
      <c r="C40" s="22" t="s">
        <v>1617</v>
      </c>
      <c r="D40" s="36" t="str">
        <f ca="1">CHOOSE(RANDBETWEEN(1,15),"washing machine","dryer","air condition","mobile phone","blender","grill","tv","joystick","camera","drone","home cinema","xbox","playstation","laptop","iron")</f>
        <v>camera</v>
      </c>
      <c r="E40" s="36" t="str">
        <f ca="1">CHOOSE(RANDBETWEEN(1,10),"elitelectronics","altaok","megatechnica","technoboom","metromart","gorgia","zoommer","gigant","smiley","beko")</f>
        <v>elitelectronics</v>
      </c>
      <c r="F40" s="36" t="str">
        <f ca="1">CHOOSE(RANDBETWEEN(1,10),"თბილისი","ბათუმი","ქუთაისი","გორი","ფოთი","ახმეტა","მცხეთა","ზუგდიდი","კასპი","თელავი")</f>
        <v>ახმეტა</v>
      </c>
      <c r="G40" s="38">
        <f ca="1">RANDBETWEEN(41700,44600)</f>
        <v>44063</v>
      </c>
      <c r="H40" s="38">
        <f ca="1">RANDBETWEEN(44605,44800)</f>
        <v>44672</v>
      </c>
      <c r="I40" s="36">
        <f ca="1">RANDBETWEEN(1,50)</f>
        <v>46</v>
      </c>
      <c r="J40" s="37">
        <f ca="1">RANDBETWEEN(300,5000)+RAND()</f>
        <v>300.72930210760683</v>
      </c>
      <c r="K40" s="36" t="str">
        <f ca="1">CHOOSE(RANDBETWEEN(1,15),"SAMSUNG","APPLE","SONY","TEKA","INDESIT","KENWOOD","PANASONIC","ELECTROLUX","FRANKO","LG","PHILIPS","SAACHI","ZANUSSI","WHIRLPOOL","LUXELL")</f>
        <v>KENWOOD</v>
      </c>
      <c r="L40" s="36">
        <f ca="1">RANDBETWEEN(500,20000)</f>
        <v>10008</v>
      </c>
      <c r="M40" s="5"/>
      <c r="N40" s="6">
        <f ca="1">EOMONTH(DATE(YEAR(G40),MONTH(G40)+36,DAY(G40)),0)</f>
        <v>45169</v>
      </c>
    </row>
    <row r="41" spans="1:14" x14ac:dyDescent="0.25">
      <c r="A41" s="24">
        <v>27</v>
      </c>
      <c r="B41" s="5" t="s">
        <v>1417</v>
      </c>
      <c r="C41" s="22" t="s">
        <v>1616</v>
      </c>
      <c r="D41" s="36" t="str">
        <f ca="1">CHOOSE(RANDBETWEEN(1,15),"washing machine","dryer","air condition","mobile phone","blender","grill","tv","joystick","camera","drone","home cinema","xbox","playstation","laptop","iron")</f>
        <v>mobile phone</v>
      </c>
      <c r="E41" s="36" t="str">
        <f ca="1">CHOOSE(RANDBETWEEN(1,10),"elitelectronics","altaok","megatechnica","technoboom","metromart","gorgia","zoommer","gigant","smiley","beko")</f>
        <v>metromart</v>
      </c>
      <c r="F41" s="36" t="str">
        <f ca="1">CHOOSE(RANDBETWEEN(1,10),"თბილისი","ბათუმი","ქუთაისი","გორი","ფოთი","ახმეტა","მცხეთა","ზუგდიდი","კასპი","თელავი")</f>
        <v>ახმეტა</v>
      </c>
      <c r="G41" s="38">
        <f ca="1">RANDBETWEEN(41700,44600)</f>
        <v>43394</v>
      </c>
      <c r="H41" s="38">
        <f ca="1">RANDBETWEEN(44605,44800)</f>
        <v>44732</v>
      </c>
      <c r="I41" s="36">
        <f ca="1">RANDBETWEEN(1,50)</f>
        <v>43</v>
      </c>
      <c r="J41" s="37">
        <f ca="1">RANDBETWEEN(300,5000)+RAND()</f>
        <v>2840.3723710534559</v>
      </c>
      <c r="K41" s="36" t="str">
        <f ca="1">CHOOSE(RANDBETWEEN(1,15),"SAMSUNG","APPLE","SONY","TEKA","INDESIT","KENWOOD","PANASONIC","ELECTROLUX","FRANKO","LG","PHILIPS","SAACHI","ZANUSSI","WHIRLPOOL","LUXELL")</f>
        <v>FRANKO</v>
      </c>
      <c r="L41" s="36">
        <f ca="1">RANDBETWEEN(500,20000)</f>
        <v>15663</v>
      </c>
      <c r="M41" s="5"/>
      <c r="N41" s="6">
        <f ca="1">EOMONTH(DATE(YEAR(G41),MONTH(G41)+36,DAY(G41)),0)</f>
        <v>44500</v>
      </c>
    </row>
    <row r="42" spans="1:14" x14ac:dyDescent="0.25">
      <c r="A42" s="24">
        <v>28</v>
      </c>
      <c r="B42" s="5" t="s">
        <v>1415</v>
      </c>
      <c r="C42" s="22" t="s">
        <v>1615</v>
      </c>
      <c r="D42" s="36" t="str">
        <f ca="1">CHOOSE(RANDBETWEEN(1,15),"washing machine","dryer","air condition","mobile phone","blender","grill","tv","joystick","camera","drone","home cinema","xbox","playstation","laptop","iron")</f>
        <v>tv</v>
      </c>
      <c r="E42" s="36" t="str">
        <f ca="1">CHOOSE(RANDBETWEEN(1,10),"elitelectronics","altaok","megatechnica","technoboom","metromart","gorgia","zoommer","gigant","smiley","beko")</f>
        <v>gorgia</v>
      </c>
      <c r="F42" s="36" t="str">
        <f ca="1">CHOOSE(RANDBETWEEN(1,10),"თბილისი","ბათუმი","ქუთაისი","გორი","ფოთი","ახმეტა","მცხეთა","ზუგდიდი","კასპი","თელავი")</f>
        <v>გორი</v>
      </c>
      <c r="G42" s="38">
        <f ca="1">RANDBETWEEN(41700,44600)</f>
        <v>44129</v>
      </c>
      <c r="H42" s="38">
        <f ca="1">RANDBETWEEN(44605,44800)</f>
        <v>44735</v>
      </c>
      <c r="I42" s="36">
        <f ca="1">RANDBETWEEN(1,50)</f>
        <v>16</v>
      </c>
      <c r="J42" s="37">
        <f ca="1">RANDBETWEEN(300,5000)+RAND()</f>
        <v>4336.1075036580678</v>
      </c>
      <c r="K42" s="36" t="str">
        <f ca="1">CHOOSE(RANDBETWEEN(1,15),"SAMSUNG","APPLE","SONY","TEKA","INDESIT","KENWOOD","PANASONIC","ELECTROLUX","FRANKO","LG","PHILIPS","SAACHI","ZANUSSI","WHIRLPOOL","LUXELL")</f>
        <v>PANASONIC</v>
      </c>
      <c r="L42" s="36">
        <f ca="1">RANDBETWEEN(500,20000)</f>
        <v>13451</v>
      </c>
      <c r="M42" s="5"/>
      <c r="N42" s="6">
        <f ca="1">EOMONTH(DATE(YEAR(G42),MONTH(G42)+36,DAY(G42)),0)</f>
        <v>45230</v>
      </c>
    </row>
    <row r="43" spans="1:14" x14ac:dyDescent="0.25">
      <c r="A43" s="24">
        <v>29</v>
      </c>
      <c r="B43" s="5" t="s">
        <v>1614</v>
      </c>
      <c r="C43" s="22" t="s">
        <v>1613</v>
      </c>
      <c r="D43" s="36" t="str">
        <f ca="1">CHOOSE(RANDBETWEEN(1,15),"washing machine","dryer","air condition","mobile phone","blender","grill","tv","joystick","camera","drone","home cinema","xbox","playstation","laptop","iron")</f>
        <v>laptop</v>
      </c>
      <c r="E43" s="36" t="str">
        <f ca="1">CHOOSE(RANDBETWEEN(1,10),"elitelectronics","altaok","megatechnica","technoboom","metromart","gorgia","zoommer","gigant","smiley","beko")</f>
        <v>gigant</v>
      </c>
      <c r="F43" s="36" t="str">
        <f ca="1">CHOOSE(RANDBETWEEN(1,10),"თბილისი","ბათუმი","ქუთაისი","გორი","ფოთი","ახმეტა","მცხეთა","ზუგდიდი","კასპი","თელავი")</f>
        <v>კასპი</v>
      </c>
      <c r="G43" s="38">
        <f ca="1">RANDBETWEEN(41700,44600)</f>
        <v>42284</v>
      </c>
      <c r="H43" s="38">
        <f ca="1">RANDBETWEEN(44605,44800)</f>
        <v>44681</v>
      </c>
      <c r="I43" s="36">
        <f ca="1">RANDBETWEEN(1,50)</f>
        <v>43</v>
      </c>
      <c r="J43" s="37">
        <f ca="1">RANDBETWEEN(300,5000)+RAND()</f>
        <v>587.44769959278995</v>
      </c>
      <c r="K43" s="36" t="str">
        <f ca="1">CHOOSE(RANDBETWEEN(1,15),"SAMSUNG","APPLE","SONY","TEKA","INDESIT","KENWOOD","PANASONIC","ELECTROLUX","FRANKO","LG","PHILIPS","SAACHI","ZANUSSI","WHIRLPOOL","LUXELL")</f>
        <v>LG</v>
      </c>
      <c r="L43" s="36">
        <f ca="1">RANDBETWEEN(500,20000)</f>
        <v>13779</v>
      </c>
      <c r="M43" s="5"/>
      <c r="N43" s="6">
        <f ca="1">EOMONTH(DATE(YEAR(G43),MONTH(G43)+36,DAY(G43)),0)</f>
        <v>43404</v>
      </c>
    </row>
    <row r="44" spans="1:14" x14ac:dyDescent="0.25">
      <c r="A44" s="24">
        <v>30</v>
      </c>
      <c r="B44" s="5" t="s">
        <v>1411</v>
      </c>
      <c r="C44" s="22" t="s">
        <v>1612</v>
      </c>
      <c r="D44" s="36" t="str">
        <f ca="1">CHOOSE(RANDBETWEEN(1,15),"washing machine","dryer","air condition","mobile phone","blender","grill","tv","joystick","camera","drone","home cinema","xbox","playstation","laptop","iron")</f>
        <v>joystick</v>
      </c>
      <c r="E44" s="36" t="str">
        <f ca="1">CHOOSE(RANDBETWEEN(1,10),"elitelectronics","altaok","megatechnica","technoboom","metromart","gorgia","zoommer","gigant","smiley","beko")</f>
        <v>megatechnica</v>
      </c>
      <c r="F44" s="36" t="str">
        <f ca="1">CHOOSE(RANDBETWEEN(1,10),"თბილისი","ბათუმი","ქუთაისი","გორი","ფოთი","ახმეტა","მცხეთა","ზუგდიდი","კასპი","თელავი")</f>
        <v>ქუთაისი</v>
      </c>
      <c r="G44" s="38">
        <f ca="1">RANDBETWEEN(41700,44600)</f>
        <v>43041</v>
      </c>
      <c r="H44" s="38">
        <f ca="1">RANDBETWEEN(44605,44800)</f>
        <v>44772</v>
      </c>
      <c r="I44" s="36">
        <f ca="1">RANDBETWEEN(1,50)</f>
        <v>33</v>
      </c>
      <c r="J44" s="37">
        <f ca="1">RANDBETWEEN(300,5000)+RAND()</f>
        <v>2051.612334543478</v>
      </c>
      <c r="K44" s="36" t="str">
        <f ca="1">CHOOSE(RANDBETWEEN(1,15),"SAMSUNG","APPLE","SONY","TEKA","INDESIT","KENWOOD","PANASONIC","ELECTROLUX","FRANKO","LG","PHILIPS","SAACHI","ZANUSSI","WHIRLPOOL","LUXELL")</f>
        <v>INDESIT</v>
      </c>
      <c r="L44" s="36">
        <f ca="1">RANDBETWEEN(500,20000)</f>
        <v>732</v>
      </c>
      <c r="M44" s="5"/>
      <c r="N44" s="6">
        <f ca="1">EOMONTH(DATE(YEAR(G44),MONTH(G44)+36,DAY(G44)),0)</f>
        <v>44165</v>
      </c>
    </row>
    <row r="45" spans="1:14" x14ac:dyDescent="0.25">
      <c r="A45" s="24">
        <v>31</v>
      </c>
      <c r="B45" s="5" t="s">
        <v>1611</v>
      </c>
      <c r="C45" s="22" t="s">
        <v>1610</v>
      </c>
      <c r="D45" s="36" t="str">
        <f ca="1">CHOOSE(RANDBETWEEN(1,15),"washing machine","dryer","air condition","mobile phone","blender","grill","tv","joystick","camera","drone","home cinema","xbox","playstation","laptop","iron")</f>
        <v>home cinema</v>
      </c>
      <c r="E45" s="36" t="str">
        <f ca="1">CHOOSE(RANDBETWEEN(1,10),"elitelectronics","altaok","megatechnica","technoboom","metromart","gorgia","zoommer","gigant","smiley","beko")</f>
        <v>technoboom</v>
      </c>
      <c r="F45" s="36" t="str">
        <f ca="1">CHOOSE(RANDBETWEEN(1,10),"თბილისი","ბათუმი","ქუთაისი","გორი","ფოთი","ახმეტა","მცხეთა","ზუგდიდი","კასპი","თელავი")</f>
        <v>თელავი</v>
      </c>
      <c r="G45" s="38">
        <f ca="1">RANDBETWEEN(41700,44600)</f>
        <v>42243</v>
      </c>
      <c r="H45" s="38">
        <f ca="1">RANDBETWEEN(44605,44800)</f>
        <v>44700</v>
      </c>
      <c r="I45" s="36">
        <f ca="1">RANDBETWEEN(1,50)</f>
        <v>22</v>
      </c>
      <c r="J45" s="37">
        <f ca="1">RANDBETWEEN(300,5000)+RAND()</f>
        <v>2719.4938134327899</v>
      </c>
      <c r="K45" s="36" t="str">
        <f ca="1">CHOOSE(RANDBETWEEN(1,15),"SAMSUNG","APPLE","SONY","TEKA","INDESIT","KENWOOD","PANASONIC","ELECTROLUX","FRANKO","LG","PHILIPS","SAACHI","ZANUSSI","WHIRLPOOL","LUXELL")</f>
        <v>APPLE</v>
      </c>
      <c r="L45" s="36">
        <f ca="1">RANDBETWEEN(500,20000)</f>
        <v>4435</v>
      </c>
      <c r="M45" s="5"/>
      <c r="N45" s="6">
        <f ca="1">EOMONTH(DATE(YEAR(G45),MONTH(G45)+36,DAY(G45)),0)</f>
        <v>43343</v>
      </c>
    </row>
    <row r="46" spans="1:14" x14ac:dyDescent="0.25">
      <c r="A46" s="24">
        <v>32</v>
      </c>
      <c r="B46" s="5" t="s">
        <v>1408</v>
      </c>
      <c r="C46" s="22" t="s">
        <v>1609</v>
      </c>
      <c r="D46" s="36" t="str">
        <f ca="1">CHOOSE(RANDBETWEEN(1,15),"washing machine","dryer","air condition","mobile phone","blender","grill","tv","joystick","camera","drone","home cinema","xbox","playstation","laptop","iron")</f>
        <v>home cinema</v>
      </c>
      <c r="E46" s="36" t="str">
        <f ca="1">CHOOSE(RANDBETWEEN(1,10),"elitelectronics","altaok","megatechnica","technoboom","metromart","gorgia","zoommer","gigant","smiley","beko")</f>
        <v>smiley</v>
      </c>
      <c r="F46" s="36" t="str">
        <f ca="1">CHOOSE(RANDBETWEEN(1,10),"თბილისი","ბათუმი","ქუთაისი","გორი","ფოთი","ახმეტა","მცხეთა","ზუგდიდი","კასპი","თელავი")</f>
        <v>ფოთი</v>
      </c>
      <c r="G46" s="38">
        <f ca="1">RANDBETWEEN(41700,44600)</f>
        <v>42705</v>
      </c>
      <c r="H46" s="38">
        <f ca="1">RANDBETWEEN(44605,44800)</f>
        <v>44626</v>
      </c>
      <c r="I46" s="36">
        <f ca="1">RANDBETWEEN(1,50)</f>
        <v>9</v>
      </c>
      <c r="J46" s="37">
        <f ca="1">RANDBETWEEN(300,5000)+RAND()</f>
        <v>2453.4911815100686</v>
      </c>
      <c r="K46" s="36" t="str">
        <f ca="1">CHOOSE(RANDBETWEEN(1,15),"SAMSUNG","APPLE","SONY","TEKA","INDESIT","KENWOOD","PANASONIC","ELECTROLUX","FRANKO","LG","PHILIPS","SAACHI","ZANUSSI","WHIRLPOOL","LUXELL")</f>
        <v>TEKA</v>
      </c>
      <c r="L46" s="36">
        <f ca="1">RANDBETWEEN(500,20000)</f>
        <v>531</v>
      </c>
      <c r="M46" s="5"/>
      <c r="N46" s="6">
        <f ca="1">EOMONTH(DATE(YEAR(G46),MONTH(G46)+36,DAY(G46)),0)</f>
        <v>43830</v>
      </c>
    </row>
    <row r="47" spans="1:14" x14ac:dyDescent="0.25">
      <c r="A47" s="24">
        <v>33</v>
      </c>
      <c r="B47" s="5" t="s">
        <v>1406</v>
      </c>
      <c r="C47" s="22" t="s">
        <v>1608</v>
      </c>
      <c r="D47" s="36" t="str">
        <f ca="1">CHOOSE(RANDBETWEEN(1,15),"washing machine","dryer","air condition","mobile phone","blender","grill","tv","joystick","camera","drone","home cinema","xbox","playstation","laptop","iron")</f>
        <v>mobile phone</v>
      </c>
      <c r="E47" s="36" t="str">
        <f ca="1">CHOOSE(RANDBETWEEN(1,10),"elitelectronics","altaok","megatechnica","technoboom","metromart","gorgia","zoommer","gigant","smiley","beko")</f>
        <v>smiley</v>
      </c>
      <c r="F47" s="36" t="str">
        <f ca="1">CHOOSE(RANDBETWEEN(1,10),"თბილისი","ბათუმი","ქუთაისი","გორი","ფოთი","ახმეტა","მცხეთა","ზუგდიდი","კასპი","თელავი")</f>
        <v>მცხეთა</v>
      </c>
      <c r="G47" s="38">
        <f ca="1">RANDBETWEEN(41700,44600)</f>
        <v>43944</v>
      </c>
      <c r="H47" s="38">
        <f ca="1">RANDBETWEEN(44605,44800)</f>
        <v>44631</v>
      </c>
      <c r="I47" s="36">
        <f ca="1">RANDBETWEEN(1,50)</f>
        <v>36</v>
      </c>
      <c r="J47" s="37">
        <f ca="1">RANDBETWEEN(300,5000)+RAND()</f>
        <v>3804.8360863775188</v>
      </c>
      <c r="K47" s="36" t="str">
        <f ca="1">CHOOSE(RANDBETWEEN(1,15),"SAMSUNG","APPLE","SONY","TEKA","INDESIT","KENWOOD","PANASONIC","ELECTROLUX","FRANKO","LG","PHILIPS","SAACHI","ZANUSSI","WHIRLPOOL","LUXELL")</f>
        <v>KENWOOD</v>
      </c>
      <c r="L47" s="36">
        <f ca="1">RANDBETWEEN(500,20000)</f>
        <v>4161</v>
      </c>
      <c r="M47" s="5"/>
      <c r="N47" s="6">
        <f ca="1">EOMONTH(DATE(YEAR(G47),MONTH(G47)+36,DAY(G47)),0)</f>
        <v>45046</v>
      </c>
    </row>
    <row r="48" spans="1:14" x14ac:dyDescent="0.25">
      <c r="A48" s="24">
        <v>34</v>
      </c>
      <c r="B48" s="5" t="s">
        <v>1404</v>
      </c>
      <c r="C48" s="22" t="s">
        <v>1607</v>
      </c>
      <c r="D48" s="36" t="str">
        <f ca="1">CHOOSE(RANDBETWEEN(1,15),"washing machine","dryer","air condition","mobile phone","blender","grill","tv","joystick","camera","drone","home cinema","xbox","playstation","laptop","iron")</f>
        <v>joystick</v>
      </c>
      <c r="E48" s="36" t="str">
        <f ca="1">CHOOSE(RANDBETWEEN(1,10),"elitelectronics","altaok","megatechnica","technoboom","metromart","gorgia","zoommer","gigant","smiley","beko")</f>
        <v>gorgia</v>
      </c>
      <c r="F48" s="36" t="str">
        <f ca="1">CHOOSE(RANDBETWEEN(1,10),"თბილისი","ბათუმი","ქუთაისი","გორი","ფოთი","ახმეტა","მცხეთა","ზუგდიდი","კასპი","თელავი")</f>
        <v>ახმეტა</v>
      </c>
      <c r="G48" s="38">
        <f ca="1">RANDBETWEEN(41700,44600)</f>
        <v>42181</v>
      </c>
      <c r="H48" s="38">
        <f ca="1">RANDBETWEEN(44605,44800)</f>
        <v>44674</v>
      </c>
      <c r="I48" s="36">
        <f ca="1">RANDBETWEEN(1,50)</f>
        <v>30</v>
      </c>
      <c r="J48" s="37">
        <f ca="1">RANDBETWEEN(300,5000)+RAND()</f>
        <v>3373.3156143273764</v>
      </c>
      <c r="K48" s="36" t="str">
        <f ca="1">CHOOSE(RANDBETWEEN(1,15),"SAMSUNG","APPLE","SONY","TEKA","INDESIT","KENWOOD","PANASONIC","ELECTROLUX","FRANKO","LG","PHILIPS","SAACHI","ZANUSSI","WHIRLPOOL","LUXELL")</f>
        <v>APPLE</v>
      </c>
      <c r="L48" s="36">
        <f ca="1">RANDBETWEEN(500,20000)</f>
        <v>10361</v>
      </c>
      <c r="M48" s="5"/>
      <c r="N48" s="6">
        <f ca="1">EOMONTH(DATE(YEAR(G48),MONTH(G48)+36,DAY(G48)),0)</f>
        <v>43281</v>
      </c>
    </row>
    <row r="49" spans="1:14" x14ac:dyDescent="0.25">
      <c r="A49" s="24">
        <v>35</v>
      </c>
      <c r="B49" s="5" t="s">
        <v>1402</v>
      </c>
      <c r="C49" s="22" t="s">
        <v>1606</v>
      </c>
      <c r="D49" s="36" t="str">
        <f ca="1">CHOOSE(RANDBETWEEN(1,15),"washing machine","dryer","air condition","mobile phone","blender","grill","tv","joystick","camera","drone","home cinema","xbox","playstation","laptop","iron")</f>
        <v>mobile phone</v>
      </c>
      <c r="E49" s="36" t="str">
        <f ca="1">CHOOSE(RANDBETWEEN(1,10),"elitelectronics","altaok","megatechnica","technoboom","metromart","gorgia","zoommer","gigant","smiley","beko")</f>
        <v>metromart</v>
      </c>
      <c r="F49" s="36" t="str">
        <f ca="1">CHOOSE(RANDBETWEEN(1,10),"თბილისი","ბათუმი","ქუთაისი","გორი","ფოთი","ახმეტა","მცხეთა","ზუგდიდი","კასპი","თელავი")</f>
        <v>ახმეტა</v>
      </c>
      <c r="G49" s="38">
        <f ca="1">RANDBETWEEN(41700,44600)</f>
        <v>43850</v>
      </c>
      <c r="H49" s="38">
        <f ca="1">RANDBETWEEN(44605,44800)</f>
        <v>44772</v>
      </c>
      <c r="I49" s="36">
        <f ca="1">RANDBETWEEN(1,50)</f>
        <v>18</v>
      </c>
      <c r="J49" s="37">
        <f ca="1">RANDBETWEEN(300,5000)+RAND()</f>
        <v>3826.6012562973624</v>
      </c>
      <c r="K49" s="36" t="str">
        <f ca="1">CHOOSE(RANDBETWEEN(1,15),"SAMSUNG","APPLE","SONY","TEKA","INDESIT","KENWOOD","PANASONIC","ELECTROLUX","FRANKO","LG","PHILIPS","SAACHI","ZANUSSI","WHIRLPOOL","LUXELL")</f>
        <v>APPLE</v>
      </c>
      <c r="L49" s="36">
        <f ca="1">RANDBETWEEN(500,20000)</f>
        <v>6733</v>
      </c>
      <c r="M49" s="5"/>
      <c r="N49" s="6">
        <f ca="1">EOMONTH(DATE(YEAR(G49),MONTH(G49)+36,DAY(G49)),0)</f>
        <v>44957</v>
      </c>
    </row>
    <row r="50" spans="1:14" x14ac:dyDescent="0.25">
      <c r="A50" s="24">
        <v>36</v>
      </c>
      <c r="B50" s="5" t="s">
        <v>1605</v>
      </c>
      <c r="C50" s="22" t="s">
        <v>1604</v>
      </c>
      <c r="D50" s="36" t="str">
        <f ca="1">CHOOSE(RANDBETWEEN(1,15),"washing machine","dryer","air condition","mobile phone","blender","grill","tv","joystick","camera","drone","home cinema","xbox","playstation","laptop","iron")</f>
        <v>home cinema</v>
      </c>
      <c r="E50" s="36" t="str">
        <f ca="1">CHOOSE(RANDBETWEEN(1,10),"elitelectronics","altaok","megatechnica","technoboom","metromart","gorgia","zoommer","gigant","smiley","beko")</f>
        <v>zoommer</v>
      </c>
      <c r="F50" s="36" t="str">
        <f ca="1">CHOOSE(RANDBETWEEN(1,10),"თბილისი","ბათუმი","ქუთაისი","გორი","ფოთი","ახმეტა","მცხეთა","ზუგდიდი","კასპი","თელავი")</f>
        <v>თელავი</v>
      </c>
      <c r="G50" s="38">
        <f ca="1">RANDBETWEEN(41700,44600)</f>
        <v>43633</v>
      </c>
      <c r="H50" s="38">
        <f ca="1">RANDBETWEEN(44605,44800)</f>
        <v>44643</v>
      </c>
      <c r="I50" s="36">
        <f ca="1">RANDBETWEEN(1,50)</f>
        <v>32</v>
      </c>
      <c r="J50" s="37">
        <f ca="1">RANDBETWEEN(300,5000)+RAND()</f>
        <v>902.35610281550839</v>
      </c>
      <c r="K50" s="36" t="str">
        <f ca="1">CHOOSE(RANDBETWEEN(1,15),"SAMSUNG","APPLE","SONY","TEKA","INDESIT","KENWOOD","PANASONIC","ELECTROLUX","FRANKO","LG","PHILIPS","SAACHI","ZANUSSI","WHIRLPOOL","LUXELL")</f>
        <v>PHILIPS</v>
      </c>
      <c r="L50" s="36">
        <f ca="1">RANDBETWEEN(500,20000)</f>
        <v>5609</v>
      </c>
      <c r="M50" s="5"/>
      <c r="N50" s="6">
        <f ca="1">EOMONTH(DATE(YEAR(G50),MONTH(G50)+36,DAY(G50)),0)</f>
        <v>44742</v>
      </c>
    </row>
    <row r="51" spans="1:14" x14ac:dyDescent="0.25">
      <c r="A51" s="24">
        <v>37</v>
      </c>
      <c r="B51" s="5" t="s">
        <v>1399</v>
      </c>
      <c r="C51" s="22" t="s">
        <v>1603</v>
      </c>
      <c r="D51" s="36" t="str">
        <f ca="1">CHOOSE(RANDBETWEEN(1,15),"washing machine","dryer","air condition","mobile phone","blender","grill","tv","joystick","camera","drone","home cinema","xbox","playstation","laptop","iron")</f>
        <v>playstation</v>
      </c>
      <c r="E51" s="36" t="str">
        <f ca="1">CHOOSE(RANDBETWEEN(1,10),"elitelectronics","altaok","megatechnica","technoboom","metromart","gorgia","zoommer","gigant","smiley","beko")</f>
        <v>beko</v>
      </c>
      <c r="F51" s="36" t="str">
        <f ca="1">CHOOSE(RANDBETWEEN(1,10),"თბილისი","ბათუმი","ქუთაისი","გორი","ფოთი","ახმეტა","მცხეთა","ზუგდიდი","კასპი","თელავი")</f>
        <v>ზუგდიდი</v>
      </c>
      <c r="G51" s="38">
        <f ca="1">RANDBETWEEN(41700,44600)</f>
        <v>41833</v>
      </c>
      <c r="H51" s="38">
        <f ca="1">RANDBETWEEN(44605,44800)</f>
        <v>44689</v>
      </c>
      <c r="I51" s="36">
        <f ca="1">RANDBETWEEN(1,50)</f>
        <v>7</v>
      </c>
      <c r="J51" s="37">
        <f ca="1">RANDBETWEEN(300,5000)+RAND()</f>
        <v>4065.0024222079433</v>
      </c>
      <c r="K51" s="36" t="str">
        <f ca="1">CHOOSE(RANDBETWEEN(1,15),"SAMSUNG","APPLE","SONY","TEKA","INDESIT","KENWOOD","PANASONIC","ELECTROLUX","FRANKO","LG","PHILIPS","SAACHI","ZANUSSI","WHIRLPOOL","LUXELL")</f>
        <v>LG</v>
      </c>
      <c r="L51" s="36">
        <f ca="1">RANDBETWEEN(500,20000)</f>
        <v>8647</v>
      </c>
      <c r="M51" s="5"/>
      <c r="N51" s="6">
        <f ca="1">EOMONTH(DATE(YEAR(G51),MONTH(G51)+36,DAY(G51)),0)</f>
        <v>42947</v>
      </c>
    </row>
    <row r="52" spans="1:14" x14ac:dyDescent="0.25">
      <c r="A52" s="24">
        <v>38</v>
      </c>
      <c r="B52" s="5" t="s">
        <v>1397</v>
      </c>
      <c r="C52" s="22" t="s">
        <v>1602</v>
      </c>
      <c r="D52" s="36" t="str">
        <f ca="1">CHOOSE(RANDBETWEEN(1,15),"washing machine","dryer","air condition","mobile phone","blender","grill","tv","joystick","camera","drone","home cinema","xbox","playstation","laptop","iron")</f>
        <v>xbox</v>
      </c>
      <c r="E52" s="36" t="str">
        <f ca="1">CHOOSE(RANDBETWEEN(1,10),"elitelectronics","altaok","megatechnica","technoboom","metromart","gorgia","zoommer","gigant","smiley","beko")</f>
        <v>megatechnica</v>
      </c>
      <c r="F52" s="36" t="str">
        <f ca="1">CHOOSE(RANDBETWEEN(1,10),"თბილისი","ბათუმი","ქუთაისი","გორი","ფოთი","ახმეტა","მცხეთა","ზუგდიდი","კასპი","თელავი")</f>
        <v>თელავი</v>
      </c>
      <c r="G52" s="38">
        <f ca="1">RANDBETWEEN(41700,44600)</f>
        <v>41766</v>
      </c>
      <c r="H52" s="38">
        <f ca="1">RANDBETWEEN(44605,44800)</f>
        <v>44668</v>
      </c>
      <c r="I52" s="36">
        <f ca="1">RANDBETWEEN(1,50)</f>
        <v>49</v>
      </c>
      <c r="J52" s="37">
        <f ca="1">RANDBETWEEN(300,5000)+RAND()</f>
        <v>1241.5677943845367</v>
      </c>
      <c r="K52" s="36" t="str">
        <f ca="1">CHOOSE(RANDBETWEEN(1,15),"SAMSUNG","APPLE","SONY","TEKA","INDESIT","KENWOOD","PANASONIC","ELECTROLUX","FRANKO","LG","PHILIPS","SAACHI","ZANUSSI","WHIRLPOOL","LUXELL")</f>
        <v>ELECTROLUX</v>
      </c>
      <c r="L52" s="36">
        <f ca="1">RANDBETWEEN(500,20000)</f>
        <v>3825</v>
      </c>
      <c r="M52" s="5"/>
      <c r="N52" s="6">
        <f ca="1">EOMONTH(DATE(YEAR(G52),MONTH(G52)+36,DAY(G52)),0)</f>
        <v>42886</v>
      </c>
    </row>
    <row r="53" spans="1:14" x14ac:dyDescent="0.25">
      <c r="A53" s="24">
        <v>39</v>
      </c>
      <c r="B53" s="5" t="s">
        <v>1395</v>
      </c>
      <c r="C53" s="22" t="s">
        <v>1601</v>
      </c>
      <c r="D53" s="36" t="str">
        <f ca="1">CHOOSE(RANDBETWEEN(1,15),"washing machine","dryer","air condition","mobile phone","blender","grill","tv","joystick","camera","drone","home cinema","xbox","playstation","laptop","iron")</f>
        <v>tv</v>
      </c>
      <c r="E53" s="36" t="str">
        <f ca="1">CHOOSE(RANDBETWEEN(1,10),"elitelectronics","altaok","megatechnica","technoboom","metromart","gorgia","zoommer","gigant","smiley","beko")</f>
        <v>zoommer</v>
      </c>
      <c r="F53" s="36" t="str">
        <f ca="1">CHOOSE(RANDBETWEEN(1,10),"თბილისი","ბათუმი","ქუთაისი","გორი","ფოთი","ახმეტა","მცხეთა","ზუგდიდი","კასპი","თელავი")</f>
        <v>ზუგდიდი</v>
      </c>
      <c r="G53" s="38">
        <f ca="1">RANDBETWEEN(41700,44600)</f>
        <v>41963</v>
      </c>
      <c r="H53" s="38">
        <f ca="1">RANDBETWEEN(44605,44800)</f>
        <v>44727</v>
      </c>
      <c r="I53" s="36">
        <f ca="1">RANDBETWEEN(1,50)</f>
        <v>14</v>
      </c>
      <c r="J53" s="37">
        <f ca="1">RANDBETWEEN(300,5000)+RAND()</f>
        <v>4062.9610565371272</v>
      </c>
      <c r="K53" s="36" t="str">
        <f ca="1">CHOOSE(RANDBETWEEN(1,15),"SAMSUNG","APPLE","SONY","TEKA","INDESIT","KENWOOD","PANASONIC","ELECTROLUX","FRANKO","LG","PHILIPS","SAACHI","ZANUSSI","WHIRLPOOL","LUXELL")</f>
        <v>APPLE</v>
      </c>
      <c r="L53" s="36">
        <f ca="1">RANDBETWEEN(500,20000)</f>
        <v>4552</v>
      </c>
      <c r="M53" s="5"/>
      <c r="N53" s="6">
        <f ca="1">EOMONTH(DATE(YEAR(G53),MONTH(G53)+36,DAY(G53)),0)</f>
        <v>43069</v>
      </c>
    </row>
    <row r="54" spans="1:14" x14ac:dyDescent="0.25">
      <c r="A54" s="24">
        <v>40</v>
      </c>
      <c r="B54" s="5" t="s">
        <v>1393</v>
      </c>
      <c r="C54" s="22" t="s">
        <v>1600</v>
      </c>
      <c r="D54" s="36" t="str">
        <f ca="1">CHOOSE(RANDBETWEEN(1,15),"washing machine","dryer","air condition","mobile phone","blender","grill","tv","joystick","camera","drone","home cinema","xbox","playstation","laptop","iron")</f>
        <v>camera</v>
      </c>
      <c r="E54" s="36" t="str">
        <f ca="1">CHOOSE(RANDBETWEEN(1,10),"elitelectronics","altaok","megatechnica","technoboom","metromart","gorgia","zoommer","gigant","smiley","beko")</f>
        <v>gorgia</v>
      </c>
      <c r="F54" s="36" t="str">
        <f ca="1">CHOOSE(RANDBETWEEN(1,10),"თბილისი","ბათუმი","ქუთაისი","გორი","ფოთი","ახმეტა","მცხეთა","ზუგდიდი","კასპი","თელავი")</f>
        <v>ახმეტა</v>
      </c>
      <c r="G54" s="38">
        <f ca="1">RANDBETWEEN(41700,44600)</f>
        <v>42694</v>
      </c>
      <c r="H54" s="38">
        <f ca="1">RANDBETWEEN(44605,44800)</f>
        <v>44714</v>
      </c>
      <c r="I54" s="36">
        <f ca="1">RANDBETWEEN(1,50)</f>
        <v>47</v>
      </c>
      <c r="J54" s="37">
        <f ca="1">RANDBETWEEN(300,5000)+RAND()</f>
        <v>1870.7997069011278</v>
      </c>
      <c r="K54" s="36" t="str">
        <f ca="1">CHOOSE(RANDBETWEEN(1,15),"SAMSUNG","APPLE","SONY","TEKA","INDESIT","KENWOOD","PANASONIC","ELECTROLUX","FRANKO","LG","PHILIPS","SAACHI","ZANUSSI","WHIRLPOOL","LUXELL")</f>
        <v>FRANKO</v>
      </c>
      <c r="L54" s="36">
        <f ca="1">RANDBETWEEN(500,20000)</f>
        <v>2941</v>
      </c>
      <c r="M54" s="5"/>
      <c r="N54" s="6">
        <f ca="1">EOMONTH(DATE(YEAR(G54),MONTH(G54)+36,DAY(G54)),0)</f>
        <v>43799</v>
      </c>
    </row>
    <row r="55" spans="1:14" x14ac:dyDescent="0.25">
      <c r="A55" s="24">
        <v>41</v>
      </c>
      <c r="B55" s="5" t="s">
        <v>1599</v>
      </c>
      <c r="C55" s="22" t="s">
        <v>1598</v>
      </c>
      <c r="D55" s="36" t="str">
        <f ca="1">CHOOSE(RANDBETWEEN(1,15),"washing machine","dryer","air condition","mobile phone","blender","grill","tv","joystick","camera","drone","home cinema","xbox","playstation","laptop","iron")</f>
        <v>xbox</v>
      </c>
      <c r="E55" s="36" t="str">
        <f ca="1">CHOOSE(RANDBETWEEN(1,10),"elitelectronics","altaok","megatechnica","technoboom","metromart","gorgia","zoommer","gigant","smiley","beko")</f>
        <v>elitelectronics</v>
      </c>
      <c r="F55" s="36" t="str">
        <f ca="1">CHOOSE(RANDBETWEEN(1,10),"თბილისი","ბათუმი","ქუთაისი","გორი","ფოთი","ახმეტა","მცხეთა","ზუგდიდი","კასპი","თელავი")</f>
        <v>გორი</v>
      </c>
      <c r="G55" s="38">
        <f ca="1">RANDBETWEEN(41700,44600)</f>
        <v>43826</v>
      </c>
      <c r="H55" s="38">
        <f ca="1">RANDBETWEEN(44605,44800)</f>
        <v>44688</v>
      </c>
      <c r="I55" s="36">
        <f ca="1">RANDBETWEEN(1,50)</f>
        <v>13</v>
      </c>
      <c r="J55" s="37">
        <f ca="1">RANDBETWEEN(300,5000)+RAND()</f>
        <v>2586.7252848559879</v>
      </c>
      <c r="K55" s="36" t="str">
        <f ca="1">CHOOSE(RANDBETWEEN(1,15),"SAMSUNG","APPLE","SONY","TEKA","INDESIT","KENWOOD","PANASONIC","ELECTROLUX","FRANKO","LG","PHILIPS","SAACHI","ZANUSSI","WHIRLPOOL","LUXELL")</f>
        <v>ELECTROLUX</v>
      </c>
      <c r="L55" s="36">
        <f ca="1">RANDBETWEEN(500,20000)</f>
        <v>16767</v>
      </c>
      <c r="M55" s="5"/>
      <c r="N55" s="6">
        <f ca="1">EOMONTH(DATE(YEAR(G55),MONTH(G55)+36,DAY(G55)),0)</f>
        <v>44926</v>
      </c>
    </row>
    <row r="56" spans="1:14" x14ac:dyDescent="0.25">
      <c r="A56" s="24">
        <v>42</v>
      </c>
      <c r="B56" s="5" t="s">
        <v>1389</v>
      </c>
      <c r="C56" s="22" t="s">
        <v>1597</v>
      </c>
      <c r="D56" s="36" t="str">
        <f ca="1">CHOOSE(RANDBETWEEN(1,15),"washing machine","dryer","air condition","mobile phone","blender","grill","tv","joystick","camera","drone","home cinema","xbox","playstation","laptop","iron")</f>
        <v>mobile phone</v>
      </c>
      <c r="E56" s="36" t="str">
        <f ca="1">CHOOSE(RANDBETWEEN(1,10),"elitelectronics","altaok","megatechnica","technoboom","metromart","gorgia","zoommer","gigant","smiley","beko")</f>
        <v>smiley</v>
      </c>
      <c r="F56" s="36" t="str">
        <f ca="1">CHOOSE(RANDBETWEEN(1,10),"თბილისი","ბათუმი","ქუთაისი","გორი","ფოთი","ახმეტა","მცხეთა","ზუგდიდი","კასპი","თელავი")</f>
        <v>მცხეთა</v>
      </c>
      <c r="G56" s="38">
        <f ca="1">RANDBETWEEN(41700,44600)</f>
        <v>42831</v>
      </c>
      <c r="H56" s="38">
        <f ca="1">RANDBETWEEN(44605,44800)</f>
        <v>44744</v>
      </c>
      <c r="I56" s="36">
        <f ca="1">RANDBETWEEN(1,50)</f>
        <v>13</v>
      </c>
      <c r="J56" s="37">
        <f ca="1">RANDBETWEEN(300,5000)+RAND()</f>
        <v>1814.2266963867175</v>
      </c>
      <c r="K56" s="36" t="str">
        <f ca="1">CHOOSE(RANDBETWEEN(1,15),"SAMSUNG","APPLE","SONY","TEKA","INDESIT","KENWOOD","PANASONIC","ELECTROLUX","FRANKO","LG","PHILIPS","SAACHI","ZANUSSI","WHIRLPOOL","LUXELL")</f>
        <v>FRANKO</v>
      </c>
      <c r="L56" s="36">
        <f ca="1">RANDBETWEEN(500,20000)</f>
        <v>2961</v>
      </c>
      <c r="M56" s="5"/>
      <c r="N56" s="6">
        <f ca="1">EOMONTH(DATE(YEAR(G56),MONTH(G56)+36,DAY(G56)),0)</f>
        <v>43951</v>
      </c>
    </row>
    <row r="57" spans="1:14" x14ac:dyDescent="0.25">
      <c r="A57" s="24">
        <v>43</v>
      </c>
      <c r="B57" s="5" t="s">
        <v>1596</v>
      </c>
      <c r="C57" s="22" t="s">
        <v>1595</v>
      </c>
      <c r="D57" s="36" t="str">
        <f ca="1">CHOOSE(RANDBETWEEN(1,15),"washing machine","dryer","air condition","mobile phone","blender","grill","tv","joystick","camera","drone","home cinema","xbox","playstation","laptop","iron")</f>
        <v>laptop</v>
      </c>
      <c r="E57" s="36" t="str">
        <f ca="1">CHOOSE(RANDBETWEEN(1,10),"elitelectronics","altaok","megatechnica","technoboom","metromart","gorgia","zoommer","gigant","smiley","beko")</f>
        <v>metromart</v>
      </c>
      <c r="F57" s="36" t="str">
        <f ca="1">CHOOSE(RANDBETWEEN(1,10),"თბილისი","ბათუმი","ქუთაისი","გორი","ფოთი","ახმეტა","მცხეთა","ზუგდიდი","კასპი","თელავი")</f>
        <v>თელავი</v>
      </c>
      <c r="G57" s="38">
        <f ca="1">RANDBETWEEN(41700,44600)</f>
        <v>42842</v>
      </c>
      <c r="H57" s="38">
        <f ca="1">RANDBETWEEN(44605,44800)</f>
        <v>44724</v>
      </c>
      <c r="I57" s="36">
        <f ca="1">RANDBETWEEN(1,50)</f>
        <v>40</v>
      </c>
      <c r="J57" s="37">
        <f ca="1">RANDBETWEEN(300,5000)+RAND()</f>
        <v>4383.4186238836228</v>
      </c>
      <c r="K57" s="36" t="str">
        <f ca="1">CHOOSE(RANDBETWEEN(1,15),"SAMSUNG","APPLE","SONY","TEKA","INDESIT","KENWOOD","PANASONIC","ELECTROLUX","FRANKO","LG","PHILIPS","SAACHI","ZANUSSI","WHIRLPOOL","LUXELL")</f>
        <v>PANASONIC</v>
      </c>
      <c r="L57" s="36">
        <f ca="1">RANDBETWEEN(500,20000)</f>
        <v>7794</v>
      </c>
      <c r="M57" s="5"/>
      <c r="N57" s="6">
        <f ca="1">EOMONTH(DATE(YEAR(G57),MONTH(G57)+36,DAY(G57)),0)</f>
        <v>43951</v>
      </c>
    </row>
    <row r="58" spans="1:14" x14ac:dyDescent="0.25">
      <c r="A58" s="24">
        <v>44</v>
      </c>
      <c r="B58" s="5" t="s">
        <v>1594</v>
      </c>
      <c r="C58" s="22" t="s">
        <v>1593</v>
      </c>
      <c r="D58" s="36" t="str">
        <f ca="1">CHOOSE(RANDBETWEEN(1,15),"washing machine","dryer","air condition","mobile phone","blender","grill","tv","joystick","camera","drone","home cinema","xbox","playstation","laptop","iron")</f>
        <v>home cinema</v>
      </c>
      <c r="E58" s="36" t="str">
        <f ca="1">CHOOSE(RANDBETWEEN(1,10),"elitelectronics","altaok","megatechnica","technoboom","metromart","gorgia","zoommer","gigant","smiley","beko")</f>
        <v>gorgia</v>
      </c>
      <c r="F58" s="36" t="str">
        <f ca="1">CHOOSE(RANDBETWEEN(1,10),"თბილისი","ბათუმი","ქუთაისი","გორი","ფოთი","ახმეტა","მცხეთა","ზუგდიდი","კასპი","თელავი")</f>
        <v>გორი</v>
      </c>
      <c r="G58" s="38">
        <f ca="1">RANDBETWEEN(41700,44600)</f>
        <v>43206</v>
      </c>
      <c r="H58" s="38">
        <f ca="1">RANDBETWEEN(44605,44800)</f>
        <v>44691</v>
      </c>
      <c r="I58" s="36">
        <f ca="1">RANDBETWEEN(1,50)</f>
        <v>30</v>
      </c>
      <c r="J58" s="37">
        <f ca="1">RANDBETWEEN(300,5000)+RAND()</f>
        <v>1007.0713051611224</v>
      </c>
      <c r="K58" s="36" t="str">
        <f ca="1">CHOOSE(RANDBETWEEN(1,15),"SAMSUNG","APPLE","SONY","TEKA","INDESIT","KENWOOD","PANASONIC","ELECTROLUX","FRANKO","LG","PHILIPS","SAACHI","ZANUSSI","WHIRLPOOL","LUXELL")</f>
        <v>KENWOOD</v>
      </c>
      <c r="L58" s="36">
        <f ca="1">RANDBETWEEN(500,20000)</f>
        <v>14571</v>
      </c>
      <c r="M58" s="5"/>
      <c r="N58" s="6">
        <f ca="1">EOMONTH(DATE(YEAR(G58),MONTH(G58)+36,DAY(G58)),0)</f>
        <v>44316</v>
      </c>
    </row>
    <row r="59" spans="1:14" x14ac:dyDescent="0.25">
      <c r="A59" s="24">
        <v>45</v>
      </c>
      <c r="B59" s="5" t="s">
        <v>1385</v>
      </c>
      <c r="C59" s="22" t="s">
        <v>1592</v>
      </c>
      <c r="D59" s="36" t="str">
        <f ca="1">CHOOSE(RANDBETWEEN(1,15),"washing machine","dryer","air condition","mobile phone","blender","grill","tv","joystick","camera","drone","home cinema","xbox","playstation","laptop","iron")</f>
        <v>xbox</v>
      </c>
      <c r="E59" s="36" t="str">
        <f ca="1">CHOOSE(RANDBETWEEN(1,10),"elitelectronics","altaok","megatechnica","technoboom","metromart","gorgia","zoommer","gigant","smiley","beko")</f>
        <v>smiley</v>
      </c>
      <c r="F59" s="36" t="str">
        <f ca="1">CHOOSE(RANDBETWEEN(1,10),"თბილისი","ბათუმი","ქუთაისი","გორი","ფოთი","ახმეტა","მცხეთა","ზუგდიდი","კასპი","თელავი")</f>
        <v>მცხეთა</v>
      </c>
      <c r="G59" s="38">
        <f ca="1">RANDBETWEEN(41700,44600)</f>
        <v>42274</v>
      </c>
      <c r="H59" s="38">
        <f ca="1">RANDBETWEEN(44605,44800)</f>
        <v>44665</v>
      </c>
      <c r="I59" s="36">
        <f ca="1">RANDBETWEEN(1,50)</f>
        <v>40</v>
      </c>
      <c r="J59" s="37">
        <f ca="1">RANDBETWEEN(300,5000)+RAND()</f>
        <v>690.80036833743395</v>
      </c>
      <c r="K59" s="36" t="str">
        <f ca="1">CHOOSE(RANDBETWEEN(1,15),"SAMSUNG","APPLE","SONY","TEKA","INDESIT","KENWOOD","PANASONIC","ELECTROLUX","FRANKO","LG","PHILIPS","SAACHI","ZANUSSI","WHIRLPOOL","LUXELL")</f>
        <v>PANASONIC</v>
      </c>
      <c r="L59" s="36">
        <f ca="1">RANDBETWEEN(500,20000)</f>
        <v>9321</v>
      </c>
      <c r="M59" s="5"/>
      <c r="N59" s="6">
        <f ca="1">EOMONTH(DATE(YEAR(G59),MONTH(G59)+36,DAY(G59)),0)</f>
        <v>43373</v>
      </c>
    </row>
    <row r="60" spans="1:14" x14ac:dyDescent="0.25">
      <c r="A60" s="24">
        <v>46</v>
      </c>
      <c r="B60" s="5" t="s">
        <v>1383</v>
      </c>
      <c r="C60" s="22" t="s">
        <v>1591</v>
      </c>
      <c r="D60" s="36" t="str">
        <f ca="1">CHOOSE(RANDBETWEEN(1,15),"washing machine","dryer","air condition","mobile phone","blender","grill","tv","joystick","camera","drone","home cinema","xbox","playstation","laptop","iron")</f>
        <v>camera</v>
      </c>
      <c r="E60" s="36" t="str">
        <f ca="1">CHOOSE(RANDBETWEEN(1,10),"elitelectronics","altaok","megatechnica","technoboom","metromart","gorgia","zoommer","gigant","smiley","beko")</f>
        <v>gorgia</v>
      </c>
      <c r="F60" s="36" t="str">
        <f ca="1">CHOOSE(RANDBETWEEN(1,10),"თბილისი","ბათუმი","ქუთაისი","გორი","ფოთი","ახმეტა","მცხეთა","ზუგდიდი","კასპი","თელავი")</f>
        <v>ქუთაისი</v>
      </c>
      <c r="G60" s="38">
        <f ca="1">RANDBETWEEN(41700,44600)</f>
        <v>42438</v>
      </c>
      <c r="H60" s="38">
        <f ca="1">RANDBETWEEN(44605,44800)</f>
        <v>44774</v>
      </c>
      <c r="I60" s="36">
        <f ca="1">RANDBETWEEN(1,50)</f>
        <v>36</v>
      </c>
      <c r="J60" s="37">
        <f ca="1">RANDBETWEEN(300,5000)+RAND()</f>
        <v>2562.2747203782747</v>
      </c>
      <c r="K60" s="36" t="str">
        <f ca="1">CHOOSE(RANDBETWEEN(1,15),"SAMSUNG","APPLE","SONY","TEKA","INDESIT","KENWOOD","PANASONIC","ELECTROLUX","FRANKO","LG","PHILIPS","SAACHI","ZANUSSI","WHIRLPOOL","LUXELL")</f>
        <v>APPLE</v>
      </c>
      <c r="L60" s="36">
        <f ca="1">RANDBETWEEN(500,20000)</f>
        <v>19603</v>
      </c>
      <c r="M60" s="5"/>
      <c r="N60" s="6">
        <f ca="1">EOMONTH(DATE(YEAR(G60),MONTH(G60)+36,DAY(G60)),0)</f>
        <v>43555</v>
      </c>
    </row>
    <row r="61" spans="1:14" x14ac:dyDescent="0.25">
      <c r="A61" s="24">
        <v>47</v>
      </c>
      <c r="B61" s="5" t="s">
        <v>1381</v>
      </c>
      <c r="C61" s="22" t="s">
        <v>1590</v>
      </c>
      <c r="D61" s="36" t="str">
        <f ca="1">CHOOSE(RANDBETWEEN(1,15),"washing machine","dryer","air condition","mobile phone","blender","grill","tv","joystick","camera","drone","home cinema","xbox","playstation","laptop","iron")</f>
        <v>iron</v>
      </c>
      <c r="E61" s="36" t="str">
        <f ca="1">CHOOSE(RANDBETWEEN(1,10),"elitelectronics","altaok","megatechnica","technoboom","metromart","gorgia","zoommer","gigant","smiley","beko")</f>
        <v>metromart</v>
      </c>
      <c r="F61" s="36" t="str">
        <f ca="1">CHOOSE(RANDBETWEEN(1,10),"თბილისი","ბათუმი","ქუთაისი","გორი","ფოთი","ახმეტა","მცხეთა","ზუგდიდი","კასპი","თელავი")</f>
        <v>კასპი</v>
      </c>
      <c r="G61" s="38">
        <f ca="1">RANDBETWEEN(41700,44600)</f>
        <v>42323</v>
      </c>
      <c r="H61" s="38">
        <f ca="1">RANDBETWEEN(44605,44800)</f>
        <v>44639</v>
      </c>
      <c r="I61" s="36">
        <f ca="1">RANDBETWEEN(1,50)</f>
        <v>8</v>
      </c>
      <c r="J61" s="37">
        <f ca="1">RANDBETWEEN(300,5000)+RAND()</f>
        <v>1663.806769449204</v>
      </c>
      <c r="K61" s="36" t="str">
        <f ca="1">CHOOSE(RANDBETWEEN(1,15),"SAMSUNG","APPLE","SONY","TEKA","INDESIT","KENWOOD","PANASONIC","ELECTROLUX","FRANKO","LG","PHILIPS","SAACHI","ZANUSSI","WHIRLPOOL","LUXELL")</f>
        <v>SAMSUNG</v>
      </c>
      <c r="L61" s="36">
        <f ca="1">RANDBETWEEN(500,20000)</f>
        <v>1128</v>
      </c>
      <c r="M61" s="5"/>
      <c r="N61" s="6">
        <f ca="1">EOMONTH(DATE(YEAR(G61),MONTH(G61)+36,DAY(G61)),0)</f>
        <v>43434</v>
      </c>
    </row>
    <row r="62" spans="1:14" x14ac:dyDescent="0.25">
      <c r="A62" s="24">
        <v>48</v>
      </c>
      <c r="B62" s="5" t="s">
        <v>1379</v>
      </c>
      <c r="C62" s="22" t="s">
        <v>1589</v>
      </c>
      <c r="D62" s="36" t="str">
        <f ca="1">CHOOSE(RANDBETWEEN(1,15),"washing machine","dryer","air condition","mobile phone","blender","grill","tv","joystick","camera","drone","home cinema","xbox","playstation","laptop","iron")</f>
        <v>mobile phone</v>
      </c>
      <c r="E62" s="36" t="str">
        <f ca="1">CHOOSE(RANDBETWEEN(1,10),"elitelectronics","altaok","megatechnica","technoboom","metromart","gorgia","zoommer","gigant","smiley","beko")</f>
        <v>altaok</v>
      </c>
      <c r="F62" s="36" t="str">
        <f ca="1">CHOOSE(RANDBETWEEN(1,10),"თბილისი","ბათუმი","ქუთაისი","გორი","ფოთი","ახმეტა","მცხეთა","ზუგდიდი","კასპი","თელავი")</f>
        <v>მცხეთა</v>
      </c>
      <c r="G62" s="38">
        <f ca="1">RANDBETWEEN(41700,44600)</f>
        <v>43211</v>
      </c>
      <c r="H62" s="38">
        <f ca="1">RANDBETWEEN(44605,44800)</f>
        <v>44674</v>
      </c>
      <c r="I62" s="36">
        <f ca="1">RANDBETWEEN(1,50)</f>
        <v>22</v>
      </c>
      <c r="J62" s="37">
        <f ca="1">RANDBETWEEN(300,5000)+RAND()</f>
        <v>937.18040878899387</v>
      </c>
      <c r="K62" s="36" t="str">
        <f ca="1">CHOOSE(RANDBETWEEN(1,15),"SAMSUNG","APPLE","SONY","TEKA","INDESIT","KENWOOD","PANASONIC","ELECTROLUX","FRANKO","LG","PHILIPS","SAACHI","ZANUSSI","WHIRLPOOL","LUXELL")</f>
        <v>PANASONIC</v>
      </c>
      <c r="L62" s="36">
        <f ca="1">RANDBETWEEN(500,20000)</f>
        <v>5751</v>
      </c>
      <c r="M62" s="5"/>
      <c r="N62" s="6">
        <f ca="1">EOMONTH(DATE(YEAR(G62),MONTH(G62)+36,DAY(G62)),0)</f>
        <v>44316</v>
      </c>
    </row>
    <row r="63" spans="1:14" x14ac:dyDescent="0.25">
      <c r="A63" s="24">
        <v>49</v>
      </c>
      <c r="B63" s="5" t="s">
        <v>1377</v>
      </c>
      <c r="C63" s="22" t="s">
        <v>1588</v>
      </c>
      <c r="D63" s="36" t="str">
        <f ca="1">CHOOSE(RANDBETWEEN(1,15),"washing machine","dryer","air condition","mobile phone","blender","grill","tv","joystick","camera","drone","home cinema","xbox","playstation","laptop","iron")</f>
        <v>laptop</v>
      </c>
      <c r="E63" s="36" t="str">
        <f ca="1">CHOOSE(RANDBETWEEN(1,10),"elitelectronics","altaok","megatechnica","technoboom","metromart","gorgia","zoommer","gigant","smiley","beko")</f>
        <v>beko</v>
      </c>
      <c r="F63" s="36" t="str">
        <f ca="1">CHOOSE(RANDBETWEEN(1,10),"თბილისი","ბათუმი","ქუთაისი","გორი","ფოთი","ახმეტა","მცხეთა","ზუგდიდი","კასპი","თელავი")</f>
        <v>თბილისი</v>
      </c>
      <c r="G63" s="38">
        <f ca="1">RANDBETWEEN(41700,44600)</f>
        <v>43962</v>
      </c>
      <c r="H63" s="38">
        <f ca="1">RANDBETWEEN(44605,44800)</f>
        <v>44766</v>
      </c>
      <c r="I63" s="36">
        <f ca="1">RANDBETWEEN(1,50)</f>
        <v>3</v>
      </c>
      <c r="J63" s="37">
        <f ca="1">RANDBETWEEN(300,5000)+RAND()</f>
        <v>2576.3157779013673</v>
      </c>
      <c r="K63" s="36" t="str">
        <f ca="1">CHOOSE(RANDBETWEEN(1,15),"SAMSUNG","APPLE","SONY","TEKA","INDESIT","KENWOOD","PANASONIC","ELECTROLUX","FRANKO","LG","PHILIPS","SAACHI","ZANUSSI","WHIRLPOOL","LUXELL")</f>
        <v>SAACHI</v>
      </c>
      <c r="L63" s="36">
        <f ca="1">RANDBETWEEN(500,20000)</f>
        <v>8122</v>
      </c>
      <c r="M63" s="5"/>
      <c r="N63" s="6">
        <f ca="1">EOMONTH(DATE(YEAR(G63),MONTH(G63)+36,DAY(G63)),0)</f>
        <v>45077</v>
      </c>
    </row>
    <row r="64" spans="1:14" x14ac:dyDescent="0.25">
      <c r="A64" s="24">
        <v>50</v>
      </c>
      <c r="B64" s="5" t="s">
        <v>1587</v>
      </c>
      <c r="C64" s="22" t="s">
        <v>1586</v>
      </c>
      <c r="D64" s="36" t="str">
        <f ca="1">CHOOSE(RANDBETWEEN(1,15),"washing machine","dryer","air condition","mobile phone","blender","grill","tv","joystick","camera","drone","home cinema","xbox","playstation","laptop","iron")</f>
        <v>joystick</v>
      </c>
      <c r="E64" s="36" t="str">
        <f ca="1">CHOOSE(RANDBETWEEN(1,10),"elitelectronics","altaok","megatechnica","technoboom","metromart","gorgia","zoommer","gigant","smiley","beko")</f>
        <v>elitelectronics</v>
      </c>
      <c r="F64" s="36" t="str">
        <f ca="1">CHOOSE(RANDBETWEEN(1,10),"თბილისი","ბათუმი","ქუთაისი","გორი","ფოთი","ახმეტა","მცხეთა","ზუგდიდი","კასპი","თელავი")</f>
        <v>თელავი</v>
      </c>
      <c r="G64" s="38">
        <f ca="1">RANDBETWEEN(41700,44600)</f>
        <v>43074</v>
      </c>
      <c r="H64" s="38">
        <f ca="1">RANDBETWEEN(44605,44800)</f>
        <v>44663</v>
      </c>
      <c r="I64" s="36">
        <f ca="1">RANDBETWEEN(1,50)</f>
        <v>31</v>
      </c>
      <c r="J64" s="37">
        <f ca="1">RANDBETWEEN(300,5000)+RAND()</f>
        <v>3896.6151343540191</v>
      </c>
      <c r="K64" s="36" t="str">
        <f ca="1">CHOOSE(RANDBETWEEN(1,15),"SAMSUNG","APPLE","SONY","TEKA","INDESIT","KENWOOD","PANASONIC","ELECTROLUX","FRANKO","LG","PHILIPS","SAACHI","ZANUSSI","WHIRLPOOL","LUXELL")</f>
        <v>PANASONIC</v>
      </c>
      <c r="L64" s="36">
        <f ca="1">RANDBETWEEN(500,20000)</f>
        <v>6694</v>
      </c>
      <c r="M64" s="5"/>
      <c r="N64" s="6">
        <f ca="1">EOMONTH(DATE(YEAR(G64),MONTH(G64)+36,DAY(G64)),0)</f>
        <v>44196</v>
      </c>
    </row>
    <row r="65" spans="1:14" x14ac:dyDescent="0.25">
      <c r="A65" s="24">
        <v>51</v>
      </c>
      <c r="B65" s="5" t="s">
        <v>1373</v>
      </c>
      <c r="C65" s="22" t="s">
        <v>1585</v>
      </c>
      <c r="D65" s="36" t="str">
        <f ca="1">CHOOSE(RANDBETWEEN(1,15),"washing machine","dryer","air condition","mobile phone","blender","grill","tv","joystick","camera","drone","home cinema","xbox","playstation","laptop","iron")</f>
        <v>camera</v>
      </c>
      <c r="E65" s="36" t="str">
        <f ca="1">CHOOSE(RANDBETWEEN(1,10),"elitelectronics","altaok","megatechnica","technoboom","metromart","gorgia","zoommer","gigant","smiley","beko")</f>
        <v>beko</v>
      </c>
      <c r="F65" s="36" t="str">
        <f ca="1">CHOOSE(RANDBETWEEN(1,10),"თბილისი","ბათუმი","ქუთაისი","გორი","ფოთი","ახმეტა","მცხეთა","ზუგდიდი","კასპი","თელავი")</f>
        <v>გორი</v>
      </c>
      <c r="G65" s="38">
        <f ca="1">RANDBETWEEN(41700,44600)</f>
        <v>42423</v>
      </c>
      <c r="H65" s="38">
        <f ca="1">RANDBETWEEN(44605,44800)</f>
        <v>44639</v>
      </c>
      <c r="I65" s="36">
        <f ca="1">RANDBETWEEN(1,50)</f>
        <v>37</v>
      </c>
      <c r="J65" s="37">
        <f ca="1">RANDBETWEEN(300,5000)+RAND()</f>
        <v>490.75600221411673</v>
      </c>
      <c r="K65" s="36" t="str">
        <f ca="1">CHOOSE(RANDBETWEEN(1,15),"SAMSUNG","APPLE","SONY","TEKA","INDESIT","KENWOOD","PANASONIC","ELECTROLUX","FRANKO","LG","PHILIPS","SAACHI","ZANUSSI","WHIRLPOOL","LUXELL")</f>
        <v>ELECTROLUX</v>
      </c>
      <c r="L65" s="36">
        <f ca="1">RANDBETWEEN(500,20000)</f>
        <v>11831</v>
      </c>
      <c r="M65" s="5"/>
      <c r="N65" s="6">
        <f ca="1">EOMONTH(DATE(YEAR(G65),MONTH(G65)+36,DAY(G65)),0)</f>
        <v>43524</v>
      </c>
    </row>
    <row r="66" spans="1:14" x14ac:dyDescent="0.25">
      <c r="A66" s="24">
        <v>52</v>
      </c>
      <c r="B66" s="5" t="s">
        <v>1371</v>
      </c>
      <c r="C66" s="22" t="s">
        <v>1584</v>
      </c>
      <c r="D66" s="36" t="str">
        <f ca="1">CHOOSE(RANDBETWEEN(1,15),"washing machine","dryer","air condition","mobile phone","blender","grill","tv","joystick","camera","drone","home cinema","xbox","playstation","laptop","iron")</f>
        <v>xbox</v>
      </c>
      <c r="E66" s="36" t="str">
        <f ca="1">CHOOSE(RANDBETWEEN(1,10),"elitelectronics","altaok","megatechnica","technoboom","metromart","gorgia","zoommer","gigant","smiley","beko")</f>
        <v>gorgia</v>
      </c>
      <c r="F66" s="36" t="str">
        <f ca="1">CHOOSE(RANDBETWEEN(1,10),"თბილისი","ბათუმი","ქუთაისი","გორი","ფოთი","ახმეტა","მცხეთა","ზუგდიდი","კასპი","თელავი")</f>
        <v>გორი</v>
      </c>
      <c r="G66" s="38">
        <f ca="1">RANDBETWEEN(41700,44600)</f>
        <v>42658</v>
      </c>
      <c r="H66" s="38">
        <f ca="1">RANDBETWEEN(44605,44800)</f>
        <v>44784</v>
      </c>
      <c r="I66" s="36">
        <f ca="1">RANDBETWEEN(1,50)</f>
        <v>32</v>
      </c>
      <c r="J66" s="37">
        <f ca="1">RANDBETWEEN(300,5000)+RAND()</f>
        <v>3660.1523502364184</v>
      </c>
      <c r="K66" s="36" t="str">
        <f ca="1">CHOOSE(RANDBETWEEN(1,15),"SAMSUNG","APPLE","SONY","TEKA","INDESIT","KENWOOD","PANASONIC","ELECTROLUX","FRANKO","LG","PHILIPS","SAACHI","ZANUSSI","WHIRLPOOL","LUXELL")</f>
        <v>SAACHI</v>
      </c>
      <c r="L66" s="36">
        <f ca="1">RANDBETWEEN(500,20000)</f>
        <v>1079</v>
      </c>
      <c r="M66" s="5"/>
      <c r="N66" s="6">
        <f ca="1">EOMONTH(DATE(YEAR(G66),MONTH(G66)+36,DAY(G66)),0)</f>
        <v>43769</v>
      </c>
    </row>
    <row r="67" spans="1:14" x14ac:dyDescent="0.25">
      <c r="A67" s="24">
        <v>53</v>
      </c>
      <c r="B67" s="5" t="s">
        <v>1369</v>
      </c>
      <c r="C67" s="22" t="s">
        <v>1583</v>
      </c>
      <c r="D67" s="36" t="str">
        <f ca="1">CHOOSE(RANDBETWEEN(1,15),"washing machine","dryer","air condition","mobile phone","blender","grill","tv","joystick","camera","drone","home cinema","xbox","playstation","laptop","iron")</f>
        <v>drone</v>
      </c>
      <c r="E67" s="36" t="str">
        <f ca="1">CHOOSE(RANDBETWEEN(1,10),"elitelectronics","altaok","megatechnica","technoboom","metromart","gorgia","zoommer","gigant","smiley","beko")</f>
        <v>altaok</v>
      </c>
      <c r="F67" s="36" t="str">
        <f ca="1">CHOOSE(RANDBETWEEN(1,10),"თბილისი","ბათუმი","ქუთაისი","გორი","ფოთი","ახმეტა","მცხეთა","ზუგდიდი","კასპი","თელავი")</f>
        <v>ქუთაისი</v>
      </c>
      <c r="G67" s="38">
        <f ca="1">RANDBETWEEN(41700,44600)</f>
        <v>42196</v>
      </c>
      <c r="H67" s="38">
        <f ca="1">RANDBETWEEN(44605,44800)</f>
        <v>44682</v>
      </c>
      <c r="I67" s="36">
        <f ca="1">RANDBETWEEN(1,50)</f>
        <v>7</v>
      </c>
      <c r="J67" s="37">
        <f ca="1">RANDBETWEEN(300,5000)+RAND()</f>
        <v>3644.2206650493376</v>
      </c>
      <c r="K67" s="36" t="str">
        <f ca="1">CHOOSE(RANDBETWEEN(1,15),"SAMSUNG","APPLE","SONY","TEKA","INDESIT","KENWOOD","PANASONIC","ELECTROLUX","FRANKO","LG","PHILIPS","SAACHI","ZANUSSI","WHIRLPOOL","LUXELL")</f>
        <v>SAMSUNG</v>
      </c>
      <c r="L67" s="36">
        <f ca="1">RANDBETWEEN(500,20000)</f>
        <v>11973</v>
      </c>
      <c r="M67" s="5"/>
      <c r="N67" s="6">
        <f ca="1">EOMONTH(DATE(YEAR(G67),MONTH(G67)+36,DAY(G67)),0)</f>
        <v>43312</v>
      </c>
    </row>
    <row r="68" spans="1:14" x14ac:dyDescent="0.25">
      <c r="A68" s="24">
        <v>54</v>
      </c>
      <c r="B68" s="5" t="s">
        <v>1367</v>
      </c>
      <c r="C68" s="22" t="s">
        <v>1582</v>
      </c>
      <c r="D68" s="36" t="str">
        <f ca="1">CHOOSE(RANDBETWEEN(1,15),"washing machine","dryer","air condition","mobile phone","blender","grill","tv","joystick","camera","drone","home cinema","xbox","playstation","laptop","iron")</f>
        <v>playstation</v>
      </c>
      <c r="E68" s="36" t="str">
        <f ca="1">CHOOSE(RANDBETWEEN(1,10),"elitelectronics","altaok","megatechnica","technoboom","metromart","gorgia","zoommer","gigant","smiley","beko")</f>
        <v>beko</v>
      </c>
      <c r="F68" s="36" t="str">
        <f ca="1">CHOOSE(RANDBETWEEN(1,10),"თბილისი","ბათუმი","ქუთაისი","გორი","ფოთი","ახმეტა","მცხეთა","ზუგდიდი","კასპი","თელავი")</f>
        <v>ქუთაისი</v>
      </c>
      <c r="G68" s="38">
        <f ca="1">RANDBETWEEN(41700,44600)</f>
        <v>42429</v>
      </c>
      <c r="H68" s="38">
        <f ca="1">RANDBETWEEN(44605,44800)</f>
        <v>44666</v>
      </c>
      <c r="I68" s="36">
        <f ca="1">RANDBETWEEN(1,50)</f>
        <v>4</v>
      </c>
      <c r="J68" s="37">
        <f ca="1">RANDBETWEEN(300,5000)+RAND()</f>
        <v>2881.6984643356168</v>
      </c>
      <c r="K68" s="36" t="str">
        <f ca="1">CHOOSE(RANDBETWEEN(1,15),"SAMSUNG","APPLE","SONY","TEKA","INDESIT","KENWOOD","PANASONIC","ELECTROLUX","FRANKO","LG","PHILIPS","SAACHI","ZANUSSI","WHIRLPOOL","LUXELL")</f>
        <v>FRANKO</v>
      </c>
      <c r="L68" s="36">
        <f ca="1">RANDBETWEEN(500,20000)</f>
        <v>15464</v>
      </c>
      <c r="M68" s="5"/>
      <c r="N68" s="6">
        <f ca="1">EOMONTH(DATE(YEAR(G68),MONTH(G68)+36,DAY(G68)),0)</f>
        <v>43555</v>
      </c>
    </row>
    <row r="69" spans="1:14" x14ac:dyDescent="0.25">
      <c r="A69" s="24">
        <v>55</v>
      </c>
      <c r="B69" s="5" t="s">
        <v>1581</v>
      </c>
      <c r="C69" s="22" t="s">
        <v>1580</v>
      </c>
      <c r="D69" s="36" t="str">
        <f ca="1">CHOOSE(RANDBETWEEN(1,15),"washing machine","dryer","air condition","mobile phone","blender","grill","tv","joystick","camera","drone","home cinema","xbox","playstation","laptop","iron")</f>
        <v>xbox</v>
      </c>
      <c r="E69" s="36" t="str">
        <f ca="1">CHOOSE(RANDBETWEEN(1,10),"elitelectronics","altaok","megatechnica","technoboom","metromart","gorgia","zoommer","gigant","smiley","beko")</f>
        <v>gorgia</v>
      </c>
      <c r="F69" s="36" t="str">
        <f ca="1">CHOOSE(RANDBETWEEN(1,10),"თბილისი","ბათუმი","ქუთაისი","გორი","ფოთი","ახმეტა","მცხეთა","ზუგდიდი","კასპი","თელავი")</f>
        <v>ფოთი</v>
      </c>
      <c r="G69" s="38">
        <f ca="1">RANDBETWEEN(41700,44600)</f>
        <v>41890</v>
      </c>
      <c r="H69" s="38">
        <f ca="1">RANDBETWEEN(44605,44800)</f>
        <v>44666</v>
      </c>
      <c r="I69" s="36">
        <f ca="1">RANDBETWEEN(1,50)</f>
        <v>28</v>
      </c>
      <c r="J69" s="37">
        <f ca="1">RANDBETWEEN(300,5000)+RAND()</f>
        <v>1887.556752802293</v>
      </c>
      <c r="K69" s="36" t="str">
        <f ca="1">CHOOSE(RANDBETWEEN(1,15),"SAMSUNG","APPLE","SONY","TEKA","INDESIT","KENWOOD","PANASONIC","ELECTROLUX","FRANKO","LG","PHILIPS","SAACHI","ZANUSSI","WHIRLPOOL","LUXELL")</f>
        <v>INDESIT</v>
      </c>
      <c r="L69" s="36">
        <f ca="1">RANDBETWEEN(500,20000)</f>
        <v>3847</v>
      </c>
      <c r="M69" s="5"/>
      <c r="N69" s="6">
        <f ca="1">EOMONTH(DATE(YEAR(G69),MONTH(G69)+36,DAY(G69)),0)</f>
        <v>43008</v>
      </c>
    </row>
    <row r="70" spans="1:14" x14ac:dyDescent="0.25">
      <c r="A70" s="24">
        <v>56</v>
      </c>
      <c r="B70" s="5" t="s">
        <v>1364</v>
      </c>
      <c r="C70" s="22" t="s">
        <v>1579</v>
      </c>
      <c r="D70" s="36" t="str">
        <f ca="1">CHOOSE(RANDBETWEEN(1,15),"washing machine","dryer","air condition","mobile phone","blender","grill","tv","joystick","camera","drone","home cinema","xbox","playstation","laptop","iron")</f>
        <v>xbox</v>
      </c>
      <c r="E70" s="36" t="str">
        <f ca="1">CHOOSE(RANDBETWEEN(1,10),"elitelectronics","altaok","megatechnica","technoboom","metromart","gorgia","zoommer","gigant","smiley","beko")</f>
        <v>gigant</v>
      </c>
      <c r="F70" s="36" t="str">
        <f ca="1">CHOOSE(RANDBETWEEN(1,10),"თბილისი","ბათუმი","ქუთაისი","გორი","ფოთი","ახმეტა","მცხეთა","ზუგდიდი","კასპი","თელავი")</f>
        <v>ფოთი</v>
      </c>
      <c r="G70" s="38">
        <f ca="1">RANDBETWEEN(41700,44600)</f>
        <v>43221</v>
      </c>
      <c r="H70" s="38">
        <f ca="1">RANDBETWEEN(44605,44800)</f>
        <v>44769</v>
      </c>
      <c r="I70" s="36">
        <f ca="1">RANDBETWEEN(1,50)</f>
        <v>32</v>
      </c>
      <c r="J70" s="37">
        <f ca="1">RANDBETWEEN(300,5000)+RAND()</f>
        <v>1835.1476300672255</v>
      </c>
      <c r="K70" s="36" t="str">
        <f ca="1">CHOOSE(RANDBETWEEN(1,15),"SAMSUNG","APPLE","SONY","TEKA","INDESIT","KENWOOD","PANASONIC","ELECTROLUX","FRANKO","LG","PHILIPS","SAACHI","ZANUSSI","WHIRLPOOL","LUXELL")</f>
        <v>APPLE</v>
      </c>
      <c r="L70" s="36">
        <f ca="1">RANDBETWEEN(500,20000)</f>
        <v>18009</v>
      </c>
      <c r="M70" s="5"/>
      <c r="N70" s="6">
        <f ca="1">EOMONTH(DATE(YEAR(G70),MONTH(G70)+36,DAY(G70)),0)</f>
        <v>44347</v>
      </c>
    </row>
    <row r="71" spans="1:14" x14ac:dyDescent="0.25">
      <c r="A71" s="24">
        <v>57</v>
      </c>
      <c r="B71" s="5" t="s">
        <v>1362</v>
      </c>
      <c r="C71" s="22" t="s">
        <v>1578</v>
      </c>
      <c r="D71" s="36" t="str">
        <f ca="1">CHOOSE(RANDBETWEEN(1,15),"washing machine","dryer","air condition","mobile phone","blender","grill","tv","joystick","camera","drone","home cinema","xbox","playstation","laptop","iron")</f>
        <v>laptop</v>
      </c>
      <c r="E71" s="36" t="str">
        <f ca="1">CHOOSE(RANDBETWEEN(1,10),"elitelectronics","altaok","megatechnica","technoboom","metromart","gorgia","zoommer","gigant","smiley","beko")</f>
        <v>megatechnica</v>
      </c>
      <c r="F71" s="36" t="str">
        <f ca="1">CHOOSE(RANDBETWEEN(1,10),"თბილისი","ბათუმი","ქუთაისი","გორი","ფოთი","ახმეტა","მცხეთა","ზუგდიდი","კასპი","თელავი")</f>
        <v>ქუთაისი</v>
      </c>
      <c r="G71" s="38">
        <f ca="1">RANDBETWEEN(41700,44600)</f>
        <v>41737</v>
      </c>
      <c r="H71" s="38">
        <f ca="1">RANDBETWEEN(44605,44800)</f>
        <v>44695</v>
      </c>
      <c r="I71" s="36">
        <f ca="1">RANDBETWEEN(1,50)</f>
        <v>13</v>
      </c>
      <c r="J71" s="37">
        <f ca="1">RANDBETWEEN(300,5000)+RAND()</f>
        <v>4753.4583792406502</v>
      </c>
      <c r="K71" s="36" t="str">
        <f ca="1">CHOOSE(RANDBETWEEN(1,15),"SAMSUNG","APPLE","SONY","TEKA","INDESIT","KENWOOD","PANASONIC","ELECTROLUX","FRANKO","LG","PHILIPS","SAACHI","ZANUSSI","WHIRLPOOL","LUXELL")</f>
        <v>APPLE</v>
      </c>
      <c r="L71" s="36">
        <f ca="1">RANDBETWEEN(500,20000)</f>
        <v>14195</v>
      </c>
      <c r="M71" s="5"/>
      <c r="N71" s="6">
        <f ca="1">EOMONTH(DATE(YEAR(G71),MONTH(G71)+36,DAY(G71)),0)</f>
        <v>42855</v>
      </c>
    </row>
    <row r="72" spans="1:14" x14ac:dyDescent="0.25">
      <c r="A72" s="24">
        <v>58</v>
      </c>
      <c r="B72" s="5" t="s">
        <v>1360</v>
      </c>
      <c r="C72" s="22" t="s">
        <v>1577</v>
      </c>
      <c r="D72" s="36" t="str">
        <f ca="1">CHOOSE(RANDBETWEEN(1,15),"washing machine","dryer","air condition","mobile phone","blender","grill","tv","joystick","camera","drone","home cinema","xbox","playstation","laptop","iron")</f>
        <v>tv</v>
      </c>
      <c r="E72" s="36" t="str">
        <f ca="1">CHOOSE(RANDBETWEEN(1,10),"elitelectronics","altaok","megatechnica","technoboom","metromart","gorgia","zoommer","gigant","smiley","beko")</f>
        <v>beko</v>
      </c>
      <c r="F72" s="36" t="str">
        <f ca="1">CHOOSE(RANDBETWEEN(1,10),"თბილისი","ბათუმი","ქუთაისი","გორი","ფოთი","ახმეტა","მცხეთა","ზუგდიდი","კასპი","თელავი")</f>
        <v>ბათუმი</v>
      </c>
      <c r="G72" s="38">
        <f ca="1">RANDBETWEEN(41700,44600)</f>
        <v>43532</v>
      </c>
      <c r="H72" s="38">
        <f ca="1">RANDBETWEEN(44605,44800)</f>
        <v>44729</v>
      </c>
      <c r="I72" s="36">
        <f ca="1">RANDBETWEEN(1,50)</f>
        <v>50</v>
      </c>
      <c r="J72" s="37">
        <f ca="1">RANDBETWEEN(300,5000)+RAND()</f>
        <v>895.19621328194228</v>
      </c>
      <c r="K72" s="36" t="str">
        <f ca="1">CHOOSE(RANDBETWEEN(1,15),"SAMSUNG","APPLE","SONY","TEKA","INDESIT","KENWOOD","PANASONIC","ELECTROLUX","FRANKO","LG","PHILIPS","SAACHI","ZANUSSI","WHIRLPOOL","LUXELL")</f>
        <v>SAMSUNG</v>
      </c>
      <c r="L72" s="36">
        <f ca="1">RANDBETWEEN(500,20000)</f>
        <v>2423</v>
      </c>
      <c r="M72" s="5"/>
      <c r="N72" s="6">
        <f ca="1">EOMONTH(DATE(YEAR(G72),MONTH(G72)+36,DAY(G72)),0)</f>
        <v>44651</v>
      </c>
    </row>
    <row r="73" spans="1:14" x14ac:dyDescent="0.25">
      <c r="A73" s="24">
        <v>59</v>
      </c>
      <c r="B73" s="5" t="s">
        <v>1358</v>
      </c>
      <c r="C73" s="22" t="s">
        <v>1576</v>
      </c>
      <c r="D73" s="36" t="str">
        <f ca="1">CHOOSE(RANDBETWEEN(1,15),"washing machine","dryer","air condition","mobile phone","blender","grill","tv","joystick","camera","drone","home cinema","xbox","playstation","laptop","iron")</f>
        <v>washing machine</v>
      </c>
      <c r="E73" s="36" t="str">
        <f ca="1">CHOOSE(RANDBETWEEN(1,10),"elitelectronics","altaok","megatechnica","technoboom","metromart","gorgia","zoommer","gigant","smiley","beko")</f>
        <v>gigant</v>
      </c>
      <c r="F73" s="36" t="str">
        <f ca="1">CHOOSE(RANDBETWEEN(1,10),"თბილისი","ბათუმი","ქუთაისი","გორი","ფოთი","ახმეტა","მცხეთა","ზუგდიდი","კასპი","თელავი")</f>
        <v>ზუგდიდი</v>
      </c>
      <c r="G73" s="38">
        <f ca="1">RANDBETWEEN(41700,44600)</f>
        <v>43118</v>
      </c>
      <c r="H73" s="38">
        <f ca="1">RANDBETWEEN(44605,44800)</f>
        <v>44633</v>
      </c>
      <c r="I73" s="36">
        <f ca="1">RANDBETWEEN(1,50)</f>
        <v>33</v>
      </c>
      <c r="J73" s="37">
        <f ca="1">RANDBETWEEN(300,5000)+RAND()</f>
        <v>3002.9930829242212</v>
      </c>
      <c r="K73" s="36" t="str">
        <f ca="1">CHOOSE(RANDBETWEEN(1,15),"SAMSUNG","APPLE","SONY","TEKA","INDESIT","KENWOOD","PANASONIC","ELECTROLUX","FRANKO","LG","PHILIPS","SAACHI","ZANUSSI","WHIRLPOOL","LUXELL")</f>
        <v>TEKA</v>
      </c>
      <c r="L73" s="36">
        <f ca="1">RANDBETWEEN(500,20000)</f>
        <v>3621</v>
      </c>
      <c r="M73" s="5"/>
      <c r="N73" s="6">
        <f ca="1">EOMONTH(DATE(YEAR(G73),MONTH(G73)+36,DAY(G73)),0)</f>
        <v>44227</v>
      </c>
    </row>
    <row r="74" spans="1:14" x14ac:dyDescent="0.25">
      <c r="A74" s="24">
        <v>60</v>
      </c>
      <c r="B74" s="5" t="s">
        <v>1356</v>
      </c>
      <c r="C74" s="22" t="s">
        <v>1575</v>
      </c>
      <c r="D74" s="36" t="str">
        <f ca="1">CHOOSE(RANDBETWEEN(1,15),"washing machine","dryer","air condition","mobile phone","blender","grill","tv","joystick","camera","drone","home cinema","xbox","playstation","laptop","iron")</f>
        <v>xbox</v>
      </c>
      <c r="E74" s="36" t="str">
        <f ca="1">CHOOSE(RANDBETWEEN(1,10),"elitelectronics","altaok","megatechnica","technoboom","metromart","gorgia","zoommer","gigant","smiley","beko")</f>
        <v>gigant</v>
      </c>
      <c r="F74" s="36" t="str">
        <f ca="1">CHOOSE(RANDBETWEEN(1,10),"თბილისი","ბათუმი","ქუთაისი","გორი","ფოთი","ახმეტა","მცხეთა","ზუგდიდი","კასპი","თელავი")</f>
        <v>ქუთაისი</v>
      </c>
      <c r="G74" s="38">
        <f ca="1">RANDBETWEEN(41700,44600)</f>
        <v>43238</v>
      </c>
      <c r="H74" s="38">
        <f ca="1">RANDBETWEEN(44605,44800)</f>
        <v>44623</v>
      </c>
      <c r="I74" s="36">
        <f ca="1">RANDBETWEEN(1,50)</f>
        <v>37</v>
      </c>
      <c r="J74" s="37">
        <f ca="1">RANDBETWEEN(300,5000)+RAND()</f>
        <v>2772.4333178717329</v>
      </c>
      <c r="K74" s="36" t="str">
        <f ca="1">CHOOSE(RANDBETWEEN(1,15),"SAMSUNG","APPLE","SONY","TEKA","INDESIT","KENWOOD","PANASONIC","ELECTROLUX","FRANKO","LG","PHILIPS","SAACHI","ZANUSSI","WHIRLPOOL","LUXELL")</f>
        <v>TEKA</v>
      </c>
      <c r="L74" s="36">
        <f ca="1">RANDBETWEEN(500,20000)</f>
        <v>2124</v>
      </c>
      <c r="M74" s="5"/>
      <c r="N74" s="6">
        <f ca="1">EOMONTH(DATE(YEAR(G74),MONTH(G74)+36,DAY(G74)),0)</f>
        <v>44347</v>
      </c>
    </row>
    <row r="75" spans="1:14" x14ac:dyDescent="0.25">
      <c r="A75" s="24">
        <v>61</v>
      </c>
      <c r="B75" s="5" t="s">
        <v>1354</v>
      </c>
      <c r="C75" s="22" t="s">
        <v>1574</v>
      </c>
      <c r="D75" s="36" t="str">
        <f ca="1">CHOOSE(RANDBETWEEN(1,15),"washing machine","dryer","air condition","mobile phone","blender","grill","tv","joystick","camera","drone","home cinema","xbox","playstation","laptop","iron")</f>
        <v>drone</v>
      </c>
      <c r="E75" s="36" t="str">
        <f ca="1">CHOOSE(RANDBETWEEN(1,10),"elitelectronics","altaok","megatechnica","technoboom","metromart","gorgia","zoommer","gigant","smiley","beko")</f>
        <v>metromart</v>
      </c>
      <c r="F75" s="36" t="str">
        <f ca="1">CHOOSE(RANDBETWEEN(1,10),"თბილისი","ბათუმი","ქუთაისი","გორი","ფოთი","ახმეტა","მცხეთა","ზუგდიდი","კასპი","თელავი")</f>
        <v>მცხეთა</v>
      </c>
      <c r="G75" s="38">
        <f ca="1">RANDBETWEEN(41700,44600)</f>
        <v>41981</v>
      </c>
      <c r="H75" s="38">
        <f ca="1">RANDBETWEEN(44605,44800)</f>
        <v>44721</v>
      </c>
      <c r="I75" s="36">
        <f ca="1">RANDBETWEEN(1,50)</f>
        <v>7</v>
      </c>
      <c r="J75" s="37">
        <f ca="1">RANDBETWEEN(300,5000)+RAND()</f>
        <v>1788.5018296488063</v>
      </c>
      <c r="K75" s="36" t="str">
        <f ca="1">CHOOSE(RANDBETWEEN(1,15),"SAMSUNG","APPLE","SONY","TEKA","INDESIT","KENWOOD","PANASONIC","ELECTROLUX","FRANKO","LG","PHILIPS","SAACHI","ZANUSSI","WHIRLPOOL","LUXELL")</f>
        <v>INDESIT</v>
      </c>
      <c r="L75" s="36">
        <f ca="1">RANDBETWEEN(500,20000)</f>
        <v>18669</v>
      </c>
      <c r="M75" s="5"/>
      <c r="N75" s="6">
        <f ca="1">EOMONTH(DATE(YEAR(G75),MONTH(G75)+36,DAY(G75)),0)</f>
        <v>43100</v>
      </c>
    </row>
    <row r="76" spans="1:14" x14ac:dyDescent="0.25">
      <c r="A76" s="24">
        <v>62</v>
      </c>
      <c r="B76" s="5" t="s">
        <v>1352</v>
      </c>
      <c r="C76" s="22" t="s">
        <v>1573</v>
      </c>
      <c r="D76" s="36" t="str">
        <f ca="1">CHOOSE(RANDBETWEEN(1,15),"washing machine","dryer","air condition","mobile phone","blender","grill","tv","joystick","camera","drone","home cinema","xbox","playstation","laptop","iron")</f>
        <v>iron</v>
      </c>
      <c r="E76" s="36" t="str">
        <f ca="1">CHOOSE(RANDBETWEEN(1,10),"elitelectronics","altaok","megatechnica","technoboom","metromart","gorgia","zoommer","gigant","smiley","beko")</f>
        <v>metromart</v>
      </c>
      <c r="F76" s="36" t="str">
        <f ca="1">CHOOSE(RANDBETWEEN(1,10),"თბილისი","ბათუმი","ქუთაისი","გორი","ფოთი","ახმეტა","მცხეთა","ზუგდიდი","კასპი","თელავი")</f>
        <v>თბილისი</v>
      </c>
      <c r="G76" s="38">
        <f ca="1">RANDBETWEEN(41700,44600)</f>
        <v>42866</v>
      </c>
      <c r="H76" s="38">
        <f ca="1">RANDBETWEEN(44605,44800)</f>
        <v>44678</v>
      </c>
      <c r="I76" s="36">
        <f ca="1">RANDBETWEEN(1,50)</f>
        <v>12</v>
      </c>
      <c r="J76" s="37">
        <f ca="1">RANDBETWEEN(300,5000)+RAND()</f>
        <v>1722.4855511299409</v>
      </c>
      <c r="K76" s="36" t="str">
        <f ca="1">CHOOSE(RANDBETWEEN(1,15),"SAMSUNG","APPLE","SONY","TEKA","INDESIT","KENWOOD","PANASONIC","ELECTROLUX","FRANKO","LG","PHILIPS","SAACHI","ZANUSSI","WHIRLPOOL","LUXELL")</f>
        <v>WHIRLPOOL</v>
      </c>
      <c r="L76" s="36">
        <f ca="1">RANDBETWEEN(500,20000)</f>
        <v>15225</v>
      </c>
      <c r="M76" s="5"/>
      <c r="N76" s="6">
        <f ca="1">EOMONTH(DATE(YEAR(G76),MONTH(G76)+36,DAY(G76)),0)</f>
        <v>43982</v>
      </c>
    </row>
    <row r="77" spans="1:14" x14ac:dyDescent="0.25">
      <c r="A77" s="24">
        <v>63</v>
      </c>
      <c r="B77" s="5" t="s">
        <v>1350</v>
      </c>
      <c r="C77" s="22" t="s">
        <v>1572</v>
      </c>
      <c r="D77" s="36" t="str">
        <f ca="1">CHOOSE(RANDBETWEEN(1,15),"washing machine","dryer","air condition","mobile phone","blender","grill","tv","joystick","camera","drone","home cinema","xbox","playstation","laptop","iron")</f>
        <v>blender</v>
      </c>
      <c r="E77" s="36" t="str">
        <f ca="1">CHOOSE(RANDBETWEEN(1,10),"elitelectronics","altaok","megatechnica","technoboom","metromart","gorgia","zoommer","gigant","smiley","beko")</f>
        <v>altaok</v>
      </c>
      <c r="F77" s="36" t="str">
        <f ca="1">CHOOSE(RANDBETWEEN(1,10),"თბილისი","ბათუმი","ქუთაისი","გორი","ფოთი","ახმეტა","მცხეთა","ზუგდიდი","კასპი","თელავი")</f>
        <v>მცხეთა</v>
      </c>
      <c r="G77" s="38">
        <f ca="1">RANDBETWEEN(41700,44600)</f>
        <v>42217</v>
      </c>
      <c r="H77" s="38">
        <f ca="1">RANDBETWEEN(44605,44800)</f>
        <v>44636</v>
      </c>
      <c r="I77" s="36">
        <f ca="1">RANDBETWEEN(1,50)</f>
        <v>2</v>
      </c>
      <c r="J77" s="37">
        <f ca="1">RANDBETWEEN(300,5000)+RAND()</f>
        <v>2302.4525383173213</v>
      </c>
      <c r="K77" s="36" t="str">
        <f ca="1">CHOOSE(RANDBETWEEN(1,15),"SAMSUNG","APPLE","SONY","TEKA","INDESIT","KENWOOD","PANASONIC","ELECTROLUX","FRANKO","LG","PHILIPS","SAACHI","ZANUSSI","WHIRLPOOL","LUXELL")</f>
        <v>WHIRLPOOL</v>
      </c>
      <c r="L77" s="36">
        <f ca="1">RANDBETWEEN(500,20000)</f>
        <v>15032</v>
      </c>
      <c r="M77" s="5"/>
      <c r="N77" s="6">
        <f ca="1">EOMONTH(DATE(YEAR(G77),MONTH(G77)+36,DAY(G77)),0)</f>
        <v>43343</v>
      </c>
    </row>
    <row r="78" spans="1:14" x14ac:dyDescent="0.25">
      <c r="A78" s="24">
        <v>64</v>
      </c>
      <c r="B78" s="5" t="s">
        <v>1348</v>
      </c>
      <c r="C78" s="22" t="s">
        <v>1571</v>
      </c>
      <c r="D78" s="36" t="str">
        <f ca="1">CHOOSE(RANDBETWEEN(1,15),"washing machine","dryer","air condition","mobile phone","blender","grill","tv","joystick","camera","drone","home cinema","xbox","playstation","laptop","iron")</f>
        <v>dryer</v>
      </c>
      <c r="E78" s="36" t="str">
        <f ca="1">CHOOSE(RANDBETWEEN(1,10),"elitelectronics","altaok","megatechnica","technoboom","metromart","gorgia","zoommer","gigant","smiley","beko")</f>
        <v>technoboom</v>
      </c>
      <c r="F78" s="36" t="str">
        <f ca="1">CHOOSE(RANDBETWEEN(1,10),"თბილისი","ბათუმი","ქუთაისი","გორი","ფოთი","ახმეტა","მცხეთა","ზუგდიდი","კასპი","თელავი")</f>
        <v>თბილისი</v>
      </c>
      <c r="G78" s="38">
        <f ca="1">RANDBETWEEN(41700,44600)</f>
        <v>43051</v>
      </c>
      <c r="H78" s="38">
        <f ca="1">RANDBETWEEN(44605,44800)</f>
        <v>44727</v>
      </c>
      <c r="I78" s="36">
        <f ca="1">RANDBETWEEN(1,50)</f>
        <v>33</v>
      </c>
      <c r="J78" s="37">
        <f ca="1">RANDBETWEEN(300,5000)+RAND()</f>
        <v>1541.9435792250463</v>
      </c>
      <c r="K78" s="36" t="str">
        <f ca="1">CHOOSE(RANDBETWEEN(1,15),"SAMSUNG","APPLE","SONY","TEKA","INDESIT","KENWOOD","PANASONIC","ELECTROLUX","FRANKO","LG","PHILIPS","SAACHI","ZANUSSI","WHIRLPOOL","LUXELL")</f>
        <v>SAACHI</v>
      </c>
      <c r="L78" s="36">
        <f ca="1">RANDBETWEEN(500,20000)</f>
        <v>533</v>
      </c>
      <c r="M78" s="5"/>
      <c r="N78" s="6">
        <f ca="1">EOMONTH(DATE(YEAR(G78),MONTH(G78)+36,DAY(G78)),0)</f>
        <v>44165</v>
      </c>
    </row>
    <row r="79" spans="1:14" x14ac:dyDescent="0.25">
      <c r="A79" s="24">
        <v>65</v>
      </c>
      <c r="B79" s="5" t="s">
        <v>1346</v>
      </c>
      <c r="C79" s="22" t="s">
        <v>1570</v>
      </c>
      <c r="D79" s="36" t="str">
        <f ca="1">CHOOSE(RANDBETWEEN(1,15),"washing machine","dryer","air condition","mobile phone","blender","grill","tv","joystick","camera","drone","home cinema","xbox","playstation","laptop","iron")</f>
        <v>home cinema</v>
      </c>
      <c r="E79" s="36" t="str">
        <f ca="1">CHOOSE(RANDBETWEEN(1,10),"elitelectronics","altaok","megatechnica","technoboom","metromart","gorgia","zoommer","gigant","smiley","beko")</f>
        <v>megatechnica</v>
      </c>
      <c r="F79" s="36" t="str">
        <f ca="1">CHOOSE(RANDBETWEEN(1,10),"თბილისი","ბათუმი","ქუთაისი","გორი","ფოთი","ახმეტა","მცხეთა","ზუგდიდი","კასპი","თელავი")</f>
        <v>ქუთაისი</v>
      </c>
      <c r="G79" s="38">
        <f ca="1">RANDBETWEEN(41700,44600)</f>
        <v>42463</v>
      </c>
      <c r="H79" s="38">
        <f ca="1">RANDBETWEEN(44605,44800)</f>
        <v>44637</v>
      </c>
      <c r="I79" s="36">
        <f ca="1">RANDBETWEEN(1,50)</f>
        <v>29</v>
      </c>
      <c r="J79" s="37">
        <f ca="1">RANDBETWEEN(300,5000)+RAND()</f>
        <v>1333.6545648725146</v>
      </c>
      <c r="K79" s="36" t="str">
        <f ca="1">CHOOSE(RANDBETWEEN(1,15),"SAMSUNG","APPLE","SONY","TEKA","INDESIT","KENWOOD","PANASONIC","ELECTROLUX","FRANKO","LG","PHILIPS","SAACHI","ZANUSSI","WHIRLPOOL","LUXELL")</f>
        <v>WHIRLPOOL</v>
      </c>
      <c r="L79" s="36">
        <f ca="1">RANDBETWEEN(500,20000)</f>
        <v>3809</v>
      </c>
      <c r="M79" s="5"/>
      <c r="N79" s="6">
        <f ca="1">EOMONTH(DATE(YEAR(G79),MONTH(G79)+36,DAY(G79)),0)</f>
        <v>43585</v>
      </c>
    </row>
    <row r="80" spans="1:14" x14ac:dyDescent="0.25">
      <c r="A80" s="24">
        <v>66</v>
      </c>
      <c r="B80" s="5" t="s">
        <v>1344</v>
      </c>
      <c r="C80" s="22" t="s">
        <v>1569</v>
      </c>
      <c r="D80" s="36" t="str">
        <f ca="1">CHOOSE(RANDBETWEEN(1,15),"washing machine","dryer","air condition","mobile phone","blender","grill","tv","joystick","camera","drone","home cinema","xbox","playstation","laptop","iron")</f>
        <v>air condition</v>
      </c>
      <c r="E80" s="36" t="str">
        <f ca="1">CHOOSE(RANDBETWEEN(1,10),"elitelectronics","altaok","megatechnica","technoboom","metromart","gorgia","zoommer","gigant","smiley","beko")</f>
        <v>megatechnica</v>
      </c>
      <c r="F80" s="36" t="str">
        <f ca="1">CHOOSE(RANDBETWEEN(1,10),"თბილისი","ბათუმი","ქუთაისი","გორი","ფოთი","ახმეტა","მცხეთა","ზუგდიდი","კასპი","თელავი")</f>
        <v>ბათუმი</v>
      </c>
      <c r="G80" s="38">
        <f ca="1">RANDBETWEEN(41700,44600)</f>
        <v>41983</v>
      </c>
      <c r="H80" s="38">
        <f ca="1">RANDBETWEEN(44605,44800)</f>
        <v>44691</v>
      </c>
      <c r="I80" s="36">
        <f ca="1">RANDBETWEEN(1,50)</f>
        <v>14</v>
      </c>
      <c r="J80" s="37">
        <f ca="1">RANDBETWEEN(300,5000)+RAND()</f>
        <v>567.72173137063794</v>
      </c>
      <c r="K80" s="36" t="str">
        <f ca="1">CHOOSE(RANDBETWEEN(1,15),"SAMSUNG","APPLE","SONY","TEKA","INDESIT","KENWOOD","PANASONIC","ELECTROLUX","FRANKO","LG","PHILIPS","SAACHI","ZANUSSI","WHIRLPOOL","LUXELL")</f>
        <v>SAMSUNG</v>
      </c>
      <c r="L80" s="36">
        <f ca="1">RANDBETWEEN(500,20000)</f>
        <v>13682</v>
      </c>
      <c r="M80" s="5"/>
      <c r="N80" s="6">
        <f ca="1">EOMONTH(DATE(YEAR(G80),MONTH(G80)+36,DAY(G80)),0)</f>
        <v>43100</v>
      </c>
    </row>
    <row r="81" spans="1:14" x14ac:dyDescent="0.25">
      <c r="A81" s="24">
        <v>67</v>
      </c>
      <c r="B81" s="5" t="s">
        <v>1342</v>
      </c>
      <c r="C81" s="22" t="s">
        <v>1568</v>
      </c>
      <c r="D81" s="36" t="str">
        <f ca="1">CHOOSE(RANDBETWEEN(1,15),"washing machine","dryer","air condition","mobile phone","blender","grill","tv","joystick","camera","drone","home cinema","xbox","playstation","laptop","iron")</f>
        <v>tv</v>
      </c>
      <c r="E81" s="36" t="str">
        <f ca="1">CHOOSE(RANDBETWEEN(1,10),"elitelectronics","altaok","megatechnica","technoboom","metromart","gorgia","zoommer","gigant","smiley","beko")</f>
        <v>gigant</v>
      </c>
      <c r="F81" s="36" t="str">
        <f ca="1">CHOOSE(RANDBETWEEN(1,10),"თბილისი","ბათუმი","ქუთაისი","გორი","ფოთი","ახმეტა","მცხეთა","ზუგდიდი","კასპი","თელავი")</f>
        <v>ახმეტა</v>
      </c>
      <c r="G81" s="38">
        <f ca="1">RANDBETWEEN(41700,44600)</f>
        <v>41700</v>
      </c>
      <c r="H81" s="38">
        <f ca="1">RANDBETWEEN(44605,44800)</f>
        <v>44694</v>
      </c>
      <c r="I81" s="36">
        <f ca="1">RANDBETWEEN(1,50)</f>
        <v>31</v>
      </c>
      <c r="J81" s="37">
        <f ca="1">RANDBETWEEN(300,5000)+RAND()</f>
        <v>3775.5297540932452</v>
      </c>
      <c r="K81" s="36" t="str">
        <f ca="1">CHOOSE(RANDBETWEEN(1,15),"SAMSUNG","APPLE","SONY","TEKA","INDESIT","KENWOOD","PANASONIC","ELECTROLUX","FRANKO","LG","PHILIPS","SAACHI","ZANUSSI","WHIRLPOOL","LUXELL")</f>
        <v>ZANUSSI</v>
      </c>
      <c r="L81" s="36">
        <f ca="1">RANDBETWEEN(500,20000)</f>
        <v>8619</v>
      </c>
      <c r="M81" s="5"/>
      <c r="N81" s="6">
        <f ca="1">EOMONTH(DATE(YEAR(G81),MONTH(G81)+36,DAY(G81)),0)</f>
        <v>42825</v>
      </c>
    </row>
    <row r="82" spans="1:14" x14ac:dyDescent="0.25">
      <c r="A82" s="24">
        <v>68</v>
      </c>
      <c r="B82" s="5" t="s">
        <v>1340</v>
      </c>
      <c r="C82" s="22" t="s">
        <v>1567</v>
      </c>
      <c r="D82" s="36" t="str">
        <f ca="1">CHOOSE(RANDBETWEEN(1,15),"washing machine","dryer","air condition","mobile phone","blender","grill","tv","joystick","camera","drone","home cinema","xbox","playstation","laptop","iron")</f>
        <v>drone</v>
      </c>
      <c r="E82" s="36" t="str">
        <f ca="1">CHOOSE(RANDBETWEEN(1,10),"elitelectronics","altaok","megatechnica","technoboom","metromart","gorgia","zoommer","gigant","smiley","beko")</f>
        <v>elitelectronics</v>
      </c>
      <c r="F82" s="36" t="str">
        <f ca="1">CHOOSE(RANDBETWEEN(1,10),"თბილისი","ბათუმი","ქუთაისი","გორი","ფოთი","ახმეტა","მცხეთა","ზუგდიდი","კასპი","თელავი")</f>
        <v>კასპი</v>
      </c>
      <c r="G82" s="38">
        <f ca="1">RANDBETWEEN(41700,44600)</f>
        <v>43765</v>
      </c>
      <c r="H82" s="38">
        <f ca="1">RANDBETWEEN(44605,44800)</f>
        <v>44664</v>
      </c>
      <c r="I82" s="36">
        <f ca="1">RANDBETWEEN(1,50)</f>
        <v>44</v>
      </c>
      <c r="J82" s="37">
        <f ca="1">RANDBETWEEN(300,5000)+RAND()</f>
        <v>3372.0466864892187</v>
      </c>
      <c r="K82" s="36" t="str">
        <f ca="1">CHOOSE(RANDBETWEEN(1,15),"SAMSUNG","APPLE","SONY","TEKA","INDESIT","KENWOOD","PANASONIC","ELECTROLUX","FRANKO","LG","PHILIPS","SAACHI","ZANUSSI","WHIRLPOOL","LUXELL")</f>
        <v>ELECTROLUX</v>
      </c>
      <c r="L82" s="36">
        <f ca="1">RANDBETWEEN(500,20000)</f>
        <v>19943</v>
      </c>
      <c r="M82" s="5"/>
      <c r="N82" s="6">
        <f ca="1">EOMONTH(DATE(YEAR(G82),MONTH(G82)+36,DAY(G82)),0)</f>
        <v>44865</v>
      </c>
    </row>
    <row r="83" spans="1:14" x14ac:dyDescent="0.25">
      <c r="A83" s="24">
        <v>69</v>
      </c>
      <c r="B83" s="5" t="s">
        <v>1338</v>
      </c>
      <c r="C83" s="22" t="s">
        <v>1566</v>
      </c>
      <c r="D83" s="36" t="str">
        <f ca="1">CHOOSE(RANDBETWEEN(1,15),"washing machine","dryer","air condition","mobile phone","blender","grill","tv","joystick","camera","drone","home cinema","xbox","playstation","laptop","iron")</f>
        <v>home cinema</v>
      </c>
      <c r="E83" s="36" t="str">
        <f ca="1">CHOOSE(RANDBETWEEN(1,10),"elitelectronics","altaok","megatechnica","technoboom","metromart","gorgia","zoommer","gigant","smiley","beko")</f>
        <v>technoboom</v>
      </c>
      <c r="F83" s="36" t="str">
        <f ca="1">CHOOSE(RANDBETWEEN(1,10),"თბილისი","ბათუმი","ქუთაისი","გორი","ფოთი","ახმეტა","მცხეთა","ზუგდიდი","კასპი","თელავი")</f>
        <v>ქუთაისი</v>
      </c>
      <c r="G83" s="38">
        <f ca="1">RANDBETWEEN(41700,44600)</f>
        <v>42680</v>
      </c>
      <c r="H83" s="38">
        <f ca="1">RANDBETWEEN(44605,44800)</f>
        <v>44794</v>
      </c>
      <c r="I83" s="36">
        <f ca="1">RANDBETWEEN(1,50)</f>
        <v>45</v>
      </c>
      <c r="J83" s="37">
        <f ca="1">RANDBETWEEN(300,5000)+RAND()</f>
        <v>3398.8567675677859</v>
      </c>
      <c r="K83" s="36" t="str">
        <f ca="1">CHOOSE(RANDBETWEEN(1,15),"SAMSUNG","APPLE","SONY","TEKA","INDESIT","KENWOOD","PANASONIC","ELECTROLUX","FRANKO","LG","PHILIPS","SAACHI","ZANUSSI","WHIRLPOOL","LUXELL")</f>
        <v>SAMSUNG</v>
      </c>
      <c r="L83" s="36">
        <f ca="1">RANDBETWEEN(500,20000)</f>
        <v>19006</v>
      </c>
      <c r="M83" s="5"/>
      <c r="N83" s="6">
        <f ca="1">EOMONTH(DATE(YEAR(G83),MONTH(G83)+36,DAY(G83)),0)</f>
        <v>43799</v>
      </c>
    </row>
    <row r="84" spans="1:14" x14ac:dyDescent="0.25">
      <c r="A84" s="24">
        <v>70</v>
      </c>
      <c r="B84" s="5" t="s">
        <v>1336</v>
      </c>
      <c r="C84" s="22" t="s">
        <v>1565</v>
      </c>
      <c r="D84" s="36" t="str">
        <f ca="1">CHOOSE(RANDBETWEEN(1,15),"washing machine","dryer","air condition","mobile phone","blender","grill","tv","joystick","camera","drone","home cinema","xbox","playstation","laptop","iron")</f>
        <v>washing machine</v>
      </c>
      <c r="E84" s="36" t="str">
        <f ca="1">CHOOSE(RANDBETWEEN(1,10),"elitelectronics","altaok","megatechnica","technoboom","metromart","gorgia","zoommer","gigant","smiley","beko")</f>
        <v>metromart</v>
      </c>
      <c r="F84" s="36" t="str">
        <f ca="1">CHOOSE(RANDBETWEEN(1,10),"თბილისი","ბათუმი","ქუთაისი","გორი","ფოთი","ახმეტა","მცხეთა","ზუგდიდი","კასპი","თელავი")</f>
        <v>ფოთი</v>
      </c>
      <c r="G84" s="38">
        <f ca="1">RANDBETWEEN(41700,44600)</f>
        <v>42938</v>
      </c>
      <c r="H84" s="38">
        <f ca="1">RANDBETWEEN(44605,44800)</f>
        <v>44661</v>
      </c>
      <c r="I84" s="36">
        <f ca="1">RANDBETWEEN(1,50)</f>
        <v>21</v>
      </c>
      <c r="J84" s="37">
        <f ca="1">RANDBETWEEN(300,5000)+RAND()</f>
        <v>1814.1162265756498</v>
      </c>
      <c r="K84" s="36" t="str">
        <f ca="1">CHOOSE(RANDBETWEEN(1,15),"SAMSUNG","APPLE","SONY","TEKA","INDESIT","KENWOOD","PANASONIC","ELECTROLUX","FRANKO","LG","PHILIPS","SAACHI","ZANUSSI","WHIRLPOOL","LUXELL")</f>
        <v>FRANKO</v>
      </c>
      <c r="L84" s="36">
        <f ca="1">RANDBETWEEN(500,20000)</f>
        <v>9091</v>
      </c>
      <c r="M84" s="5"/>
      <c r="N84" s="6">
        <f ca="1">EOMONTH(DATE(YEAR(G84),MONTH(G84)+36,DAY(G84)),0)</f>
        <v>44043</v>
      </c>
    </row>
    <row r="85" spans="1:14" x14ac:dyDescent="0.25">
      <c r="A85" s="24">
        <v>71</v>
      </c>
      <c r="B85" s="5" t="s">
        <v>1334</v>
      </c>
      <c r="C85" s="22" t="s">
        <v>1564</v>
      </c>
      <c r="D85" s="36" t="str">
        <f ca="1">CHOOSE(RANDBETWEEN(1,15),"washing machine","dryer","air condition","mobile phone","blender","grill","tv","joystick","camera","drone","home cinema","xbox","playstation","laptop","iron")</f>
        <v>mobile phone</v>
      </c>
      <c r="E85" s="36" t="str">
        <f ca="1">CHOOSE(RANDBETWEEN(1,10),"elitelectronics","altaok","megatechnica","technoboom","metromart","gorgia","zoommer","gigant","smiley","beko")</f>
        <v>elitelectronics</v>
      </c>
      <c r="F85" s="36" t="str">
        <f ca="1">CHOOSE(RANDBETWEEN(1,10),"თბილისი","ბათუმი","ქუთაისი","გორი","ფოთი","ახმეტა","მცხეთა","ზუგდიდი","კასპი","თელავი")</f>
        <v>კასპი</v>
      </c>
      <c r="G85" s="38">
        <f ca="1">RANDBETWEEN(41700,44600)</f>
        <v>43682</v>
      </c>
      <c r="H85" s="38">
        <f ca="1">RANDBETWEEN(44605,44800)</f>
        <v>44744</v>
      </c>
      <c r="I85" s="36">
        <f ca="1">RANDBETWEEN(1,50)</f>
        <v>25</v>
      </c>
      <c r="J85" s="37">
        <f ca="1">RANDBETWEEN(300,5000)+RAND()</f>
        <v>2361.1885647490162</v>
      </c>
      <c r="K85" s="36" t="str">
        <f ca="1">CHOOSE(RANDBETWEEN(1,15),"SAMSUNG","APPLE","SONY","TEKA","INDESIT","KENWOOD","PANASONIC","ELECTROLUX","FRANKO","LG","PHILIPS","SAACHI","ZANUSSI","WHIRLPOOL","LUXELL")</f>
        <v>PHILIPS</v>
      </c>
      <c r="L85" s="36">
        <f ca="1">RANDBETWEEN(500,20000)</f>
        <v>1612</v>
      </c>
      <c r="M85" s="5"/>
      <c r="N85" s="6">
        <f ca="1">EOMONTH(DATE(YEAR(G85),MONTH(G85)+36,DAY(G85)),0)</f>
        <v>44804</v>
      </c>
    </row>
    <row r="86" spans="1:14" x14ac:dyDescent="0.25">
      <c r="A86" s="24">
        <v>72</v>
      </c>
      <c r="B86" s="5" t="s">
        <v>1332</v>
      </c>
      <c r="C86" s="22" t="s">
        <v>1563</v>
      </c>
      <c r="D86" s="36" t="str">
        <f ca="1">CHOOSE(RANDBETWEEN(1,15),"washing machine","dryer","air condition","mobile phone","blender","grill","tv","joystick","camera","drone","home cinema","xbox","playstation","laptop","iron")</f>
        <v>laptop</v>
      </c>
      <c r="E86" s="36" t="str">
        <f ca="1">CHOOSE(RANDBETWEEN(1,10),"elitelectronics","altaok","megatechnica","technoboom","metromart","gorgia","zoommer","gigant","smiley","beko")</f>
        <v>gorgia</v>
      </c>
      <c r="F86" s="36" t="str">
        <f ca="1">CHOOSE(RANDBETWEEN(1,10),"თბილისი","ბათუმი","ქუთაისი","გორი","ფოთი","ახმეტა","მცხეთა","ზუგდიდი","კასპი","თელავი")</f>
        <v>ფოთი</v>
      </c>
      <c r="G86" s="38">
        <f ca="1">RANDBETWEEN(41700,44600)</f>
        <v>42844</v>
      </c>
      <c r="H86" s="38">
        <f ca="1">RANDBETWEEN(44605,44800)</f>
        <v>44683</v>
      </c>
      <c r="I86" s="36">
        <f ca="1">RANDBETWEEN(1,50)</f>
        <v>43</v>
      </c>
      <c r="J86" s="37">
        <f ca="1">RANDBETWEEN(300,5000)+RAND()</f>
        <v>4177.8733711587693</v>
      </c>
      <c r="K86" s="36" t="str">
        <f ca="1">CHOOSE(RANDBETWEEN(1,15),"SAMSUNG","APPLE","SONY","TEKA","INDESIT","KENWOOD","PANASONIC","ELECTROLUX","FRANKO","LG","PHILIPS","SAACHI","ZANUSSI","WHIRLPOOL","LUXELL")</f>
        <v>SAACHI</v>
      </c>
      <c r="L86" s="36">
        <f ca="1">RANDBETWEEN(500,20000)</f>
        <v>9507</v>
      </c>
      <c r="M86" s="5"/>
      <c r="N86" s="6">
        <f ca="1">EOMONTH(DATE(YEAR(G86),MONTH(G86)+36,DAY(G86)),0)</f>
        <v>43951</v>
      </c>
    </row>
    <row r="87" spans="1:14" x14ac:dyDescent="0.25">
      <c r="A87" s="24">
        <v>73</v>
      </c>
      <c r="B87" s="5" t="s">
        <v>1330</v>
      </c>
      <c r="C87" s="22" t="s">
        <v>1562</v>
      </c>
      <c r="D87" s="36" t="str">
        <f ca="1">CHOOSE(RANDBETWEEN(1,15),"washing machine","dryer","air condition","mobile phone","blender","grill","tv","joystick","camera","drone","home cinema","xbox","playstation","laptop","iron")</f>
        <v>xbox</v>
      </c>
      <c r="E87" s="36" t="str">
        <f ca="1">CHOOSE(RANDBETWEEN(1,10),"elitelectronics","altaok","megatechnica","technoboom","metromart","gorgia","zoommer","gigant","smiley","beko")</f>
        <v>megatechnica</v>
      </c>
      <c r="F87" s="36" t="str">
        <f ca="1">CHOOSE(RANDBETWEEN(1,10),"თბილისი","ბათუმი","ქუთაისი","გორი","ფოთი","ახმეტა","მცხეთა","ზუგდიდი","კასპი","თელავი")</f>
        <v>ქუთაისი</v>
      </c>
      <c r="G87" s="38">
        <f ca="1">RANDBETWEEN(41700,44600)</f>
        <v>43254</v>
      </c>
      <c r="H87" s="38">
        <f ca="1">RANDBETWEEN(44605,44800)</f>
        <v>44700</v>
      </c>
      <c r="I87" s="36">
        <f ca="1">RANDBETWEEN(1,50)</f>
        <v>13</v>
      </c>
      <c r="J87" s="37">
        <f ca="1">RANDBETWEEN(300,5000)+RAND()</f>
        <v>839.88449658406637</v>
      </c>
      <c r="K87" s="36" t="str">
        <f ca="1">CHOOSE(RANDBETWEEN(1,15),"SAMSUNG","APPLE","SONY","TEKA","INDESIT","KENWOOD","PANASONIC","ELECTROLUX","FRANKO","LG","PHILIPS","SAACHI","ZANUSSI","WHIRLPOOL","LUXELL")</f>
        <v>ELECTROLUX</v>
      </c>
      <c r="L87" s="36">
        <f ca="1">RANDBETWEEN(500,20000)</f>
        <v>14295</v>
      </c>
      <c r="M87" s="5"/>
      <c r="N87" s="6">
        <f ca="1">EOMONTH(DATE(YEAR(G87),MONTH(G87)+36,DAY(G87)),0)</f>
        <v>44377</v>
      </c>
    </row>
    <row r="88" spans="1:14" x14ac:dyDescent="0.25">
      <c r="A88" s="24">
        <v>74</v>
      </c>
      <c r="B88" s="5" t="s">
        <v>1328</v>
      </c>
      <c r="C88" s="22" t="s">
        <v>1561</v>
      </c>
      <c r="D88" s="36" t="str">
        <f ca="1">CHOOSE(RANDBETWEEN(1,15),"washing machine","dryer","air condition","mobile phone","blender","grill","tv","joystick","camera","drone","home cinema","xbox","playstation","laptop","iron")</f>
        <v>home cinema</v>
      </c>
      <c r="E88" s="36" t="str">
        <f ca="1">CHOOSE(RANDBETWEEN(1,10),"elitelectronics","altaok","megatechnica","technoboom","metromart","gorgia","zoommer","gigant","smiley","beko")</f>
        <v>smiley</v>
      </c>
      <c r="F88" s="36" t="str">
        <f ca="1">CHOOSE(RANDBETWEEN(1,10),"თბილისი","ბათუმი","ქუთაისი","გორი","ფოთი","ახმეტა","მცხეთა","ზუგდიდი","კასპი","თელავი")</f>
        <v>ახმეტა</v>
      </c>
      <c r="G88" s="38">
        <f ca="1">RANDBETWEEN(41700,44600)</f>
        <v>44468</v>
      </c>
      <c r="H88" s="38">
        <f ca="1">RANDBETWEEN(44605,44800)</f>
        <v>44606</v>
      </c>
      <c r="I88" s="36">
        <f ca="1">RANDBETWEEN(1,50)</f>
        <v>21</v>
      </c>
      <c r="J88" s="37">
        <f ca="1">RANDBETWEEN(300,5000)+RAND()</f>
        <v>4986.743429109134</v>
      </c>
      <c r="K88" s="36" t="str">
        <f ca="1">CHOOSE(RANDBETWEEN(1,15),"SAMSUNG","APPLE","SONY","TEKA","INDESIT","KENWOOD","PANASONIC","ELECTROLUX","FRANKO","LG","PHILIPS","SAACHI","ZANUSSI","WHIRLPOOL","LUXELL")</f>
        <v>SAMSUNG</v>
      </c>
      <c r="L88" s="36">
        <f ca="1">RANDBETWEEN(500,20000)</f>
        <v>4127</v>
      </c>
      <c r="M88" s="5"/>
      <c r="N88" s="6">
        <f ca="1">EOMONTH(DATE(YEAR(G88),MONTH(G88)+36,DAY(G88)),0)</f>
        <v>45565</v>
      </c>
    </row>
    <row r="89" spans="1:14" x14ac:dyDescent="0.25">
      <c r="A89" s="24">
        <v>75</v>
      </c>
      <c r="B89" s="5" t="s">
        <v>1326</v>
      </c>
      <c r="C89" s="22" t="s">
        <v>1560</v>
      </c>
      <c r="D89" s="36" t="str">
        <f ca="1">CHOOSE(RANDBETWEEN(1,15),"washing machine","dryer","air condition","mobile phone","blender","grill","tv","joystick","camera","drone","home cinema","xbox","playstation","laptop","iron")</f>
        <v>grill</v>
      </c>
      <c r="E89" s="36" t="str">
        <f ca="1">CHOOSE(RANDBETWEEN(1,10),"elitelectronics","altaok","megatechnica","technoboom","metromart","gorgia","zoommer","gigant","smiley","beko")</f>
        <v>beko</v>
      </c>
      <c r="F89" s="36" t="str">
        <f ca="1">CHOOSE(RANDBETWEEN(1,10),"თბილისი","ბათუმი","ქუთაისი","გორი","ფოთი","ახმეტა","მცხეთა","ზუგდიდი","კასპი","თელავი")</f>
        <v>კასპი</v>
      </c>
      <c r="G89" s="38">
        <f ca="1">RANDBETWEEN(41700,44600)</f>
        <v>44096</v>
      </c>
      <c r="H89" s="38">
        <f ca="1">RANDBETWEEN(44605,44800)</f>
        <v>44707</v>
      </c>
      <c r="I89" s="36">
        <f ca="1">RANDBETWEEN(1,50)</f>
        <v>34</v>
      </c>
      <c r="J89" s="37">
        <f ca="1">RANDBETWEEN(300,5000)+RAND()</f>
        <v>372.90257502342934</v>
      </c>
      <c r="K89" s="36" t="str">
        <f ca="1">CHOOSE(RANDBETWEEN(1,15),"SAMSUNG","APPLE","SONY","TEKA","INDESIT","KENWOOD","PANASONIC","ELECTROLUX","FRANKO","LG","PHILIPS","SAACHI","ZANUSSI","WHIRLPOOL","LUXELL")</f>
        <v>KENWOOD</v>
      </c>
      <c r="L89" s="36">
        <f ca="1">RANDBETWEEN(500,20000)</f>
        <v>6830</v>
      </c>
      <c r="M89" s="5"/>
      <c r="N89" s="6">
        <f ca="1">EOMONTH(DATE(YEAR(G89),MONTH(G89)+36,DAY(G89)),0)</f>
        <v>45199</v>
      </c>
    </row>
    <row r="90" spans="1:14" x14ac:dyDescent="0.25">
      <c r="A90" s="24">
        <v>76</v>
      </c>
      <c r="B90" s="5" t="s">
        <v>1324</v>
      </c>
      <c r="C90" s="22" t="s">
        <v>1559</v>
      </c>
      <c r="D90" s="36" t="str">
        <f ca="1">CHOOSE(RANDBETWEEN(1,15),"washing machine","dryer","air condition","mobile phone","blender","grill","tv","joystick","camera","drone","home cinema","xbox","playstation","laptop","iron")</f>
        <v>iron</v>
      </c>
      <c r="E90" s="36" t="str">
        <f ca="1">CHOOSE(RANDBETWEEN(1,10),"elitelectronics","altaok","megatechnica","technoboom","metromart","gorgia","zoommer","gigant","smiley","beko")</f>
        <v>smiley</v>
      </c>
      <c r="F90" s="36" t="str">
        <f ca="1">CHOOSE(RANDBETWEEN(1,10),"თბილისი","ბათუმი","ქუთაისი","გორი","ფოთი","ახმეტა","მცხეთა","ზუგდიდი","კასპი","თელავი")</f>
        <v>მცხეთა</v>
      </c>
      <c r="G90" s="38">
        <f ca="1">RANDBETWEEN(41700,44600)</f>
        <v>43114</v>
      </c>
      <c r="H90" s="38">
        <f ca="1">RANDBETWEEN(44605,44800)</f>
        <v>44679</v>
      </c>
      <c r="I90" s="36">
        <f ca="1">RANDBETWEEN(1,50)</f>
        <v>20</v>
      </c>
      <c r="J90" s="37">
        <f ca="1">RANDBETWEEN(300,5000)+RAND()</f>
        <v>463.23285835914538</v>
      </c>
      <c r="K90" s="36" t="str">
        <f ca="1">CHOOSE(RANDBETWEEN(1,15),"SAMSUNG","APPLE","SONY","TEKA","INDESIT","KENWOOD","PANASONIC","ELECTROLUX","FRANKO","LG","PHILIPS","SAACHI","ZANUSSI","WHIRLPOOL","LUXELL")</f>
        <v>APPLE</v>
      </c>
      <c r="L90" s="36">
        <f ca="1">RANDBETWEEN(500,20000)</f>
        <v>9837</v>
      </c>
      <c r="M90" s="5"/>
      <c r="N90" s="6">
        <f ca="1">EOMONTH(DATE(YEAR(G90),MONTH(G90)+36,DAY(G90)),0)</f>
        <v>44227</v>
      </c>
    </row>
    <row r="91" spans="1:14" x14ac:dyDescent="0.25">
      <c r="A91" s="24">
        <v>77</v>
      </c>
      <c r="B91" s="5" t="s">
        <v>1558</v>
      </c>
      <c r="C91" s="22" t="s">
        <v>1557</v>
      </c>
      <c r="D91" s="36" t="str">
        <f ca="1">CHOOSE(RANDBETWEEN(1,15),"washing machine","dryer","air condition","mobile phone","blender","grill","tv","joystick","camera","drone","home cinema","xbox","playstation","laptop","iron")</f>
        <v>drone</v>
      </c>
      <c r="E91" s="36" t="str">
        <f ca="1">CHOOSE(RANDBETWEEN(1,10),"elitelectronics","altaok","megatechnica","technoboom","metromart","gorgia","zoommer","gigant","smiley","beko")</f>
        <v>smiley</v>
      </c>
      <c r="F91" s="36" t="str">
        <f ca="1">CHOOSE(RANDBETWEEN(1,10),"თბილისი","ბათუმი","ქუთაისი","გორი","ფოთი","ახმეტა","მცხეთა","ზუგდიდი","კასპი","თელავი")</f>
        <v>ქუთაისი</v>
      </c>
      <c r="G91" s="38">
        <f ca="1">RANDBETWEEN(41700,44600)</f>
        <v>42181</v>
      </c>
      <c r="H91" s="38">
        <f ca="1">RANDBETWEEN(44605,44800)</f>
        <v>44689</v>
      </c>
      <c r="I91" s="36">
        <f ca="1">RANDBETWEEN(1,50)</f>
        <v>1</v>
      </c>
      <c r="J91" s="37">
        <f ca="1">RANDBETWEEN(300,5000)+RAND()</f>
        <v>4873.0580788421812</v>
      </c>
      <c r="K91" s="36" t="str">
        <f ca="1">CHOOSE(RANDBETWEEN(1,15),"SAMSUNG","APPLE","SONY","TEKA","INDESIT","KENWOOD","PANASONIC","ELECTROLUX","FRANKO","LG","PHILIPS","SAACHI","ZANUSSI","WHIRLPOOL","LUXELL")</f>
        <v>ELECTROLUX</v>
      </c>
      <c r="L91" s="36">
        <f ca="1">RANDBETWEEN(500,20000)</f>
        <v>5998</v>
      </c>
      <c r="M91" s="5"/>
      <c r="N91" s="6">
        <f ca="1">EOMONTH(DATE(YEAR(G91),MONTH(G91)+36,DAY(G91)),0)</f>
        <v>43281</v>
      </c>
    </row>
    <row r="92" spans="1:14" x14ac:dyDescent="0.25">
      <c r="A92" s="24">
        <v>78</v>
      </c>
      <c r="B92" s="5" t="s">
        <v>1321</v>
      </c>
      <c r="C92" s="22" t="s">
        <v>1556</v>
      </c>
      <c r="D92" s="36" t="str">
        <f ca="1">CHOOSE(RANDBETWEEN(1,15),"washing machine","dryer","air condition","mobile phone","blender","grill","tv","joystick","camera","drone","home cinema","xbox","playstation","laptop","iron")</f>
        <v>xbox</v>
      </c>
      <c r="E92" s="36" t="str">
        <f ca="1">CHOOSE(RANDBETWEEN(1,10),"elitelectronics","altaok","megatechnica","technoboom","metromart","gorgia","zoommer","gigant","smiley","beko")</f>
        <v>smiley</v>
      </c>
      <c r="F92" s="36" t="str">
        <f ca="1">CHOOSE(RANDBETWEEN(1,10),"თბილისი","ბათუმი","ქუთაისი","გორი","ფოთი","ახმეტა","მცხეთა","ზუგდიდი","კასპი","თელავი")</f>
        <v>კასპი</v>
      </c>
      <c r="G92" s="38">
        <f ca="1">RANDBETWEEN(41700,44600)</f>
        <v>42733</v>
      </c>
      <c r="H92" s="38">
        <f ca="1">RANDBETWEEN(44605,44800)</f>
        <v>44693</v>
      </c>
      <c r="I92" s="36">
        <f ca="1">RANDBETWEEN(1,50)</f>
        <v>9</v>
      </c>
      <c r="J92" s="37">
        <f ca="1">RANDBETWEEN(300,5000)+RAND()</f>
        <v>3012.5943596250813</v>
      </c>
      <c r="K92" s="36" t="str">
        <f ca="1">CHOOSE(RANDBETWEEN(1,15),"SAMSUNG","APPLE","SONY","TEKA","INDESIT","KENWOOD","PANASONIC","ELECTROLUX","FRANKO","LG","PHILIPS","SAACHI","ZANUSSI","WHIRLPOOL","LUXELL")</f>
        <v>TEKA</v>
      </c>
      <c r="L92" s="36">
        <f ca="1">RANDBETWEEN(500,20000)</f>
        <v>15838</v>
      </c>
      <c r="M92" s="5"/>
      <c r="N92" s="6">
        <f ca="1">EOMONTH(DATE(YEAR(G92),MONTH(G92)+36,DAY(G92)),0)</f>
        <v>43830</v>
      </c>
    </row>
    <row r="93" spans="1:14" x14ac:dyDescent="0.25">
      <c r="A93" s="24">
        <v>79</v>
      </c>
      <c r="B93" s="5" t="s">
        <v>1319</v>
      </c>
      <c r="C93" s="22" t="s">
        <v>1555</v>
      </c>
      <c r="D93" s="36" t="str">
        <f ca="1">CHOOSE(RANDBETWEEN(1,15),"washing machine","dryer","air condition","mobile phone","blender","grill","tv","joystick","camera","drone","home cinema","xbox","playstation","laptop","iron")</f>
        <v>air condition</v>
      </c>
      <c r="E93" s="36" t="str">
        <f ca="1">CHOOSE(RANDBETWEEN(1,10),"elitelectronics","altaok","megatechnica","technoboom","metromart","gorgia","zoommer","gigant","smiley","beko")</f>
        <v>metromart</v>
      </c>
      <c r="F93" s="36" t="str">
        <f ca="1">CHOOSE(RANDBETWEEN(1,10),"თბილისი","ბათუმი","ქუთაისი","გორი","ფოთი","ახმეტა","მცხეთა","ზუგდიდი","კასპი","თელავი")</f>
        <v>გორი</v>
      </c>
      <c r="G93" s="38">
        <f ca="1">RANDBETWEEN(41700,44600)</f>
        <v>42618</v>
      </c>
      <c r="H93" s="38">
        <f ca="1">RANDBETWEEN(44605,44800)</f>
        <v>44699</v>
      </c>
      <c r="I93" s="36">
        <f ca="1">RANDBETWEEN(1,50)</f>
        <v>24</v>
      </c>
      <c r="J93" s="37">
        <f ca="1">RANDBETWEEN(300,5000)+RAND()</f>
        <v>2453.5729660947709</v>
      </c>
      <c r="K93" s="36" t="str">
        <f ca="1">CHOOSE(RANDBETWEEN(1,15),"SAMSUNG","APPLE","SONY","TEKA","INDESIT","KENWOOD","PANASONIC","ELECTROLUX","FRANKO","LG","PHILIPS","SAACHI","ZANUSSI","WHIRLPOOL","LUXELL")</f>
        <v>INDESIT</v>
      </c>
      <c r="L93" s="36">
        <f ca="1">RANDBETWEEN(500,20000)</f>
        <v>16862</v>
      </c>
      <c r="M93" s="5"/>
      <c r="N93" s="6">
        <f ca="1">EOMONTH(DATE(YEAR(G93),MONTH(G93)+36,DAY(G93)),0)</f>
        <v>43738</v>
      </c>
    </row>
    <row r="94" spans="1:14" x14ac:dyDescent="0.25">
      <c r="A94" s="24">
        <v>80</v>
      </c>
      <c r="B94" s="5" t="s">
        <v>1317</v>
      </c>
      <c r="C94" s="22" t="s">
        <v>1554</v>
      </c>
      <c r="D94" s="36" t="str">
        <f ca="1">CHOOSE(RANDBETWEEN(1,15),"washing machine","dryer","air condition","mobile phone","blender","grill","tv","joystick","camera","drone","home cinema","xbox","playstation","laptop","iron")</f>
        <v>playstation</v>
      </c>
      <c r="E94" s="36" t="str">
        <f ca="1">CHOOSE(RANDBETWEEN(1,10),"elitelectronics","altaok","megatechnica","technoboom","metromart","gorgia","zoommer","gigant","smiley","beko")</f>
        <v>metromart</v>
      </c>
      <c r="F94" s="36" t="str">
        <f ca="1">CHOOSE(RANDBETWEEN(1,10),"თბილისი","ბათუმი","ქუთაისი","გორი","ფოთი","ახმეტა","მცხეთა","ზუგდიდი","კასპი","თელავი")</f>
        <v>კასპი</v>
      </c>
      <c r="G94" s="38">
        <f ca="1">RANDBETWEEN(41700,44600)</f>
        <v>42510</v>
      </c>
      <c r="H94" s="38">
        <f ca="1">RANDBETWEEN(44605,44800)</f>
        <v>44656</v>
      </c>
      <c r="I94" s="36">
        <f ca="1">RANDBETWEEN(1,50)</f>
        <v>49</v>
      </c>
      <c r="J94" s="37">
        <f ca="1">RANDBETWEEN(300,5000)+RAND()</f>
        <v>4558.0098737494536</v>
      </c>
      <c r="K94" s="36" t="str">
        <f ca="1">CHOOSE(RANDBETWEEN(1,15),"SAMSUNG","APPLE","SONY","TEKA","INDESIT","KENWOOD","PANASONIC","ELECTROLUX","FRANKO","LG","PHILIPS","SAACHI","ZANUSSI","WHIRLPOOL","LUXELL")</f>
        <v>SONY</v>
      </c>
      <c r="L94" s="36">
        <f ca="1">RANDBETWEEN(500,20000)</f>
        <v>15587</v>
      </c>
      <c r="M94" s="5"/>
      <c r="N94" s="6">
        <f ca="1">EOMONTH(DATE(YEAR(G94),MONTH(G94)+36,DAY(G94)),0)</f>
        <v>43616</v>
      </c>
    </row>
    <row r="95" spans="1:14" x14ac:dyDescent="0.25">
      <c r="A95" s="24">
        <v>81</v>
      </c>
      <c r="B95" s="5" t="s">
        <v>1315</v>
      </c>
      <c r="C95" s="22" t="s">
        <v>1553</v>
      </c>
      <c r="D95" s="36" t="str">
        <f ca="1">CHOOSE(RANDBETWEEN(1,15),"washing machine","dryer","air condition","mobile phone","blender","grill","tv","joystick","camera","drone","home cinema","xbox","playstation","laptop","iron")</f>
        <v>joystick</v>
      </c>
      <c r="E95" s="36" t="str">
        <f ca="1">CHOOSE(RANDBETWEEN(1,10),"elitelectronics","altaok","megatechnica","technoboom","metromart","gorgia","zoommer","gigant","smiley","beko")</f>
        <v>technoboom</v>
      </c>
      <c r="F95" s="36" t="str">
        <f ca="1">CHOOSE(RANDBETWEEN(1,10),"თბილისი","ბათუმი","ქუთაისი","გორი","ფოთი","ახმეტა","მცხეთა","ზუგდიდი","კასპი","თელავი")</f>
        <v>კასპი</v>
      </c>
      <c r="G95" s="38">
        <f ca="1">RANDBETWEEN(41700,44600)</f>
        <v>43162</v>
      </c>
      <c r="H95" s="38">
        <f ca="1">RANDBETWEEN(44605,44800)</f>
        <v>44765</v>
      </c>
      <c r="I95" s="36">
        <f ca="1">RANDBETWEEN(1,50)</f>
        <v>41</v>
      </c>
      <c r="J95" s="37">
        <f ca="1">RANDBETWEEN(300,5000)+RAND()</f>
        <v>4480.1384057082414</v>
      </c>
      <c r="K95" s="36" t="str">
        <f ca="1">CHOOSE(RANDBETWEEN(1,15),"SAMSUNG","APPLE","SONY","TEKA","INDESIT","KENWOOD","PANASONIC","ELECTROLUX","FRANKO","LG","PHILIPS","SAACHI","ZANUSSI","WHIRLPOOL","LUXELL")</f>
        <v>ZANUSSI</v>
      </c>
      <c r="L95" s="36">
        <f ca="1">RANDBETWEEN(500,20000)</f>
        <v>19525</v>
      </c>
      <c r="M95" s="5"/>
      <c r="N95" s="6">
        <f ca="1">EOMONTH(DATE(YEAR(G95),MONTH(G95)+36,DAY(G95)),0)</f>
        <v>44286</v>
      </c>
    </row>
    <row r="96" spans="1:14" x14ac:dyDescent="0.25">
      <c r="A96" s="24">
        <v>82</v>
      </c>
      <c r="B96" s="5" t="s">
        <v>1313</v>
      </c>
      <c r="C96" s="22" t="s">
        <v>1552</v>
      </c>
      <c r="D96" s="36" t="str">
        <f ca="1">CHOOSE(RANDBETWEEN(1,15),"washing machine","dryer","air condition","mobile phone","blender","grill","tv","joystick","camera","drone","home cinema","xbox","playstation","laptop","iron")</f>
        <v>camera</v>
      </c>
      <c r="E96" s="36" t="str">
        <f ca="1">CHOOSE(RANDBETWEEN(1,10),"elitelectronics","altaok","megatechnica","technoboom","metromart","gorgia","zoommer","gigant","smiley","beko")</f>
        <v>altaok</v>
      </c>
      <c r="F96" s="36" t="str">
        <f ca="1">CHOOSE(RANDBETWEEN(1,10),"თბილისი","ბათუმი","ქუთაისი","გორი","ფოთი","ახმეტა","მცხეთა","ზუგდიდი","კასპი","თელავი")</f>
        <v>ზუგდიდი</v>
      </c>
      <c r="G96" s="38">
        <f ca="1">RANDBETWEEN(41700,44600)</f>
        <v>44465</v>
      </c>
      <c r="H96" s="38">
        <f ca="1">RANDBETWEEN(44605,44800)</f>
        <v>44623</v>
      </c>
      <c r="I96" s="36">
        <f ca="1">RANDBETWEEN(1,50)</f>
        <v>17</v>
      </c>
      <c r="J96" s="37">
        <f ca="1">RANDBETWEEN(300,5000)+RAND()</f>
        <v>4195.2832818958777</v>
      </c>
      <c r="K96" s="36" t="str">
        <f ca="1">CHOOSE(RANDBETWEEN(1,15),"SAMSUNG","APPLE","SONY","TEKA","INDESIT","KENWOOD","PANASONIC","ELECTROLUX","FRANKO","LG","PHILIPS","SAACHI","ZANUSSI","WHIRLPOOL","LUXELL")</f>
        <v>SAACHI</v>
      </c>
      <c r="L96" s="36">
        <f ca="1">RANDBETWEEN(500,20000)</f>
        <v>16056</v>
      </c>
      <c r="M96" s="5"/>
      <c r="N96" s="6">
        <f ca="1">EOMONTH(DATE(YEAR(G96),MONTH(G96)+36,DAY(G96)),0)</f>
        <v>45565</v>
      </c>
    </row>
    <row r="97" spans="1:14" x14ac:dyDescent="0.25">
      <c r="A97" s="24">
        <v>83</v>
      </c>
      <c r="B97" s="5" t="s">
        <v>1311</v>
      </c>
      <c r="C97" s="22" t="s">
        <v>1551</v>
      </c>
      <c r="D97" s="36" t="str">
        <f ca="1">CHOOSE(RANDBETWEEN(1,15),"washing machine","dryer","air condition","mobile phone","blender","grill","tv","joystick","camera","drone","home cinema","xbox","playstation","laptop","iron")</f>
        <v>iron</v>
      </c>
      <c r="E97" s="36" t="str">
        <f ca="1">CHOOSE(RANDBETWEEN(1,10),"elitelectronics","altaok","megatechnica","technoboom","metromart","gorgia","zoommer","gigant","smiley","beko")</f>
        <v>beko</v>
      </c>
      <c r="F97" s="36" t="str">
        <f ca="1">CHOOSE(RANDBETWEEN(1,10),"თბილისი","ბათუმი","ქუთაისი","გორი","ფოთი","ახმეტა","მცხეთა","ზუგდიდი","კასპი","თელავი")</f>
        <v>ახმეტა</v>
      </c>
      <c r="G97" s="38">
        <f ca="1">RANDBETWEEN(41700,44600)</f>
        <v>43096</v>
      </c>
      <c r="H97" s="38">
        <f ca="1">RANDBETWEEN(44605,44800)</f>
        <v>44685</v>
      </c>
      <c r="I97" s="36">
        <f ca="1">RANDBETWEEN(1,50)</f>
        <v>37</v>
      </c>
      <c r="J97" s="37">
        <f ca="1">RANDBETWEEN(300,5000)+RAND()</f>
        <v>383.55438452484657</v>
      </c>
      <c r="K97" s="36" t="str">
        <f ca="1">CHOOSE(RANDBETWEEN(1,15),"SAMSUNG","APPLE","SONY","TEKA","INDESIT","KENWOOD","PANASONIC","ELECTROLUX","FRANKO","LG","PHILIPS","SAACHI","ZANUSSI","WHIRLPOOL","LUXELL")</f>
        <v>KENWOOD</v>
      </c>
      <c r="L97" s="36">
        <f ca="1">RANDBETWEEN(500,20000)</f>
        <v>16341</v>
      </c>
      <c r="M97" s="5"/>
      <c r="N97" s="6">
        <f ca="1">EOMONTH(DATE(YEAR(G97),MONTH(G97)+36,DAY(G97)),0)</f>
        <v>44196</v>
      </c>
    </row>
    <row r="98" spans="1:14" x14ac:dyDescent="0.25">
      <c r="A98" s="24">
        <v>84</v>
      </c>
      <c r="B98" s="5" t="s">
        <v>1309</v>
      </c>
      <c r="C98" s="22" t="s">
        <v>1550</v>
      </c>
      <c r="D98" s="36" t="str">
        <f ca="1">CHOOSE(RANDBETWEEN(1,15),"washing machine","dryer","air condition","mobile phone","blender","grill","tv","joystick","camera","drone","home cinema","xbox","playstation","laptop","iron")</f>
        <v>camera</v>
      </c>
      <c r="E98" s="36" t="str">
        <f ca="1">CHOOSE(RANDBETWEEN(1,10),"elitelectronics","altaok","megatechnica","technoboom","metromart","gorgia","zoommer","gigant","smiley","beko")</f>
        <v>zoommer</v>
      </c>
      <c r="F98" s="36" t="str">
        <f ca="1">CHOOSE(RANDBETWEEN(1,10),"თბილისი","ბათუმი","ქუთაისი","გორი","ფოთი","ახმეტა","მცხეთა","ზუგდიდი","კასპი","თელავი")</f>
        <v>გორი</v>
      </c>
      <c r="G98" s="38">
        <f ca="1">RANDBETWEEN(41700,44600)</f>
        <v>43417</v>
      </c>
      <c r="H98" s="38">
        <f ca="1">RANDBETWEEN(44605,44800)</f>
        <v>44798</v>
      </c>
      <c r="I98" s="36">
        <f ca="1">RANDBETWEEN(1,50)</f>
        <v>1</v>
      </c>
      <c r="J98" s="37">
        <f ca="1">RANDBETWEEN(300,5000)+RAND()</f>
        <v>4722.197986900911</v>
      </c>
      <c r="K98" s="36" t="str">
        <f ca="1">CHOOSE(RANDBETWEEN(1,15),"SAMSUNG","APPLE","SONY","TEKA","INDESIT","KENWOOD","PANASONIC","ELECTROLUX","FRANKO","LG","PHILIPS","SAACHI","ZANUSSI","WHIRLPOOL","LUXELL")</f>
        <v>APPLE</v>
      </c>
      <c r="L98" s="36">
        <f ca="1">RANDBETWEEN(500,20000)</f>
        <v>2128</v>
      </c>
      <c r="M98" s="5"/>
      <c r="N98" s="6">
        <f ca="1">EOMONTH(DATE(YEAR(G98),MONTH(G98)+36,DAY(G98)),0)</f>
        <v>44530</v>
      </c>
    </row>
    <row r="99" spans="1:14" x14ac:dyDescent="0.25">
      <c r="A99" s="24">
        <v>85</v>
      </c>
      <c r="B99" s="5" t="s">
        <v>1307</v>
      </c>
      <c r="C99" s="22" t="s">
        <v>1549</v>
      </c>
      <c r="D99" s="36" t="str">
        <f ca="1">CHOOSE(RANDBETWEEN(1,15),"washing machine","dryer","air condition","mobile phone","blender","grill","tv","joystick","camera","drone","home cinema","xbox","playstation","laptop","iron")</f>
        <v>mobile phone</v>
      </c>
      <c r="E99" s="36" t="str">
        <f ca="1">CHOOSE(RANDBETWEEN(1,10),"elitelectronics","altaok","megatechnica","technoboom","metromart","gorgia","zoommer","gigant","smiley","beko")</f>
        <v>altaok</v>
      </c>
      <c r="F99" s="36" t="str">
        <f ca="1">CHOOSE(RANDBETWEEN(1,10),"თბილისი","ბათუმი","ქუთაისი","გორი","ფოთი","ახმეტა","მცხეთა","ზუგდიდი","კასპი","თელავი")</f>
        <v>ზუგდიდი</v>
      </c>
      <c r="G99" s="38">
        <f ca="1">RANDBETWEEN(41700,44600)</f>
        <v>42225</v>
      </c>
      <c r="H99" s="38">
        <f ca="1">RANDBETWEEN(44605,44800)</f>
        <v>44643</v>
      </c>
      <c r="I99" s="36">
        <f ca="1">RANDBETWEEN(1,50)</f>
        <v>13</v>
      </c>
      <c r="J99" s="37">
        <f ca="1">RANDBETWEEN(300,5000)+RAND()</f>
        <v>3155.3337312881131</v>
      </c>
      <c r="K99" s="36" t="str">
        <f ca="1">CHOOSE(RANDBETWEEN(1,15),"SAMSUNG","APPLE","SONY","TEKA","INDESIT","KENWOOD","PANASONIC","ELECTROLUX","FRANKO","LG","PHILIPS","SAACHI","ZANUSSI","WHIRLPOOL","LUXELL")</f>
        <v>ELECTROLUX</v>
      </c>
      <c r="L99" s="36">
        <f ca="1">RANDBETWEEN(500,20000)</f>
        <v>17880</v>
      </c>
      <c r="M99" s="5"/>
      <c r="N99" s="6">
        <f ca="1">EOMONTH(DATE(YEAR(G99),MONTH(G99)+36,DAY(G99)),0)</f>
        <v>43343</v>
      </c>
    </row>
    <row r="100" spans="1:14" x14ac:dyDescent="0.25">
      <c r="A100" s="24">
        <v>86</v>
      </c>
      <c r="B100" s="5" t="s">
        <v>1305</v>
      </c>
      <c r="C100" s="22" t="s">
        <v>1548</v>
      </c>
      <c r="D100" s="36" t="str">
        <f ca="1">CHOOSE(RANDBETWEEN(1,15),"washing machine","dryer","air condition","mobile phone","blender","grill","tv","joystick","camera","drone","home cinema","xbox","playstation","laptop","iron")</f>
        <v>washing machine</v>
      </c>
      <c r="E100" s="36" t="str">
        <f ca="1">CHOOSE(RANDBETWEEN(1,10),"elitelectronics","altaok","megatechnica","technoboom","metromart","gorgia","zoommer","gigant","smiley","beko")</f>
        <v>gorgia</v>
      </c>
      <c r="F100" s="36" t="str">
        <f ca="1">CHOOSE(RANDBETWEEN(1,10),"თბილისი","ბათუმი","ქუთაისი","გორი","ფოთი","ახმეტა","მცხეთა","ზუგდიდი","კასპი","თელავი")</f>
        <v>თელავი</v>
      </c>
      <c r="G100" s="38">
        <f ca="1">RANDBETWEEN(41700,44600)</f>
        <v>42923</v>
      </c>
      <c r="H100" s="38">
        <f ca="1">RANDBETWEEN(44605,44800)</f>
        <v>44668</v>
      </c>
      <c r="I100" s="36">
        <f ca="1">RANDBETWEEN(1,50)</f>
        <v>35</v>
      </c>
      <c r="J100" s="37">
        <f ca="1">RANDBETWEEN(300,5000)+RAND()</f>
        <v>940.28629561459741</v>
      </c>
      <c r="K100" s="36" t="str">
        <f ca="1">CHOOSE(RANDBETWEEN(1,15),"SAMSUNG","APPLE","SONY","TEKA","INDESIT","KENWOOD","PANASONIC","ELECTROLUX","FRANKO","LG","PHILIPS","SAACHI","ZANUSSI","WHIRLPOOL","LUXELL")</f>
        <v>KENWOOD</v>
      </c>
      <c r="L100" s="36">
        <f ca="1">RANDBETWEEN(500,20000)</f>
        <v>1825</v>
      </c>
      <c r="M100" s="5"/>
      <c r="N100" s="6">
        <f ca="1">EOMONTH(DATE(YEAR(G100),MONTH(G100)+36,DAY(G100)),0)</f>
        <v>44043</v>
      </c>
    </row>
    <row r="101" spans="1:14" x14ac:dyDescent="0.25">
      <c r="A101" s="24">
        <v>87</v>
      </c>
      <c r="B101" s="5" t="s">
        <v>1303</v>
      </c>
      <c r="C101" s="22" t="s">
        <v>1547</v>
      </c>
      <c r="D101" s="36" t="str">
        <f ca="1">CHOOSE(RANDBETWEEN(1,15),"washing machine","dryer","air condition","mobile phone","blender","grill","tv","joystick","camera","drone","home cinema","xbox","playstation","laptop","iron")</f>
        <v>washing machine</v>
      </c>
      <c r="E101" s="36" t="str">
        <f ca="1">CHOOSE(RANDBETWEEN(1,10),"elitelectronics","altaok","megatechnica","technoboom","metromart","gorgia","zoommer","gigant","smiley","beko")</f>
        <v>zoommer</v>
      </c>
      <c r="F101" s="36" t="str">
        <f ca="1">CHOOSE(RANDBETWEEN(1,10),"თბილისი","ბათუმი","ქუთაისი","გორი","ფოთი","ახმეტა","მცხეთა","ზუგდიდი","კასპი","თელავი")</f>
        <v>გორი</v>
      </c>
      <c r="G101" s="38">
        <f ca="1">RANDBETWEEN(41700,44600)</f>
        <v>42743</v>
      </c>
      <c r="H101" s="38">
        <f ca="1">RANDBETWEEN(44605,44800)</f>
        <v>44670</v>
      </c>
      <c r="I101" s="36">
        <f ca="1">RANDBETWEEN(1,50)</f>
        <v>12</v>
      </c>
      <c r="J101" s="37">
        <f ca="1">RANDBETWEEN(300,5000)+RAND()</f>
        <v>4585.4396074898523</v>
      </c>
      <c r="K101" s="36" t="str">
        <f ca="1">CHOOSE(RANDBETWEEN(1,15),"SAMSUNG","APPLE","SONY","TEKA","INDESIT","KENWOOD","PANASONIC","ELECTROLUX","FRANKO","LG","PHILIPS","SAACHI","ZANUSSI","WHIRLPOOL","LUXELL")</f>
        <v>SONY</v>
      </c>
      <c r="L101" s="36">
        <f ca="1">RANDBETWEEN(500,20000)</f>
        <v>8120</v>
      </c>
      <c r="M101" s="5"/>
      <c r="N101" s="6">
        <f ca="1">EOMONTH(DATE(YEAR(G101),MONTH(G101)+36,DAY(G101)),0)</f>
        <v>43861</v>
      </c>
    </row>
    <row r="102" spans="1:14" x14ac:dyDescent="0.25">
      <c r="A102" s="24">
        <v>88</v>
      </c>
      <c r="B102" s="5" t="s">
        <v>1301</v>
      </c>
      <c r="C102" s="22" t="s">
        <v>1546</v>
      </c>
      <c r="D102" s="36" t="str">
        <f ca="1">CHOOSE(RANDBETWEEN(1,15),"washing machine","dryer","air condition","mobile phone","blender","grill","tv","joystick","camera","drone","home cinema","xbox","playstation","laptop","iron")</f>
        <v>xbox</v>
      </c>
      <c r="E102" s="36" t="str">
        <f ca="1">CHOOSE(RANDBETWEEN(1,10),"elitelectronics","altaok","megatechnica","technoboom","metromart","gorgia","zoommer","gigant","smiley","beko")</f>
        <v>megatechnica</v>
      </c>
      <c r="F102" s="36" t="str">
        <f ca="1">CHOOSE(RANDBETWEEN(1,10),"თბილისი","ბათუმი","ქუთაისი","გორი","ფოთი","ახმეტა","მცხეთა","ზუგდიდი","კასპი","თელავი")</f>
        <v>კასპი</v>
      </c>
      <c r="G102" s="38">
        <f ca="1">RANDBETWEEN(41700,44600)</f>
        <v>41714</v>
      </c>
      <c r="H102" s="38">
        <f ca="1">RANDBETWEEN(44605,44800)</f>
        <v>44712</v>
      </c>
      <c r="I102" s="36">
        <f ca="1">RANDBETWEEN(1,50)</f>
        <v>27</v>
      </c>
      <c r="J102" s="37">
        <f ca="1">RANDBETWEEN(300,5000)+RAND()</f>
        <v>1671.8317282131563</v>
      </c>
      <c r="K102" s="36" t="str">
        <f ca="1">CHOOSE(RANDBETWEEN(1,15),"SAMSUNG","APPLE","SONY","TEKA","INDESIT","KENWOOD","PANASONIC","ELECTROLUX","FRANKO","LG","PHILIPS","SAACHI","ZANUSSI","WHIRLPOOL","LUXELL")</f>
        <v>PHILIPS</v>
      </c>
      <c r="L102" s="36">
        <f ca="1">RANDBETWEEN(500,20000)</f>
        <v>525</v>
      </c>
      <c r="M102" s="5"/>
      <c r="N102" s="6">
        <f ca="1">EOMONTH(DATE(YEAR(G102),MONTH(G102)+36,DAY(G102)),0)</f>
        <v>42825</v>
      </c>
    </row>
    <row r="103" spans="1:14" x14ac:dyDescent="0.25">
      <c r="A103" s="24">
        <v>89</v>
      </c>
      <c r="B103" s="5" t="s">
        <v>1299</v>
      </c>
      <c r="C103" s="22" t="s">
        <v>1545</v>
      </c>
      <c r="D103" s="36" t="str">
        <f ca="1">CHOOSE(RANDBETWEEN(1,15),"washing machine","dryer","air condition","mobile phone","blender","grill","tv","joystick","camera","drone","home cinema","xbox","playstation","laptop","iron")</f>
        <v>iron</v>
      </c>
      <c r="E103" s="36" t="str">
        <f ca="1">CHOOSE(RANDBETWEEN(1,10),"elitelectronics","altaok","megatechnica","technoboom","metromart","gorgia","zoommer","gigant","smiley","beko")</f>
        <v>gorgia</v>
      </c>
      <c r="F103" s="36" t="str">
        <f ca="1">CHOOSE(RANDBETWEEN(1,10),"თბილისი","ბათუმი","ქუთაისი","გორი","ფოთი","ახმეტა","მცხეთა","ზუგდიდი","კასპი","თელავი")</f>
        <v>ბათუმი</v>
      </c>
      <c r="G103" s="38">
        <f ca="1">RANDBETWEEN(41700,44600)</f>
        <v>42404</v>
      </c>
      <c r="H103" s="38">
        <f ca="1">RANDBETWEEN(44605,44800)</f>
        <v>44606</v>
      </c>
      <c r="I103" s="36">
        <f ca="1">RANDBETWEEN(1,50)</f>
        <v>35</v>
      </c>
      <c r="J103" s="37">
        <f ca="1">RANDBETWEEN(300,5000)+RAND()</f>
        <v>1572.4482407169139</v>
      </c>
      <c r="K103" s="36" t="str">
        <f ca="1">CHOOSE(RANDBETWEEN(1,15),"SAMSUNG","APPLE","SONY","TEKA","INDESIT","KENWOOD","PANASONIC","ELECTROLUX","FRANKO","LG","PHILIPS","SAACHI","ZANUSSI","WHIRLPOOL","LUXELL")</f>
        <v>LUXELL</v>
      </c>
      <c r="L103" s="36">
        <f ca="1">RANDBETWEEN(500,20000)</f>
        <v>12867</v>
      </c>
      <c r="M103" s="5"/>
      <c r="N103" s="6">
        <f ca="1">EOMONTH(DATE(YEAR(G103),MONTH(G103)+36,DAY(G103)),0)</f>
        <v>43524</v>
      </c>
    </row>
    <row r="104" spans="1:14" x14ac:dyDescent="0.25">
      <c r="A104" s="24">
        <v>90</v>
      </c>
      <c r="B104" s="5" t="s">
        <v>1297</v>
      </c>
      <c r="C104" s="22" t="s">
        <v>1544</v>
      </c>
      <c r="D104" s="36" t="str">
        <f ca="1">CHOOSE(RANDBETWEEN(1,15),"washing machine","dryer","air condition","mobile phone","blender","grill","tv","joystick","camera","drone","home cinema","xbox","playstation","laptop","iron")</f>
        <v>joystick</v>
      </c>
      <c r="E104" s="36" t="str">
        <f ca="1">CHOOSE(RANDBETWEEN(1,10),"elitelectronics","altaok","megatechnica","technoboom","metromart","gorgia","zoommer","gigant","smiley","beko")</f>
        <v>elitelectronics</v>
      </c>
      <c r="F104" s="36" t="str">
        <f ca="1">CHOOSE(RANDBETWEEN(1,10),"თბილისი","ბათუმი","ქუთაისი","გორი","ფოთი","ახმეტა","მცხეთა","ზუგდიდი","კასპი","თელავი")</f>
        <v>მცხეთა</v>
      </c>
      <c r="G104" s="38">
        <f ca="1">RANDBETWEEN(41700,44600)</f>
        <v>43938</v>
      </c>
      <c r="H104" s="38">
        <f ca="1">RANDBETWEEN(44605,44800)</f>
        <v>44736</v>
      </c>
      <c r="I104" s="36">
        <f ca="1">RANDBETWEEN(1,50)</f>
        <v>28</v>
      </c>
      <c r="J104" s="37">
        <f ca="1">RANDBETWEEN(300,5000)+RAND()</f>
        <v>4878.1751477082971</v>
      </c>
      <c r="K104" s="36" t="str">
        <f ca="1">CHOOSE(RANDBETWEEN(1,15),"SAMSUNG","APPLE","SONY","TEKA","INDESIT","KENWOOD","PANASONIC","ELECTROLUX","FRANKO","LG","PHILIPS","SAACHI","ZANUSSI","WHIRLPOOL","LUXELL")</f>
        <v>PHILIPS</v>
      </c>
      <c r="L104" s="36">
        <f ca="1">RANDBETWEEN(500,20000)</f>
        <v>15471</v>
      </c>
      <c r="M104" s="5"/>
      <c r="N104" s="6">
        <f ca="1">EOMONTH(DATE(YEAR(G104),MONTH(G104)+36,DAY(G104)),0)</f>
        <v>45046</v>
      </c>
    </row>
    <row r="105" spans="1:14" x14ac:dyDescent="0.25">
      <c r="A105" s="24">
        <v>91</v>
      </c>
      <c r="B105" s="5" t="s">
        <v>1295</v>
      </c>
      <c r="C105" s="22" t="s">
        <v>1543</v>
      </c>
      <c r="D105" s="36" t="str">
        <f ca="1">CHOOSE(RANDBETWEEN(1,15),"washing machine","dryer","air condition","mobile phone","blender","grill","tv","joystick","camera","drone","home cinema","xbox","playstation","laptop","iron")</f>
        <v>playstation</v>
      </c>
      <c r="E105" s="36" t="str">
        <f ca="1">CHOOSE(RANDBETWEEN(1,10),"elitelectronics","altaok","megatechnica","technoboom","metromart","gorgia","zoommer","gigant","smiley","beko")</f>
        <v>gorgia</v>
      </c>
      <c r="F105" s="36" t="str">
        <f ca="1">CHOOSE(RANDBETWEEN(1,10),"თბილისი","ბათუმი","ქუთაისი","გორი","ფოთი","ახმეტა","მცხეთა","ზუგდიდი","კასპი","თელავი")</f>
        <v>ახმეტა</v>
      </c>
      <c r="G105" s="38">
        <f ca="1">RANDBETWEEN(41700,44600)</f>
        <v>44559</v>
      </c>
      <c r="H105" s="38">
        <f ca="1">RANDBETWEEN(44605,44800)</f>
        <v>44648</v>
      </c>
      <c r="I105" s="36">
        <f ca="1">RANDBETWEEN(1,50)</f>
        <v>40</v>
      </c>
      <c r="J105" s="37">
        <f ca="1">RANDBETWEEN(300,5000)+RAND()</f>
        <v>4617.1556949165861</v>
      </c>
      <c r="K105" s="36" t="str">
        <f ca="1">CHOOSE(RANDBETWEEN(1,15),"SAMSUNG","APPLE","SONY","TEKA","INDESIT","KENWOOD","PANASONIC","ELECTROLUX","FRANKO","LG","PHILIPS","SAACHI","ZANUSSI","WHIRLPOOL","LUXELL")</f>
        <v>PANASONIC</v>
      </c>
      <c r="L105" s="36">
        <f ca="1">RANDBETWEEN(500,20000)</f>
        <v>19729</v>
      </c>
      <c r="M105" s="5"/>
      <c r="N105" s="6">
        <f ca="1">EOMONTH(DATE(YEAR(G105),MONTH(G105)+36,DAY(G105)),0)</f>
        <v>45657</v>
      </c>
    </row>
    <row r="106" spans="1:14" x14ac:dyDescent="0.25">
      <c r="A106" s="24">
        <v>92</v>
      </c>
      <c r="B106" s="5" t="s">
        <v>1293</v>
      </c>
      <c r="C106" s="22" t="s">
        <v>1542</v>
      </c>
      <c r="D106" s="36" t="str">
        <f ca="1">CHOOSE(RANDBETWEEN(1,15),"washing machine","dryer","air condition","mobile phone","blender","grill","tv","joystick","camera","drone","home cinema","xbox","playstation","laptop","iron")</f>
        <v>tv</v>
      </c>
      <c r="E106" s="36" t="str">
        <f ca="1">CHOOSE(RANDBETWEEN(1,10),"elitelectronics","altaok","megatechnica","technoboom","metromart","gorgia","zoommer","gigant","smiley","beko")</f>
        <v>smiley</v>
      </c>
      <c r="F106" s="36" t="str">
        <f ca="1">CHOOSE(RANDBETWEEN(1,10),"თბილისი","ბათუმი","ქუთაისი","გორი","ფოთი","ახმეტა","მცხეთა","ზუგდიდი","კასპი","თელავი")</f>
        <v>ახმეტა</v>
      </c>
      <c r="G106" s="38">
        <f ca="1">RANDBETWEEN(41700,44600)</f>
        <v>42063</v>
      </c>
      <c r="H106" s="38">
        <f ca="1">RANDBETWEEN(44605,44800)</f>
        <v>44641</v>
      </c>
      <c r="I106" s="36">
        <f ca="1">RANDBETWEEN(1,50)</f>
        <v>18</v>
      </c>
      <c r="J106" s="37">
        <f ca="1">RANDBETWEEN(300,5000)+RAND()</f>
        <v>944.3363317802357</v>
      </c>
      <c r="K106" s="36" t="str">
        <f ca="1">CHOOSE(RANDBETWEEN(1,15),"SAMSUNG","APPLE","SONY","TEKA","INDESIT","KENWOOD","PANASONIC","ELECTROLUX","FRANKO","LG","PHILIPS","SAACHI","ZANUSSI","WHIRLPOOL","LUXELL")</f>
        <v>APPLE</v>
      </c>
      <c r="L106" s="36">
        <f ca="1">RANDBETWEEN(500,20000)</f>
        <v>14378</v>
      </c>
      <c r="M106" s="5"/>
      <c r="N106" s="6">
        <f ca="1">EOMONTH(DATE(YEAR(G106),MONTH(G106)+36,DAY(G106)),0)</f>
        <v>43159</v>
      </c>
    </row>
    <row r="107" spans="1:14" x14ac:dyDescent="0.25">
      <c r="A107" s="24">
        <v>93</v>
      </c>
      <c r="B107" s="5" t="s">
        <v>1291</v>
      </c>
      <c r="C107" s="22" t="s">
        <v>1541</v>
      </c>
      <c r="D107" s="36" t="str">
        <f ca="1">CHOOSE(RANDBETWEEN(1,15),"washing machine","dryer","air condition","mobile phone","blender","grill","tv","joystick","camera","drone","home cinema","xbox","playstation","laptop","iron")</f>
        <v>laptop</v>
      </c>
      <c r="E107" s="36" t="str">
        <f ca="1">CHOOSE(RANDBETWEEN(1,10),"elitelectronics","altaok","megatechnica","technoboom","metromart","gorgia","zoommer","gigant","smiley","beko")</f>
        <v>altaok</v>
      </c>
      <c r="F107" s="36" t="str">
        <f ca="1">CHOOSE(RANDBETWEEN(1,10),"თბილისი","ბათუმი","ქუთაისი","გორი","ფოთი","ახმეტა","მცხეთა","ზუგდიდი","კასპი","თელავი")</f>
        <v>კასპი</v>
      </c>
      <c r="G107" s="38">
        <f ca="1">RANDBETWEEN(41700,44600)</f>
        <v>43754</v>
      </c>
      <c r="H107" s="38">
        <f ca="1">RANDBETWEEN(44605,44800)</f>
        <v>44780</v>
      </c>
      <c r="I107" s="36">
        <f ca="1">RANDBETWEEN(1,50)</f>
        <v>3</v>
      </c>
      <c r="J107" s="37">
        <f ca="1">RANDBETWEEN(300,5000)+RAND()</f>
        <v>1159.0723175580765</v>
      </c>
      <c r="K107" s="36" t="str">
        <f ca="1">CHOOSE(RANDBETWEEN(1,15),"SAMSUNG","APPLE","SONY","TEKA","INDESIT","KENWOOD","PANASONIC","ELECTROLUX","FRANKO","LG","PHILIPS","SAACHI","ZANUSSI","WHIRLPOOL","LUXELL")</f>
        <v>INDESIT</v>
      </c>
      <c r="L107" s="36">
        <f ca="1">RANDBETWEEN(500,20000)</f>
        <v>16292</v>
      </c>
      <c r="M107" s="5"/>
      <c r="N107" s="6">
        <f ca="1">EOMONTH(DATE(YEAR(G107),MONTH(G107)+36,DAY(G107)),0)</f>
        <v>44865</v>
      </c>
    </row>
    <row r="108" spans="1:14" x14ac:dyDescent="0.25">
      <c r="A108" s="24">
        <v>94</v>
      </c>
      <c r="B108" s="5" t="s">
        <v>1289</v>
      </c>
      <c r="C108" s="22" t="s">
        <v>1540</v>
      </c>
      <c r="D108" s="36" t="str">
        <f ca="1">CHOOSE(RANDBETWEEN(1,15),"washing machine","dryer","air condition","mobile phone","blender","grill","tv","joystick","camera","drone","home cinema","xbox","playstation","laptop","iron")</f>
        <v>dryer</v>
      </c>
      <c r="E108" s="36" t="str">
        <f ca="1">CHOOSE(RANDBETWEEN(1,10),"elitelectronics","altaok","megatechnica","technoboom","metromart","gorgia","zoommer","gigant","smiley","beko")</f>
        <v>megatechnica</v>
      </c>
      <c r="F108" s="36" t="str">
        <f ca="1">CHOOSE(RANDBETWEEN(1,10),"თბილისი","ბათუმი","ქუთაისი","გორი","ფოთი","ახმეტა","მცხეთა","ზუგდიდი","კასპი","თელავი")</f>
        <v>ბათუმი</v>
      </c>
      <c r="G108" s="38">
        <f ca="1">RANDBETWEEN(41700,44600)</f>
        <v>44076</v>
      </c>
      <c r="H108" s="38">
        <f ca="1">RANDBETWEEN(44605,44800)</f>
        <v>44619</v>
      </c>
      <c r="I108" s="36">
        <f ca="1">RANDBETWEEN(1,50)</f>
        <v>17</v>
      </c>
      <c r="J108" s="37">
        <f ca="1">RANDBETWEEN(300,5000)+RAND()</f>
        <v>819.00674465833299</v>
      </c>
      <c r="K108" s="36" t="str">
        <f ca="1">CHOOSE(RANDBETWEEN(1,15),"SAMSUNG","APPLE","SONY","TEKA","INDESIT","KENWOOD","PANASONIC","ELECTROLUX","FRANKO","LG","PHILIPS","SAACHI","ZANUSSI","WHIRLPOOL","LUXELL")</f>
        <v>WHIRLPOOL</v>
      </c>
      <c r="L108" s="36">
        <f ca="1">RANDBETWEEN(500,20000)</f>
        <v>2933</v>
      </c>
      <c r="M108" s="5"/>
      <c r="N108" s="6">
        <f ca="1">EOMONTH(DATE(YEAR(G108),MONTH(G108)+36,DAY(G108)),0)</f>
        <v>45199</v>
      </c>
    </row>
    <row r="109" spans="1:14" x14ac:dyDescent="0.25">
      <c r="A109" s="24">
        <v>95</v>
      </c>
      <c r="B109" s="5" t="s">
        <v>1287</v>
      </c>
      <c r="C109" s="22" t="s">
        <v>1539</v>
      </c>
      <c r="D109" s="36" t="str">
        <f ca="1">CHOOSE(RANDBETWEEN(1,15),"washing machine","dryer","air condition","mobile phone","blender","grill","tv","joystick","camera","drone","home cinema","xbox","playstation","laptop","iron")</f>
        <v>tv</v>
      </c>
      <c r="E109" s="36" t="str">
        <f ca="1">CHOOSE(RANDBETWEEN(1,10),"elitelectronics","altaok","megatechnica","technoboom","metromart","gorgia","zoommer","gigant","smiley","beko")</f>
        <v>smiley</v>
      </c>
      <c r="F109" s="36" t="str">
        <f ca="1">CHOOSE(RANDBETWEEN(1,10),"თბილისი","ბათუმი","ქუთაისი","გორი","ფოთი","ახმეტა","მცხეთა","ზუგდიდი","კასპი","თელავი")</f>
        <v>ბათუმი</v>
      </c>
      <c r="G109" s="38">
        <f ca="1">RANDBETWEEN(41700,44600)</f>
        <v>43394</v>
      </c>
      <c r="H109" s="38">
        <f ca="1">RANDBETWEEN(44605,44800)</f>
        <v>44795</v>
      </c>
      <c r="I109" s="36">
        <f ca="1">RANDBETWEEN(1,50)</f>
        <v>37</v>
      </c>
      <c r="J109" s="37">
        <f ca="1">RANDBETWEEN(300,5000)+RAND()</f>
        <v>4528.9626932008659</v>
      </c>
      <c r="K109" s="36" t="str">
        <f ca="1">CHOOSE(RANDBETWEEN(1,15),"SAMSUNG","APPLE","SONY","TEKA","INDESIT","KENWOOD","PANASONIC","ELECTROLUX","FRANKO","LG","PHILIPS","SAACHI","ZANUSSI","WHIRLPOOL","LUXELL")</f>
        <v>ZANUSSI</v>
      </c>
      <c r="L109" s="36">
        <f ca="1">RANDBETWEEN(500,20000)</f>
        <v>19553</v>
      </c>
      <c r="M109" s="5"/>
      <c r="N109" s="6">
        <f ca="1">EOMONTH(DATE(YEAR(G109),MONTH(G109)+36,DAY(G109)),0)</f>
        <v>44500</v>
      </c>
    </row>
    <row r="110" spans="1:14" x14ac:dyDescent="0.25">
      <c r="A110" s="24">
        <v>96</v>
      </c>
      <c r="B110" s="5" t="s">
        <v>1285</v>
      </c>
      <c r="C110" s="22" t="s">
        <v>1538</v>
      </c>
      <c r="D110" s="36" t="str">
        <f ca="1">CHOOSE(RANDBETWEEN(1,15),"washing machine","dryer","air condition","mobile phone","blender","grill","tv","joystick","camera","drone","home cinema","xbox","playstation","laptop","iron")</f>
        <v>joystick</v>
      </c>
      <c r="E110" s="36" t="str">
        <f ca="1">CHOOSE(RANDBETWEEN(1,10),"elitelectronics","altaok","megatechnica","technoboom","metromart","gorgia","zoommer","gigant","smiley","beko")</f>
        <v>beko</v>
      </c>
      <c r="F110" s="36" t="str">
        <f ca="1">CHOOSE(RANDBETWEEN(1,10),"თბილისი","ბათუმი","ქუთაისი","გორი","ფოთი","ახმეტა","მცხეთა","ზუგდიდი","კასპი","თელავი")</f>
        <v>ახმეტა</v>
      </c>
      <c r="G110" s="38">
        <f ca="1">RANDBETWEEN(41700,44600)</f>
        <v>43274</v>
      </c>
      <c r="H110" s="38">
        <f ca="1">RANDBETWEEN(44605,44800)</f>
        <v>44641</v>
      </c>
      <c r="I110" s="36">
        <f ca="1">RANDBETWEEN(1,50)</f>
        <v>44</v>
      </c>
      <c r="J110" s="37">
        <f ca="1">RANDBETWEEN(300,5000)+RAND()</f>
        <v>4818.0631355843634</v>
      </c>
      <c r="K110" s="36" t="str">
        <f ca="1">CHOOSE(RANDBETWEEN(1,15),"SAMSUNG","APPLE","SONY","TEKA","INDESIT","KENWOOD","PANASONIC","ELECTROLUX","FRANKO","LG","PHILIPS","SAACHI","ZANUSSI","WHIRLPOOL","LUXELL")</f>
        <v>ELECTROLUX</v>
      </c>
      <c r="L110" s="36">
        <f ca="1">RANDBETWEEN(500,20000)</f>
        <v>4581</v>
      </c>
      <c r="M110" s="5"/>
      <c r="N110" s="6">
        <f ca="1">EOMONTH(DATE(YEAR(G110),MONTH(G110)+36,DAY(G110)),0)</f>
        <v>44377</v>
      </c>
    </row>
    <row r="111" spans="1:14" x14ac:dyDescent="0.25">
      <c r="A111" s="24">
        <v>97</v>
      </c>
      <c r="B111" s="5" t="s">
        <v>1283</v>
      </c>
      <c r="C111" s="22" t="s">
        <v>1537</v>
      </c>
      <c r="D111" s="36" t="str">
        <f ca="1">CHOOSE(RANDBETWEEN(1,15),"washing machine","dryer","air condition","mobile phone","blender","grill","tv","joystick","camera","drone","home cinema","xbox","playstation","laptop","iron")</f>
        <v>home cinema</v>
      </c>
      <c r="E111" s="36" t="str">
        <f ca="1">CHOOSE(RANDBETWEEN(1,10),"elitelectronics","altaok","megatechnica","technoboom","metromart","gorgia","zoommer","gigant","smiley","beko")</f>
        <v>gigant</v>
      </c>
      <c r="F111" s="36" t="str">
        <f ca="1">CHOOSE(RANDBETWEEN(1,10),"თბილისი","ბათუმი","ქუთაისი","გორი","ფოთი","ახმეტა","მცხეთა","ზუგდიდი","კასპი","თელავი")</f>
        <v>თბილისი</v>
      </c>
      <c r="G111" s="38">
        <f ca="1">RANDBETWEEN(41700,44600)</f>
        <v>42663</v>
      </c>
      <c r="H111" s="38">
        <f ca="1">RANDBETWEEN(44605,44800)</f>
        <v>44610</v>
      </c>
      <c r="I111" s="36">
        <f ca="1">RANDBETWEEN(1,50)</f>
        <v>43</v>
      </c>
      <c r="J111" s="37">
        <f ca="1">RANDBETWEEN(300,5000)+RAND()</f>
        <v>4889.5076552590635</v>
      </c>
      <c r="K111" s="36" t="str">
        <f ca="1">CHOOSE(RANDBETWEEN(1,15),"SAMSUNG","APPLE","SONY","TEKA","INDESIT","KENWOOD","PANASONIC","ELECTROLUX","FRANKO","LG","PHILIPS","SAACHI","ZANUSSI","WHIRLPOOL","LUXELL")</f>
        <v>PHILIPS</v>
      </c>
      <c r="L111" s="36">
        <f ca="1">RANDBETWEEN(500,20000)</f>
        <v>19479</v>
      </c>
      <c r="M111" s="5"/>
      <c r="N111" s="6">
        <f ca="1">EOMONTH(DATE(YEAR(G111),MONTH(G111)+36,DAY(G111)),0)</f>
        <v>43769</v>
      </c>
    </row>
    <row r="112" spans="1:14" x14ac:dyDescent="0.25">
      <c r="A112" s="24">
        <v>98</v>
      </c>
      <c r="B112" s="5" t="s">
        <v>1281</v>
      </c>
      <c r="C112" s="22" t="s">
        <v>1536</v>
      </c>
      <c r="D112" s="36" t="str">
        <f ca="1">CHOOSE(RANDBETWEEN(1,15),"washing machine","dryer","air condition","mobile phone","blender","grill","tv","joystick","camera","drone","home cinema","xbox","playstation","laptop","iron")</f>
        <v>dryer</v>
      </c>
      <c r="E112" s="36" t="str">
        <f ca="1">CHOOSE(RANDBETWEEN(1,10),"elitelectronics","altaok","megatechnica","technoboom","metromart","gorgia","zoommer","gigant","smiley","beko")</f>
        <v>gigant</v>
      </c>
      <c r="F112" s="36" t="str">
        <f ca="1">CHOOSE(RANDBETWEEN(1,10),"თბილისი","ბათუმი","ქუთაისი","გორი","ფოთი","ახმეტა","მცხეთა","ზუგდიდი","კასპი","თელავი")</f>
        <v>ზუგდიდი</v>
      </c>
      <c r="G112" s="38">
        <f ca="1">RANDBETWEEN(41700,44600)</f>
        <v>42115</v>
      </c>
      <c r="H112" s="38">
        <f ca="1">RANDBETWEEN(44605,44800)</f>
        <v>44615</v>
      </c>
      <c r="I112" s="36">
        <f ca="1">RANDBETWEEN(1,50)</f>
        <v>23</v>
      </c>
      <c r="J112" s="37">
        <f ca="1">RANDBETWEEN(300,5000)+RAND()</f>
        <v>4242.1506885509598</v>
      </c>
      <c r="K112" s="36" t="str">
        <f ca="1">CHOOSE(RANDBETWEEN(1,15),"SAMSUNG","APPLE","SONY","TEKA","INDESIT","KENWOOD","PANASONIC","ELECTROLUX","FRANKO","LG","PHILIPS","SAACHI","ZANUSSI","WHIRLPOOL","LUXELL")</f>
        <v>KENWOOD</v>
      </c>
      <c r="L112" s="36">
        <f ca="1">RANDBETWEEN(500,20000)</f>
        <v>9442</v>
      </c>
      <c r="M112" s="5"/>
      <c r="N112" s="6">
        <f ca="1">EOMONTH(DATE(YEAR(G112),MONTH(G112)+36,DAY(G112)),0)</f>
        <v>43220</v>
      </c>
    </row>
    <row r="113" spans="1:14" x14ac:dyDescent="0.25">
      <c r="A113" s="24">
        <v>99</v>
      </c>
      <c r="B113" s="5" t="s">
        <v>1279</v>
      </c>
      <c r="C113" s="22" t="s">
        <v>1535</v>
      </c>
      <c r="D113" s="36" t="str">
        <f ca="1">CHOOSE(RANDBETWEEN(1,15),"washing machine","dryer","air condition","mobile phone","blender","grill","tv","joystick","camera","drone","home cinema","xbox","playstation","laptop","iron")</f>
        <v>laptop</v>
      </c>
      <c r="E113" s="36" t="str">
        <f ca="1">CHOOSE(RANDBETWEEN(1,10),"elitelectronics","altaok","megatechnica","technoboom","metromart","gorgia","zoommer","gigant","smiley","beko")</f>
        <v>gorgia</v>
      </c>
      <c r="F113" s="36" t="str">
        <f ca="1">CHOOSE(RANDBETWEEN(1,10),"თბილისი","ბათუმი","ქუთაისი","გორი","ფოთი","ახმეტა","მცხეთა","ზუგდიდი","კასპი","თელავი")</f>
        <v>ფოთი</v>
      </c>
      <c r="G113" s="38">
        <f ca="1">RANDBETWEEN(41700,44600)</f>
        <v>43703</v>
      </c>
      <c r="H113" s="38">
        <f ca="1">RANDBETWEEN(44605,44800)</f>
        <v>44697</v>
      </c>
      <c r="I113" s="36">
        <f ca="1">RANDBETWEEN(1,50)</f>
        <v>6</v>
      </c>
      <c r="J113" s="37">
        <f ca="1">RANDBETWEEN(300,5000)+RAND()</f>
        <v>4839.125071908089</v>
      </c>
      <c r="K113" s="36" t="str">
        <f ca="1">CHOOSE(RANDBETWEEN(1,15),"SAMSUNG","APPLE","SONY","TEKA","INDESIT","KENWOOD","PANASONIC","ELECTROLUX","FRANKO","LG","PHILIPS","SAACHI","ZANUSSI","WHIRLPOOL","LUXELL")</f>
        <v>LG</v>
      </c>
      <c r="L113" s="36">
        <f ca="1">RANDBETWEEN(500,20000)</f>
        <v>2125</v>
      </c>
      <c r="M113" s="5"/>
      <c r="N113" s="6">
        <f ca="1">EOMONTH(DATE(YEAR(G113),MONTH(G113)+36,DAY(G113)),0)</f>
        <v>44804</v>
      </c>
    </row>
    <row r="114" spans="1:14" x14ac:dyDescent="0.25">
      <c r="A114" s="24">
        <v>100</v>
      </c>
      <c r="B114" s="5" t="s">
        <v>1277</v>
      </c>
      <c r="C114" s="22" t="s">
        <v>1534</v>
      </c>
      <c r="D114" s="36" t="str">
        <f ca="1">CHOOSE(RANDBETWEEN(1,15),"washing machine","dryer","air condition","mobile phone","blender","grill","tv","joystick","camera","drone","home cinema","xbox","playstation","laptop","iron")</f>
        <v>drone</v>
      </c>
      <c r="E114" s="36" t="str">
        <f ca="1">CHOOSE(RANDBETWEEN(1,10),"elitelectronics","altaok","megatechnica","technoboom","metromart","gorgia","zoommer","gigant","smiley","beko")</f>
        <v>metromart</v>
      </c>
      <c r="F114" s="36" t="str">
        <f ca="1">CHOOSE(RANDBETWEEN(1,10),"თბილისი","ბათუმი","ქუთაისი","გორი","ფოთი","ახმეტა","მცხეთა","ზუგდიდი","კასპი","თელავი")</f>
        <v>ზუგდიდი</v>
      </c>
      <c r="G114" s="38">
        <f ca="1">RANDBETWEEN(41700,44600)</f>
        <v>41723</v>
      </c>
      <c r="H114" s="38">
        <f ca="1">RANDBETWEEN(44605,44800)</f>
        <v>44619</v>
      </c>
      <c r="I114" s="36">
        <f ca="1">RANDBETWEEN(1,50)</f>
        <v>10</v>
      </c>
      <c r="J114" s="37">
        <f ca="1">RANDBETWEEN(300,5000)+RAND()</f>
        <v>3096.4429592145748</v>
      </c>
      <c r="K114" s="36" t="str">
        <f ca="1">CHOOSE(RANDBETWEEN(1,15),"SAMSUNG","APPLE","SONY","TEKA","INDESIT","KENWOOD","PANASONIC","ELECTROLUX","FRANKO","LG","PHILIPS","SAACHI","ZANUSSI","WHIRLPOOL","LUXELL")</f>
        <v>FRANKO</v>
      </c>
      <c r="L114" s="36">
        <f ca="1">RANDBETWEEN(500,20000)</f>
        <v>14179</v>
      </c>
      <c r="M114" s="5"/>
      <c r="N114" s="6">
        <f ca="1">EOMONTH(DATE(YEAR(G114),MONTH(G114)+36,DAY(G114)),0)</f>
        <v>42825</v>
      </c>
    </row>
    <row r="115" spans="1:14" x14ac:dyDescent="0.25">
      <c r="A115" s="24">
        <v>101</v>
      </c>
      <c r="B115" s="5" t="s">
        <v>1275</v>
      </c>
      <c r="C115" s="22" t="s">
        <v>1533</v>
      </c>
      <c r="D115" s="36" t="str">
        <f ca="1">CHOOSE(RANDBETWEEN(1,15),"washing machine","dryer","air condition","mobile phone","blender","grill","tv","joystick","camera","drone","home cinema","xbox","playstation","laptop","iron")</f>
        <v>tv</v>
      </c>
      <c r="E115" s="36" t="str">
        <f ca="1">CHOOSE(RANDBETWEEN(1,10),"elitelectronics","altaok","megatechnica","technoboom","metromart","gorgia","zoommer","gigant","smiley","beko")</f>
        <v>altaok</v>
      </c>
      <c r="F115" s="36" t="str">
        <f ca="1">CHOOSE(RANDBETWEEN(1,10),"თბილისი","ბათუმი","ქუთაისი","გორი","ფოთი","ახმეტა","მცხეთა","ზუგდიდი","კასპი","თელავი")</f>
        <v>თელავი</v>
      </c>
      <c r="G115" s="38">
        <f ca="1">RANDBETWEEN(41700,44600)</f>
        <v>42361</v>
      </c>
      <c r="H115" s="38">
        <f ca="1">RANDBETWEEN(44605,44800)</f>
        <v>44776</v>
      </c>
      <c r="I115" s="36">
        <f ca="1">RANDBETWEEN(1,50)</f>
        <v>31</v>
      </c>
      <c r="J115" s="37">
        <f ca="1">RANDBETWEEN(300,5000)+RAND()</f>
        <v>1781.6956389878478</v>
      </c>
      <c r="K115" s="36" t="str">
        <f ca="1">CHOOSE(RANDBETWEEN(1,15),"SAMSUNG","APPLE","SONY","TEKA","INDESIT","KENWOOD","PANASONIC","ELECTROLUX","FRANKO","LG","PHILIPS","SAACHI","ZANUSSI","WHIRLPOOL","LUXELL")</f>
        <v>TEKA</v>
      </c>
      <c r="L115" s="36">
        <f ca="1">RANDBETWEEN(500,20000)</f>
        <v>19568</v>
      </c>
      <c r="M115" s="5"/>
      <c r="N115" s="6">
        <f ca="1">EOMONTH(DATE(YEAR(G115),MONTH(G115)+36,DAY(G115)),0)</f>
        <v>43465</v>
      </c>
    </row>
    <row r="116" spans="1:14" x14ac:dyDescent="0.25">
      <c r="A116" s="24">
        <v>102</v>
      </c>
      <c r="B116" s="5" t="s">
        <v>1273</v>
      </c>
      <c r="C116" s="22" t="s">
        <v>1532</v>
      </c>
      <c r="D116" s="36" t="str">
        <f ca="1">CHOOSE(RANDBETWEEN(1,15),"washing machine","dryer","air condition","mobile phone","blender","grill","tv","joystick","camera","drone","home cinema","xbox","playstation","laptop","iron")</f>
        <v>mobile phone</v>
      </c>
      <c r="E116" s="36" t="str">
        <f ca="1">CHOOSE(RANDBETWEEN(1,10),"elitelectronics","altaok","megatechnica","technoboom","metromart","gorgia","zoommer","gigant","smiley","beko")</f>
        <v>gorgia</v>
      </c>
      <c r="F116" s="36" t="str">
        <f ca="1">CHOOSE(RANDBETWEEN(1,10),"თბილისი","ბათუმი","ქუთაისი","გორი","ფოთი","ახმეტა","მცხეთა","ზუგდიდი","კასპი","თელავი")</f>
        <v>კასპი</v>
      </c>
      <c r="G116" s="38">
        <f ca="1">RANDBETWEEN(41700,44600)</f>
        <v>42254</v>
      </c>
      <c r="H116" s="38">
        <f ca="1">RANDBETWEEN(44605,44800)</f>
        <v>44746</v>
      </c>
      <c r="I116" s="36">
        <f ca="1">RANDBETWEEN(1,50)</f>
        <v>46</v>
      </c>
      <c r="J116" s="37">
        <f ca="1">RANDBETWEEN(300,5000)+RAND()</f>
        <v>2210.3816965812662</v>
      </c>
      <c r="K116" s="36" t="str">
        <f ca="1">CHOOSE(RANDBETWEEN(1,15),"SAMSUNG","APPLE","SONY","TEKA","INDESIT","KENWOOD","PANASONIC","ELECTROLUX","FRANKO","LG","PHILIPS","SAACHI","ZANUSSI","WHIRLPOOL","LUXELL")</f>
        <v>APPLE</v>
      </c>
      <c r="L116" s="36">
        <f ca="1">RANDBETWEEN(500,20000)</f>
        <v>17469</v>
      </c>
      <c r="M116" s="5"/>
      <c r="N116" s="6">
        <f ca="1">EOMONTH(DATE(YEAR(G116),MONTH(G116)+36,DAY(G116)),0)</f>
        <v>43373</v>
      </c>
    </row>
    <row r="117" spans="1:14" x14ac:dyDescent="0.25">
      <c r="A117" s="24">
        <v>103</v>
      </c>
      <c r="B117" s="5" t="s">
        <v>1271</v>
      </c>
      <c r="C117" s="22" t="s">
        <v>1531</v>
      </c>
      <c r="D117" s="36" t="str">
        <f ca="1">CHOOSE(RANDBETWEEN(1,15),"washing machine","dryer","air condition","mobile phone","blender","grill","tv","joystick","camera","drone","home cinema","xbox","playstation","laptop","iron")</f>
        <v>tv</v>
      </c>
      <c r="E117" s="36" t="str">
        <f ca="1">CHOOSE(RANDBETWEEN(1,10),"elitelectronics","altaok","megatechnica","technoboom","metromart","gorgia","zoommer","gigant","smiley","beko")</f>
        <v>zoommer</v>
      </c>
      <c r="F117" s="36" t="str">
        <f ca="1">CHOOSE(RANDBETWEEN(1,10),"თბილისი","ბათუმი","ქუთაისი","გორი","ფოთი","ახმეტა","მცხეთა","ზუგდიდი","კასპი","თელავი")</f>
        <v>ზუგდიდი</v>
      </c>
      <c r="G117" s="38">
        <f ca="1">RANDBETWEEN(41700,44600)</f>
        <v>43225</v>
      </c>
      <c r="H117" s="38">
        <f ca="1">RANDBETWEEN(44605,44800)</f>
        <v>44796</v>
      </c>
      <c r="I117" s="36">
        <f ca="1">RANDBETWEEN(1,50)</f>
        <v>6</v>
      </c>
      <c r="J117" s="37">
        <f ca="1">RANDBETWEEN(300,5000)+RAND()</f>
        <v>1756.0070097692758</v>
      </c>
      <c r="K117" s="36" t="str">
        <f ca="1">CHOOSE(RANDBETWEEN(1,15),"SAMSUNG","APPLE","SONY","TEKA","INDESIT","KENWOOD","PANASONIC","ELECTROLUX","FRANKO","LG","PHILIPS","SAACHI","ZANUSSI","WHIRLPOOL","LUXELL")</f>
        <v>KENWOOD</v>
      </c>
      <c r="L117" s="36">
        <f ca="1">RANDBETWEEN(500,20000)</f>
        <v>14038</v>
      </c>
      <c r="M117" s="5"/>
      <c r="N117" s="6">
        <f ca="1">EOMONTH(DATE(YEAR(G117),MONTH(G117)+36,DAY(G117)),0)</f>
        <v>44347</v>
      </c>
    </row>
    <row r="118" spans="1:14" x14ac:dyDescent="0.25">
      <c r="A118" s="24">
        <v>104</v>
      </c>
      <c r="B118" s="5" t="s">
        <v>1269</v>
      </c>
      <c r="C118" s="22" t="s">
        <v>1530</v>
      </c>
      <c r="D118" s="36" t="str">
        <f ca="1">CHOOSE(RANDBETWEEN(1,15),"washing machine","dryer","air condition","mobile phone","blender","grill","tv","joystick","camera","drone","home cinema","xbox","playstation","laptop","iron")</f>
        <v>xbox</v>
      </c>
      <c r="E118" s="36" t="str">
        <f ca="1">CHOOSE(RANDBETWEEN(1,10),"elitelectronics","altaok","megatechnica","technoboom","metromart","gorgia","zoommer","gigant","smiley","beko")</f>
        <v>gigant</v>
      </c>
      <c r="F118" s="36" t="str">
        <f ca="1">CHOOSE(RANDBETWEEN(1,10),"თბილისი","ბათუმი","ქუთაისი","გორი","ფოთი","ახმეტა","მცხეთა","ზუგდიდი","კასპი","თელავი")</f>
        <v>კასპი</v>
      </c>
      <c r="G118" s="38">
        <f ca="1">RANDBETWEEN(41700,44600)</f>
        <v>44323</v>
      </c>
      <c r="H118" s="38">
        <f ca="1">RANDBETWEEN(44605,44800)</f>
        <v>44709</v>
      </c>
      <c r="I118" s="36">
        <f ca="1">RANDBETWEEN(1,50)</f>
        <v>31</v>
      </c>
      <c r="J118" s="37">
        <f ca="1">RANDBETWEEN(300,5000)+RAND()</f>
        <v>3465.8802887938077</v>
      </c>
      <c r="K118" s="36" t="str">
        <f ca="1">CHOOSE(RANDBETWEEN(1,15),"SAMSUNG","APPLE","SONY","TEKA","INDESIT","KENWOOD","PANASONIC","ELECTROLUX","FRANKO","LG","PHILIPS","SAACHI","ZANUSSI","WHIRLPOOL","LUXELL")</f>
        <v>APPLE</v>
      </c>
      <c r="L118" s="36">
        <f ca="1">RANDBETWEEN(500,20000)</f>
        <v>13769</v>
      </c>
      <c r="M118" s="5"/>
      <c r="N118" s="6">
        <f ca="1">EOMONTH(DATE(YEAR(G118),MONTH(G118)+36,DAY(G118)),0)</f>
        <v>45443</v>
      </c>
    </row>
    <row r="119" spans="1:14" x14ac:dyDescent="0.25">
      <c r="A119" s="24">
        <v>105</v>
      </c>
      <c r="B119" s="5" t="s">
        <v>1267</v>
      </c>
      <c r="C119" s="22" t="s">
        <v>1529</v>
      </c>
      <c r="D119" s="36" t="str">
        <f ca="1">CHOOSE(RANDBETWEEN(1,15),"washing machine","dryer","air condition","mobile phone","blender","grill","tv","joystick","camera","drone","home cinema","xbox","playstation","laptop","iron")</f>
        <v>drone</v>
      </c>
      <c r="E119" s="36" t="str">
        <f ca="1">CHOOSE(RANDBETWEEN(1,10),"elitelectronics","altaok","megatechnica","technoboom","metromart","gorgia","zoommer","gigant","smiley","beko")</f>
        <v>altaok</v>
      </c>
      <c r="F119" s="36" t="str">
        <f ca="1">CHOOSE(RANDBETWEEN(1,10),"თბილისი","ბათუმი","ქუთაისი","გორი","ფოთი","ახმეტა","მცხეთა","ზუგდიდი","კასპი","თელავი")</f>
        <v>გორი</v>
      </c>
      <c r="G119" s="38">
        <f ca="1">RANDBETWEEN(41700,44600)</f>
        <v>43768</v>
      </c>
      <c r="H119" s="38">
        <f ca="1">RANDBETWEEN(44605,44800)</f>
        <v>44692</v>
      </c>
      <c r="I119" s="36">
        <f ca="1">RANDBETWEEN(1,50)</f>
        <v>10</v>
      </c>
      <c r="J119" s="37">
        <f ca="1">RANDBETWEEN(300,5000)+RAND()</f>
        <v>3105.253381691221</v>
      </c>
      <c r="K119" s="36" t="str">
        <f ca="1">CHOOSE(RANDBETWEEN(1,15),"SAMSUNG","APPLE","SONY","TEKA","INDESIT","KENWOOD","PANASONIC","ELECTROLUX","FRANKO","LG","PHILIPS","SAACHI","ZANUSSI","WHIRLPOOL","LUXELL")</f>
        <v>SONY</v>
      </c>
      <c r="L119" s="36">
        <f ca="1">RANDBETWEEN(500,20000)</f>
        <v>16444</v>
      </c>
      <c r="M119" s="5"/>
      <c r="N119" s="6">
        <f ca="1">EOMONTH(DATE(YEAR(G119),MONTH(G119)+36,DAY(G119)),0)</f>
        <v>44865</v>
      </c>
    </row>
    <row r="120" spans="1:14" x14ac:dyDescent="0.25">
      <c r="A120" s="24">
        <v>106</v>
      </c>
      <c r="B120" s="5" t="s">
        <v>1265</v>
      </c>
      <c r="C120" s="22" t="s">
        <v>1528</v>
      </c>
      <c r="D120" s="36" t="str">
        <f ca="1">CHOOSE(RANDBETWEEN(1,15),"washing machine","dryer","air condition","mobile phone","blender","grill","tv","joystick","camera","drone","home cinema","xbox","playstation","laptop","iron")</f>
        <v>blender</v>
      </c>
      <c r="E120" s="36" t="str">
        <f ca="1">CHOOSE(RANDBETWEEN(1,10),"elitelectronics","altaok","megatechnica","technoboom","metromart","gorgia","zoommer","gigant","smiley","beko")</f>
        <v>gigant</v>
      </c>
      <c r="F120" s="36" t="str">
        <f ca="1">CHOOSE(RANDBETWEEN(1,10),"თბილისი","ბათუმი","ქუთაისი","გორი","ფოთი","ახმეტა","მცხეთა","ზუგდიდი","კასპი","თელავი")</f>
        <v>მცხეთა</v>
      </c>
      <c r="G120" s="38">
        <f ca="1">RANDBETWEEN(41700,44600)</f>
        <v>44550</v>
      </c>
      <c r="H120" s="38">
        <f ca="1">RANDBETWEEN(44605,44800)</f>
        <v>44638</v>
      </c>
      <c r="I120" s="36">
        <f ca="1">RANDBETWEEN(1,50)</f>
        <v>24</v>
      </c>
      <c r="J120" s="37">
        <f ca="1">RANDBETWEEN(300,5000)+RAND()</f>
        <v>1324.6937395867753</v>
      </c>
      <c r="K120" s="36" t="str">
        <f ca="1">CHOOSE(RANDBETWEEN(1,15),"SAMSUNG","APPLE","SONY","TEKA","INDESIT","KENWOOD","PANASONIC","ELECTROLUX","FRANKO","LG","PHILIPS","SAACHI","ZANUSSI","WHIRLPOOL","LUXELL")</f>
        <v>FRANKO</v>
      </c>
      <c r="L120" s="36">
        <f ca="1">RANDBETWEEN(500,20000)</f>
        <v>11542</v>
      </c>
      <c r="M120" s="5"/>
      <c r="N120" s="6">
        <f ca="1">EOMONTH(DATE(YEAR(G120),MONTH(G120)+36,DAY(G120)),0)</f>
        <v>45657</v>
      </c>
    </row>
    <row r="121" spans="1:14" x14ac:dyDescent="0.25">
      <c r="A121" s="24">
        <v>107</v>
      </c>
      <c r="B121" s="5" t="s">
        <v>1263</v>
      </c>
      <c r="C121" s="22" t="s">
        <v>1527</v>
      </c>
      <c r="D121" s="36" t="str">
        <f ca="1">CHOOSE(RANDBETWEEN(1,15),"washing machine","dryer","air condition","mobile phone","blender","grill","tv","joystick","camera","drone","home cinema","xbox","playstation","laptop","iron")</f>
        <v>drone</v>
      </c>
      <c r="E121" s="36" t="str">
        <f ca="1">CHOOSE(RANDBETWEEN(1,10),"elitelectronics","altaok","megatechnica","technoboom","metromart","gorgia","zoommer","gigant","smiley","beko")</f>
        <v>gorgia</v>
      </c>
      <c r="F121" s="36" t="str">
        <f ca="1">CHOOSE(RANDBETWEEN(1,10),"თბილისი","ბათუმი","ქუთაისი","გორი","ფოთი","ახმეტა","მცხეთა","ზუგდიდი","კასპი","თელავი")</f>
        <v>ახმეტა</v>
      </c>
      <c r="G121" s="38">
        <f ca="1">RANDBETWEEN(41700,44600)</f>
        <v>43331</v>
      </c>
      <c r="H121" s="38">
        <f ca="1">RANDBETWEEN(44605,44800)</f>
        <v>44725</v>
      </c>
      <c r="I121" s="36">
        <f ca="1">RANDBETWEEN(1,50)</f>
        <v>25</v>
      </c>
      <c r="J121" s="37">
        <f ca="1">RANDBETWEEN(300,5000)+RAND()</f>
        <v>4720.9836746703231</v>
      </c>
      <c r="K121" s="36" t="str">
        <f ca="1">CHOOSE(RANDBETWEEN(1,15),"SAMSUNG","APPLE","SONY","TEKA","INDESIT","KENWOOD","PANASONIC","ELECTROLUX","FRANKO","LG","PHILIPS","SAACHI","ZANUSSI","WHIRLPOOL","LUXELL")</f>
        <v>SAMSUNG</v>
      </c>
      <c r="L121" s="36">
        <f ca="1">RANDBETWEEN(500,20000)</f>
        <v>4210</v>
      </c>
      <c r="M121" s="5"/>
      <c r="N121" s="6">
        <f ca="1">EOMONTH(DATE(YEAR(G121),MONTH(G121)+36,DAY(G121)),0)</f>
        <v>44439</v>
      </c>
    </row>
    <row r="122" spans="1:14" x14ac:dyDescent="0.25">
      <c r="A122" s="24">
        <v>108</v>
      </c>
      <c r="B122" s="5" t="s">
        <v>1261</v>
      </c>
      <c r="C122" s="22" t="s">
        <v>1526</v>
      </c>
      <c r="D122" s="36" t="str">
        <f ca="1">CHOOSE(RANDBETWEEN(1,15),"washing machine","dryer","air condition","mobile phone","blender","grill","tv","joystick","camera","drone","home cinema","xbox","playstation","laptop","iron")</f>
        <v>air condition</v>
      </c>
      <c r="E122" s="36" t="str">
        <f ca="1">CHOOSE(RANDBETWEEN(1,10),"elitelectronics","altaok","megatechnica","technoboom","metromart","gorgia","zoommer","gigant","smiley","beko")</f>
        <v>technoboom</v>
      </c>
      <c r="F122" s="36" t="str">
        <f ca="1">CHOOSE(RANDBETWEEN(1,10),"თბილისი","ბათუმი","ქუთაისი","გორი","ფოთი","ახმეტა","მცხეთა","ზუგდიდი","კასპი","თელავი")</f>
        <v>თბილისი</v>
      </c>
      <c r="G122" s="38">
        <f ca="1">RANDBETWEEN(41700,44600)</f>
        <v>44415</v>
      </c>
      <c r="H122" s="38">
        <f ca="1">RANDBETWEEN(44605,44800)</f>
        <v>44751</v>
      </c>
      <c r="I122" s="36">
        <f ca="1">RANDBETWEEN(1,50)</f>
        <v>23</v>
      </c>
      <c r="J122" s="37">
        <f ca="1">RANDBETWEEN(300,5000)+RAND()</f>
        <v>2609.871403101843</v>
      </c>
      <c r="K122" s="36" t="str">
        <f ca="1">CHOOSE(RANDBETWEEN(1,15),"SAMSUNG","APPLE","SONY","TEKA","INDESIT","KENWOOD","PANASONIC","ELECTROLUX","FRANKO","LG","PHILIPS","SAACHI","ZANUSSI","WHIRLPOOL","LUXELL")</f>
        <v>INDESIT</v>
      </c>
      <c r="L122" s="36">
        <f ca="1">RANDBETWEEN(500,20000)</f>
        <v>9039</v>
      </c>
      <c r="M122" s="5"/>
      <c r="N122" s="6">
        <f ca="1">EOMONTH(DATE(YEAR(G122),MONTH(G122)+36,DAY(G122)),0)</f>
        <v>45535</v>
      </c>
    </row>
    <row r="123" spans="1:14" x14ac:dyDescent="0.25">
      <c r="A123" s="24">
        <v>109</v>
      </c>
      <c r="B123" s="5" t="s">
        <v>1525</v>
      </c>
      <c r="C123" s="22" t="s">
        <v>1524</v>
      </c>
      <c r="D123" s="36" t="str">
        <f ca="1">CHOOSE(RANDBETWEEN(1,15),"washing machine","dryer","air condition","mobile phone","blender","grill","tv","joystick","camera","drone","home cinema","xbox","playstation","laptop","iron")</f>
        <v>grill</v>
      </c>
      <c r="E123" s="36" t="str">
        <f ca="1">CHOOSE(RANDBETWEEN(1,10),"elitelectronics","altaok","megatechnica","technoboom","metromart","gorgia","zoommer","gigant","smiley","beko")</f>
        <v>beko</v>
      </c>
      <c r="F123" s="36" t="str">
        <f ca="1">CHOOSE(RANDBETWEEN(1,10),"თბილისი","ბათუმი","ქუთაისი","გორი","ფოთი","ახმეტა","მცხეთა","ზუგდიდი","კასპი","თელავი")</f>
        <v>ფოთი</v>
      </c>
      <c r="G123" s="38">
        <f ca="1">RANDBETWEEN(41700,44600)</f>
        <v>43078</v>
      </c>
      <c r="H123" s="38">
        <f ca="1">RANDBETWEEN(44605,44800)</f>
        <v>44670</v>
      </c>
      <c r="I123" s="36">
        <f ca="1">RANDBETWEEN(1,50)</f>
        <v>29</v>
      </c>
      <c r="J123" s="37">
        <f ca="1">RANDBETWEEN(300,5000)+RAND()</f>
        <v>3383.0590072160835</v>
      </c>
      <c r="K123" s="36" t="str">
        <f ca="1">CHOOSE(RANDBETWEEN(1,15),"SAMSUNG","APPLE","SONY","TEKA","INDESIT","KENWOOD","PANASONIC","ELECTROLUX","FRANKO","LG","PHILIPS","SAACHI","ZANUSSI","WHIRLPOOL","LUXELL")</f>
        <v>APPLE</v>
      </c>
      <c r="L123" s="36">
        <f ca="1">RANDBETWEEN(500,20000)</f>
        <v>4496</v>
      </c>
      <c r="M123" s="5"/>
      <c r="N123" s="6">
        <f ca="1">EOMONTH(DATE(YEAR(G123),MONTH(G123)+36,DAY(G123)),0)</f>
        <v>44196</v>
      </c>
    </row>
    <row r="124" spans="1:14" x14ac:dyDescent="0.25">
      <c r="A124" s="24">
        <v>110</v>
      </c>
      <c r="B124" s="5" t="s">
        <v>1258</v>
      </c>
      <c r="C124" s="22" t="s">
        <v>1523</v>
      </c>
      <c r="D124" s="36" t="str">
        <f ca="1">CHOOSE(RANDBETWEEN(1,15),"washing machine","dryer","air condition","mobile phone","blender","grill","tv","joystick","camera","drone","home cinema","xbox","playstation","laptop","iron")</f>
        <v>xbox</v>
      </c>
      <c r="E124" s="36" t="str">
        <f ca="1">CHOOSE(RANDBETWEEN(1,10),"elitelectronics","altaok","megatechnica","technoboom","metromart","gorgia","zoommer","gigant","smiley","beko")</f>
        <v>elitelectronics</v>
      </c>
      <c r="F124" s="36" t="str">
        <f ca="1">CHOOSE(RANDBETWEEN(1,10),"თბილისი","ბათუმი","ქუთაისი","გორი","ფოთი","ახმეტა","მცხეთა","ზუგდიდი","კასპი","თელავი")</f>
        <v>გორი</v>
      </c>
      <c r="G124" s="38">
        <f ca="1">RANDBETWEEN(41700,44600)</f>
        <v>42029</v>
      </c>
      <c r="H124" s="38">
        <f ca="1">RANDBETWEEN(44605,44800)</f>
        <v>44660</v>
      </c>
      <c r="I124" s="36">
        <f ca="1">RANDBETWEEN(1,50)</f>
        <v>35</v>
      </c>
      <c r="J124" s="37">
        <f ca="1">RANDBETWEEN(300,5000)+RAND()</f>
        <v>3439.8667404410794</v>
      </c>
      <c r="K124" s="36" t="str">
        <f ca="1">CHOOSE(RANDBETWEEN(1,15),"SAMSUNG","APPLE","SONY","TEKA","INDESIT","KENWOOD","PANASONIC","ELECTROLUX","FRANKO","LG","PHILIPS","SAACHI","ZANUSSI","WHIRLPOOL","LUXELL")</f>
        <v>LUXELL</v>
      </c>
      <c r="L124" s="36">
        <f ca="1">RANDBETWEEN(500,20000)</f>
        <v>10112</v>
      </c>
      <c r="M124" s="5"/>
      <c r="N124" s="6">
        <f ca="1">EOMONTH(DATE(YEAR(G124),MONTH(G124)+36,DAY(G124)),0)</f>
        <v>43131</v>
      </c>
    </row>
    <row r="125" spans="1:14" x14ac:dyDescent="0.25">
      <c r="A125" s="24">
        <v>111</v>
      </c>
      <c r="B125" s="5" t="s">
        <v>1256</v>
      </c>
      <c r="C125" s="22" t="s">
        <v>1522</v>
      </c>
      <c r="D125" s="36" t="str">
        <f ca="1">CHOOSE(RANDBETWEEN(1,15),"washing machine","dryer","air condition","mobile phone","blender","grill","tv","joystick","camera","drone","home cinema","xbox","playstation","laptop","iron")</f>
        <v>air condition</v>
      </c>
      <c r="E125" s="36" t="str">
        <f ca="1">CHOOSE(RANDBETWEEN(1,10),"elitelectronics","altaok","megatechnica","technoboom","metromart","gorgia","zoommer","gigant","smiley","beko")</f>
        <v>beko</v>
      </c>
      <c r="F125" s="36" t="str">
        <f ca="1">CHOOSE(RANDBETWEEN(1,10),"თბილისი","ბათუმი","ქუთაისი","გორი","ფოთი","ახმეტა","მცხეთა","ზუგდიდი","კასპი","თელავი")</f>
        <v>ახმეტა</v>
      </c>
      <c r="G125" s="38">
        <f ca="1">RANDBETWEEN(41700,44600)</f>
        <v>41816</v>
      </c>
      <c r="H125" s="38">
        <f ca="1">RANDBETWEEN(44605,44800)</f>
        <v>44641</v>
      </c>
      <c r="I125" s="36">
        <f ca="1">RANDBETWEEN(1,50)</f>
        <v>2</v>
      </c>
      <c r="J125" s="37">
        <f ca="1">RANDBETWEEN(300,5000)+RAND()</f>
        <v>1132.0709263897522</v>
      </c>
      <c r="K125" s="36" t="str">
        <f ca="1">CHOOSE(RANDBETWEEN(1,15),"SAMSUNG","APPLE","SONY","TEKA","INDESIT","KENWOOD","PANASONIC","ELECTROLUX","FRANKO","LG","PHILIPS","SAACHI","ZANUSSI","WHIRLPOOL","LUXELL")</f>
        <v>KENWOOD</v>
      </c>
      <c r="L125" s="36">
        <f ca="1">RANDBETWEEN(500,20000)</f>
        <v>5620</v>
      </c>
      <c r="M125" s="5"/>
      <c r="N125" s="6">
        <f ca="1">EOMONTH(DATE(YEAR(G125),MONTH(G125)+36,DAY(G125)),0)</f>
        <v>42916</v>
      </c>
    </row>
    <row r="126" spans="1:14" x14ac:dyDescent="0.25">
      <c r="A126" s="24">
        <v>112</v>
      </c>
      <c r="B126" s="5" t="s">
        <v>1254</v>
      </c>
      <c r="C126" s="22" t="s">
        <v>1521</v>
      </c>
      <c r="D126" s="36" t="str">
        <f ca="1">CHOOSE(RANDBETWEEN(1,15),"washing machine","dryer","air condition","mobile phone","blender","grill","tv","joystick","camera","drone","home cinema","xbox","playstation","laptop","iron")</f>
        <v>drone</v>
      </c>
      <c r="E126" s="36" t="str">
        <f ca="1">CHOOSE(RANDBETWEEN(1,10),"elitelectronics","altaok","megatechnica","technoboom","metromart","gorgia","zoommer","gigant","smiley","beko")</f>
        <v>metromart</v>
      </c>
      <c r="F126" s="36" t="str">
        <f ca="1">CHOOSE(RANDBETWEEN(1,10),"თბილისი","ბათუმი","ქუთაისი","გორი","ფოთი","ახმეტა","მცხეთა","ზუგდიდი","კასპი","თელავი")</f>
        <v>ახმეტა</v>
      </c>
      <c r="G126" s="38">
        <f ca="1">RANDBETWEEN(41700,44600)</f>
        <v>42501</v>
      </c>
      <c r="H126" s="38">
        <f ca="1">RANDBETWEEN(44605,44800)</f>
        <v>44788</v>
      </c>
      <c r="I126" s="36">
        <f ca="1">RANDBETWEEN(1,50)</f>
        <v>24</v>
      </c>
      <c r="J126" s="37">
        <f ca="1">RANDBETWEEN(300,5000)+RAND()</f>
        <v>1926.6819139718239</v>
      </c>
      <c r="K126" s="36" t="str">
        <f ca="1">CHOOSE(RANDBETWEEN(1,15),"SAMSUNG","APPLE","SONY","TEKA","INDESIT","KENWOOD","PANASONIC","ELECTROLUX","FRANKO","LG","PHILIPS","SAACHI","ZANUSSI","WHIRLPOOL","LUXELL")</f>
        <v>ZANUSSI</v>
      </c>
      <c r="L126" s="36">
        <f ca="1">RANDBETWEEN(500,20000)</f>
        <v>11002</v>
      </c>
      <c r="M126" s="5"/>
      <c r="N126" s="6">
        <f ca="1">EOMONTH(DATE(YEAR(G126),MONTH(G126)+36,DAY(G126)),0)</f>
        <v>43616</v>
      </c>
    </row>
    <row r="127" spans="1:14" x14ac:dyDescent="0.25">
      <c r="A127" s="24">
        <v>113</v>
      </c>
      <c r="B127" s="5" t="s">
        <v>1252</v>
      </c>
      <c r="C127" s="22" t="s">
        <v>1520</v>
      </c>
      <c r="D127" s="36" t="str">
        <f ca="1">CHOOSE(RANDBETWEEN(1,15),"washing machine","dryer","air condition","mobile phone","blender","grill","tv","joystick","camera","drone","home cinema","xbox","playstation","laptop","iron")</f>
        <v>grill</v>
      </c>
      <c r="E127" s="36" t="str">
        <f ca="1">CHOOSE(RANDBETWEEN(1,10),"elitelectronics","altaok","megatechnica","technoboom","metromart","gorgia","zoommer","gigant","smiley","beko")</f>
        <v>metromart</v>
      </c>
      <c r="F127" s="36" t="str">
        <f ca="1">CHOOSE(RANDBETWEEN(1,10),"თბილისი","ბათუმი","ქუთაისი","გორი","ფოთი","ახმეტა","მცხეთა","ზუგდიდი","კასპი","თელავი")</f>
        <v>თელავი</v>
      </c>
      <c r="G127" s="38">
        <f ca="1">RANDBETWEEN(41700,44600)</f>
        <v>44041</v>
      </c>
      <c r="H127" s="38">
        <f ca="1">RANDBETWEEN(44605,44800)</f>
        <v>44663</v>
      </c>
      <c r="I127" s="36">
        <f ca="1">RANDBETWEEN(1,50)</f>
        <v>37</v>
      </c>
      <c r="J127" s="37">
        <f ca="1">RANDBETWEEN(300,5000)+RAND()</f>
        <v>664.6959988217493</v>
      </c>
      <c r="K127" s="36" t="str">
        <f ca="1">CHOOSE(RANDBETWEEN(1,15),"SAMSUNG","APPLE","SONY","TEKA","INDESIT","KENWOOD","PANASONIC","ELECTROLUX","FRANKO","LG","PHILIPS","SAACHI","ZANUSSI","WHIRLPOOL","LUXELL")</f>
        <v>ELECTROLUX</v>
      </c>
      <c r="L127" s="36">
        <f ca="1">RANDBETWEEN(500,20000)</f>
        <v>3332</v>
      </c>
      <c r="M127" s="5"/>
      <c r="N127" s="6">
        <f ca="1">EOMONTH(DATE(YEAR(G127),MONTH(G127)+36,DAY(G127)),0)</f>
        <v>45138</v>
      </c>
    </row>
    <row r="128" spans="1:14" x14ac:dyDescent="0.25">
      <c r="A128" s="24">
        <v>114</v>
      </c>
      <c r="B128" s="5" t="s">
        <v>1250</v>
      </c>
      <c r="C128" s="22" t="s">
        <v>1519</v>
      </c>
      <c r="D128" s="36" t="str">
        <f ca="1">CHOOSE(RANDBETWEEN(1,15),"washing machine","dryer","air condition","mobile phone","blender","grill","tv","joystick","camera","drone","home cinema","xbox","playstation","laptop","iron")</f>
        <v>grill</v>
      </c>
      <c r="E128" s="36" t="str">
        <f ca="1">CHOOSE(RANDBETWEEN(1,10),"elitelectronics","altaok","megatechnica","technoboom","metromart","gorgia","zoommer","gigant","smiley","beko")</f>
        <v>gorgia</v>
      </c>
      <c r="F128" s="36" t="str">
        <f ca="1">CHOOSE(RANDBETWEEN(1,10),"თბილისი","ბათუმი","ქუთაისი","გორი","ფოთი","ახმეტა","მცხეთა","ზუგდიდი","კასპი","თელავი")</f>
        <v>თელავი</v>
      </c>
      <c r="G128" s="38">
        <f ca="1">RANDBETWEEN(41700,44600)</f>
        <v>43294</v>
      </c>
      <c r="H128" s="38">
        <f ca="1">RANDBETWEEN(44605,44800)</f>
        <v>44679</v>
      </c>
      <c r="I128" s="36">
        <f ca="1">RANDBETWEEN(1,50)</f>
        <v>32</v>
      </c>
      <c r="J128" s="37">
        <f ca="1">RANDBETWEEN(300,5000)+RAND()</f>
        <v>678.5247573573057</v>
      </c>
      <c r="K128" s="36" t="str">
        <f ca="1">CHOOSE(RANDBETWEEN(1,15),"SAMSUNG","APPLE","SONY","TEKA","INDESIT","KENWOOD","PANASONIC","ELECTROLUX","FRANKO","LG","PHILIPS","SAACHI","ZANUSSI","WHIRLPOOL","LUXELL")</f>
        <v>SAACHI</v>
      </c>
      <c r="L128" s="36">
        <f ca="1">RANDBETWEEN(500,20000)</f>
        <v>16402</v>
      </c>
      <c r="M128" s="5"/>
      <c r="N128" s="6">
        <f ca="1">EOMONTH(DATE(YEAR(G128),MONTH(G128)+36,DAY(G128)),0)</f>
        <v>44408</v>
      </c>
    </row>
    <row r="129" spans="1:14" x14ac:dyDescent="0.25">
      <c r="A129" s="24">
        <v>115</v>
      </c>
      <c r="B129" s="5" t="s">
        <v>1248</v>
      </c>
      <c r="C129" s="22" t="s">
        <v>1518</v>
      </c>
      <c r="D129" s="36" t="str">
        <f ca="1">CHOOSE(RANDBETWEEN(1,15),"washing machine","dryer","air condition","mobile phone","blender","grill","tv","joystick","camera","drone","home cinema","xbox","playstation","laptop","iron")</f>
        <v>joystick</v>
      </c>
      <c r="E129" s="36" t="str">
        <f ca="1">CHOOSE(RANDBETWEEN(1,10),"elitelectronics","altaok","megatechnica","technoboom","metromart","gorgia","zoommer","gigant","smiley","beko")</f>
        <v>beko</v>
      </c>
      <c r="F129" s="36" t="str">
        <f ca="1">CHOOSE(RANDBETWEEN(1,10),"თბილისი","ბათუმი","ქუთაისი","გორი","ფოთი","ახმეტა","მცხეთა","ზუგდიდი","კასპი","თელავი")</f>
        <v>გორი</v>
      </c>
      <c r="G129" s="38">
        <f ca="1">RANDBETWEEN(41700,44600)</f>
        <v>44142</v>
      </c>
      <c r="H129" s="38">
        <f ca="1">RANDBETWEEN(44605,44800)</f>
        <v>44718</v>
      </c>
      <c r="I129" s="36">
        <f ca="1">RANDBETWEEN(1,50)</f>
        <v>17</v>
      </c>
      <c r="J129" s="37">
        <f ca="1">RANDBETWEEN(300,5000)+RAND()</f>
        <v>4436.3839773712871</v>
      </c>
      <c r="K129" s="36" t="str">
        <f ca="1">CHOOSE(RANDBETWEEN(1,15),"SAMSUNG","APPLE","SONY","TEKA","INDESIT","KENWOOD","PANASONIC","ELECTROLUX","FRANKO","LG","PHILIPS","SAACHI","ZANUSSI","WHIRLPOOL","LUXELL")</f>
        <v>PANASONIC</v>
      </c>
      <c r="L129" s="36">
        <f ca="1">RANDBETWEEN(500,20000)</f>
        <v>8463</v>
      </c>
      <c r="M129" s="5"/>
      <c r="N129" s="6">
        <f ca="1">EOMONTH(DATE(YEAR(G129),MONTH(G129)+36,DAY(G129)),0)</f>
        <v>45260</v>
      </c>
    </row>
    <row r="130" spans="1:14" x14ac:dyDescent="0.25">
      <c r="A130" s="24">
        <v>116</v>
      </c>
      <c r="B130" s="5" t="s">
        <v>1246</v>
      </c>
      <c r="C130" s="22" t="s">
        <v>1517</v>
      </c>
      <c r="D130" s="36" t="str">
        <f ca="1">CHOOSE(RANDBETWEEN(1,15),"washing machine","dryer","air condition","mobile phone","blender","grill","tv","joystick","camera","drone","home cinema","xbox","playstation","laptop","iron")</f>
        <v>xbox</v>
      </c>
      <c r="E130" s="36" t="str">
        <f ca="1">CHOOSE(RANDBETWEEN(1,10),"elitelectronics","altaok","megatechnica","technoboom","metromart","gorgia","zoommer","gigant","smiley","beko")</f>
        <v>gigant</v>
      </c>
      <c r="F130" s="36" t="str">
        <f ca="1">CHOOSE(RANDBETWEEN(1,10),"თბილისი","ბათუმი","ქუთაისი","გორი","ფოთი","ახმეტა","მცხეთა","ზუგდიდი","კასპი","თელავი")</f>
        <v>თბილისი</v>
      </c>
      <c r="G130" s="38">
        <f ca="1">RANDBETWEEN(41700,44600)</f>
        <v>43857</v>
      </c>
      <c r="H130" s="38">
        <f ca="1">RANDBETWEEN(44605,44800)</f>
        <v>44734</v>
      </c>
      <c r="I130" s="36">
        <f ca="1">RANDBETWEEN(1,50)</f>
        <v>49</v>
      </c>
      <c r="J130" s="37">
        <f ca="1">RANDBETWEEN(300,5000)+RAND()</f>
        <v>4877.4301156899746</v>
      </c>
      <c r="K130" s="36" t="str">
        <f ca="1">CHOOSE(RANDBETWEEN(1,15),"SAMSUNG","APPLE","SONY","TEKA","INDESIT","KENWOOD","PANASONIC","ELECTROLUX","FRANKO","LG","PHILIPS","SAACHI","ZANUSSI","WHIRLPOOL","LUXELL")</f>
        <v>APPLE</v>
      </c>
      <c r="L130" s="36">
        <f ca="1">RANDBETWEEN(500,20000)</f>
        <v>17569</v>
      </c>
      <c r="M130" s="5"/>
      <c r="N130" s="6">
        <f ca="1">EOMONTH(DATE(YEAR(G130),MONTH(G130)+36,DAY(G130)),0)</f>
        <v>44957</v>
      </c>
    </row>
    <row r="131" spans="1:14" x14ac:dyDescent="0.25">
      <c r="A131" s="24">
        <v>117</v>
      </c>
      <c r="B131" s="5" t="s">
        <v>1244</v>
      </c>
      <c r="C131" s="22" t="s">
        <v>1516</v>
      </c>
      <c r="D131" s="36" t="str">
        <f ca="1">CHOOSE(RANDBETWEEN(1,15),"washing machine","dryer","air condition","mobile phone","blender","grill","tv","joystick","camera","drone","home cinema","xbox","playstation","laptop","iron")</f>
        <v>playstation</v>
      </c>
      <c r="E131" s="36" t="str">
        <f ca="1">CHOOSE(RANDBETWEEN(1,10),"elitelectronics","altaok","megatechnica","technoboom","metromart","gorgia","zoommer","gigant","smiley","beko")</f>
        <v>altaok</v>
      </c>
      <c r="F131" s="36" t="str">
        <f ca="1">CHOOSE(RANDBETWEEN(1,10),"თბილისი","ბათუმი","ქუთაისი","გორი","ფოთი","ახმეტა","მცხეთა","ზუგდიდი","კასპი","თელავი")</f>
        <v>ფოთი</v>
      </c>
      <c r="G131" s="38">
        <f ca="1">RANDBETWEEN(41700,44600)</f>
        <v>44600</v>
      </c>
      <c r="H131" s="38">
        <f ca="1">RANDBETWEEN(44605,44800)</f>
        <v>44628</v>
      </c>
      <c r="I131" s="36">
        <f ca="1">RANDBETWEEN(1,50)</f>
        <v>29</v>
      </c>
      <c r="J131" s="37">
        <f ca="1">RANDBETWEEN(300,5000)+RAND()</f>
        <v>2487.0682981607474</v>
      </c>
      <c r="K131" s="36" t="str">
        <f ca="1">CHOOSE(RANDBETWEEN(1,15),"SAMSUNG","APPLE","SONY","TEKA","INDESIT","KENWOOD","PANASONIC","ELECTROLUX","FRANKO","LG","PHILIPS","SAACHI","ZANUSSI","WHIRLPOOL","LUXELL")</f>
        <v>SONY</v>
      </c>
      <c r="L131" s="36">
        <f ca="1">RANDBETWEEN(500,20000)</f>
        <v>18044</v>
      </c>
      <c r="M131" s="5"/>
      <c r="N131" s="6">
        <f ca="1">EOMONTH(DATE(YEAR(G131),MONTH(G131)+36,DAY(G131)),0)</f>
        <v>45716</v>
      </c>
    </row>
    <row r="132" spans="1:14" x14ac:dyDescent="0.25">
      <c r="A132" s="24">
        <v>118</v>
      </c>
      <c r="B132" s="5" t="s">
        <v>1242</v>
      </c>
      <c r="C132" s="22" t="s">
        <v>1515</v>
      </c>
      <c r="D132" s="36" t="str">
        <f ca="1">CHOOSE(RANDBETWEEN(1,15),"washing machine","dryer","air condition","mobile phone","blender","grill","tv","joystick","camera","drone","home cinema","xbox","playstation","laptop","iron")</f>
        <v>air condition</v>
      </c>
      <c r="E132" s="36" t="str">
        <f ca="1">CHOOSE(RANDBETWEEN(1,10),"elitelectronics","altaok","megatechnica","technoboom","metromart","gorgia","zoommer","gigant","smiley","beko")</f>
        <v>gorgia</v>
      </c>
      <c r="F132" s="36" t="str">
        <f ca="1">CHOOSE(RANDBETWEEN(1,10),"თბილისი","ბათუმი","ქუთაისი","გორი","ფოთი","ახმეტა","მცხეთა","ზუგდიდი","კასპი","თელავი")</f>
        <v>ფოთი</v>
      </c>
      <c r="G132" s="38">
        <f ca="1">RANDBETWEEN(41700,44600)</f>
        <v>43487</v>
      </c>
      <c r="H132" s="38">
        <f ca="1">RANDBETWEEN(44605,44800)</f>
        <v>44736</v>
      </c>
      <c r="I132" s="36">
        <f ca="1">RANDBETWEEN(1,50)</f>
        <v>37</v>
      </c>
      <c r="J132" s="37">
        <f ca="1">RANDBETWEEN(300,5000)+RAND()</f>
        <v>1269.6601584660855</v>
      </c>
      <c r="K132" s="36" t="str">
        <f ca="1">CHOOSE(RANDBETWEEN(1,15),"SAMSUNG","APPLE","SONY","TEKA","INDESIT","KENWOOD","PANASONIC","ELECTROLUX","FRANKO","LG","PHILIPS","SAACHI","ZANUSSI","WHIRLPOOL","LUXELL")</f>
        <v>ZANUSSI</v>
      </c>
      <c r="L132" s="36">
        <f ca="1">RANDBETWEEN(500,20000)</f>
        <v>4118</v>
      </c>
      <c r="M132" s="5"/>
      <c r="N132" s="6">
        <f ca="1">EOMONTH(DATE(YEAR(G132),MONTH(G132)+36,DAY(G132)),0)</f>
        <v>44592</v>
      </c>
    </row>
    <row r="133" spans="1:14" x14ac:dyDescent="0.25">
      <c r="A133" s="24">
        <v>119</v>
      </c>
      <c r="B133" s="5" t="s">
        <v>1240</v>
      </c>
      <c r="C133" s="22" t="s">
        <v>1514</v>
      </c>
      <c r="D133" s="36" t="str">
        <f ca="1">CHOOSE(RANDBETWEEN(1,15),"washing machine","dryer","air condition","mobile phone","blender","grill","tv","joystick","camera","drone","home cinema","xbox","playstation","laptop","iron")</f>
        <v>laptop</v>
      </c>
      <c r="E133" s="36" t="str">
        <f ca="1">CHOOSE(RANDBETWEEN(1,10),"elitelectronics","altaok","megatechnica","technoboom","metromart","gorgia","zoommer","gigant","smiley","beko")</f>
        <v>altaok</v>
      </c>
      <c r="F133" s="36" t="str">
        <f ca="1">CHOOSE(RANDBETWEEN(1,10),"თბილისი","ბათუმი","ქუთაისი","გორი","ფოთი","ახმეტა","მცხეთა","ზუგდიდი","კასპი","თელავი")</f>
        <v>თბილისი</v>
      </c>
      <c r="G133" s="38">
        <f ca="1">RANDBETWEEN(41700,44600)</f>
        <v>44264</v>
      </c>
      <c r="H133" s="38">
        <f ca="1">RANDBETWEEN(44605,44800)</f>
        <v>44762</v>
      </c>
      <c r="I133" s="36">
        <f ca="1">RANDBETWEEN(1,50)</f>
        <v>45</v>
      </c>
      <c r="J133" s="37">
        <f ca="1">RANDBETWEEN(300,5000)+RAND()</f>
        <v>4241.8991358370413</v>
      </c>
      <c r="K133" s="36" t="str">
        <f ca="1">CHOOSE(RANDBETWEEN(1,15),"SAMSUNG","APPLE","SONY","TEKA","INDESIT","KENWOOD","PANASONIC","ELECTROLUX","FRANKO","LG","PHILIPS","SAACHI","ZANUSSI","WHIRLPOOL","LUXELL")</f>
        <v>SAMSUNG</v>
      </c>
      <c r="L133" s="36">
        <f ca="1">RANDBETWEEN(500,20000)</f>
        <v>7983</v>
      </c>
      <c r="M133" s="5"/>
      <c r="N133" s="6">
        <f ca="1">EOMONTH(DATE(YEAR(G133),MONTH(G133)+36,DAY(G133)),0)</f>
        <v>45382</v>
      </c>
    </row>
    <row r="134" spans="1:14" x14ac:dyDescent="0.25">
      <c r="A134" s="24">
        <v>120</v>
      </c>
      <c r="B134" s="5" t="s">
        <v>1238</v>
      </c>
      <c r="C134" s="22" t="s">
        <v>1513</v>
      </c>
      <c r="D134" s="36" t="str">
        <f ca="1">CHOOSE(RANDBETWEEN(1,15),"washing machine","dryer","air condition","mobile phone","blender","grill","tv","joystick","camera","drone","home cinema","xbox","playstation","laptop","iron")</f>
        <v>mobile phone</v>
      </c>
      <c r="E134" s="36" t="str">
        <f ca="1">CHOOSE(RANDBETWEEN(1,10),"elitelectronics","altaok","megatechnica","technoboom","metromart","gorgia","zoommer","gigant","smiley","beko")</f>
        <v>beko</v>
      </c>
      <c r="F134" s="36" t="str">
        <f ca="1">CHOOSE(RANDBETWEEN(1,10),"თბილისი","ბათუმი","ქუთაისი","გორი","ფოთი","ახმეტა","მცხეთა","ზუგდიდი","კასპი","თელავი")</f>
        <v>თბილისი</v>
      </c>
      <c r="G134" s="38">
        <f ca="1">RANDBETWEEN(41700,44600)</f>
        <v>43965</v>
      </c>
      <c r="H134" s="38">
        <f ca="1">RANDBETWEEN(44605,44800)</f>
        <v>44627</v>
      </c>
      <c r="I134" s="36">
        <f ca="1">RANDBETWEEN(1,50)</f>
        <v>31</v>
      </c>
      <c r="J134" s="37">
        <f ca="1">RANDBETWEEN(300,5000)+RAND()</f>
        <v>4106.9227079159673</v>
      </c>
      <c r="K134" s="36" t="str">
        <f ca="1">CHOOSE(RANDBETWEEN(1,15),"SAMSUNG","APPLE","SONY","TEKA","INDESIT","KENWOOD","PANASONIC","ELECTROLUX","FRANKO","LG","PHILIPS","SAACHI","ZANUSSI","WHIRLPOOL","LUXELL")</f>
        <v>SAACHI</v>
      </c>
      <c r="L134" s="36">
        <f ca="1">RANDBETWEEN(500,20000)</f>
        <v>11012</v>
      </c>
      <c r="M134" s="5"/>
      <c r="N134" s="6">
        <f ca="1">EOMONTH(DATE(YEAR(G134),MONTH(G134)+36,DAY(G134)),0)</f>
        <v>45077</v>
      </c>
    </row>
    <row r="135" spans="1:14" x14ac:dyDescent="0.25">
      <c r="A135" s="24">
        <v>121</v>
      </c>
      <c r="B135" s="5" t="s">
        <v>1236</v>
      </c>
      <c r="C135" s="22" t="s">
        <v>1512</v>
      </c>
      <c r="D135" s="36" t="str">
        <f ca="1">CHOOSE(RANDBETWEEN(1,15),"washing machine","dryer","air condition","mobile phone","blender","grill","tv","joystick","camera","drone","home cinema","xbox","playstation","laptop","iron")</f>
        <v>washing machine</v>
      </c>
      <c r="E135" s="36" t="str">
        <f ca="1">CHOOSE(RANDBETWEEN(1,10),"elitelectronics","altaok","megatechnica","technoboom","metromart","gorgia","zoommer","gigant","smiley","beko")</f>
        <v>megatechnica</v>
      </c>
      <c r="F135" s="36" t="str">
        <f ca="1">CHOOSE(RANDBETWEEN(1,10),"თბილისი","ბათუმი","ქუთაისი","გორი","ფოთი","ახმეტა","მცხეთა","ზუგდიდი","კასპი","თელავი")</f>
        <v>ფოთი</v>
      </c>
      <c r="G135" s="38">
        <f ca="1">RANDBETWEEN(41700,44600)</f>
        <v>42208</v>
      </c>
      <c r="H135" s="38">
        <f ca="1">RANDBETWEEN(44605,44800)</f>
        <v>44750</v>
      </c>
      <c r="I135" s="36">
        <f ca="1">RANDBETWEEN(1,50)</f>
        <v>33</v>
      </c>
      <c r="J135" s="37">
        <f ca="1">RANDBETWEEN(300,5000)+RAND()</f>
        <v>3091.1706840534634</v>
      </c>
      <c r="K135" s="36" t="str">
        <f ca="1">CHOOSE(RANDBETWEEN(1,15),"SAMSUNG","APPLE","SONY","TEKA","INDESIT","KENWOOD","PANASONIC","ELECTROLUX","FRANKO","LG","PHILIPS","SAACHI","ZANUSSI","WHIRLPOOL","LUXELL")</f>
        <v>LUXELL</v>
      </c>
      <c r="L135" s="36">
        <f ca="1">RANDBETWEEN(500,20000)</f>
        <v>9011</v>
      </c>
      <c r="M135" s="5"/>
      <c r="N135" s="6">
        <f ca="1">EOMONTH(DATE(YEAR(G135),MONTH(G135)+36,DAY(G135)),0)</f>
        <v>43312</v>
      </c>
    </row>
    <row r="136" spans="1:14" x14ac:dyDescent="0.25">
      <c r="A136" s="24">
        <v>122</v>
      </c>
      <c r="B136" s="5" t="s">
        <v>1234</v>
      </c>
      <c r="C136" s="22" t="s">
        <v>1511</v>
      </c>
      <c r="D136" s="36" t="str">
        <f ca="1">CHOOSE(RANDBETWEEN(1,15),"washing machine","dryer","air condition","mobile phone","blender","grill","tv","joystick","camera","drone","home cinema","xbox","playstation","laptop","iron")</f>
        <v>blender</v>
      </c>
      <c r="E136" s="36" t="str">
        <f ca="1">CHOOSE(RANDBETWEEN(1,10),"elitelectronics","altaok","megatechnica","technoboom","metromart","gorgia","zoommer","gigant","smiley","beko")</f>
        <v>zoommer</v>
      </c>
      <c r="F136" s="36" t="str">
        <f ca="1">CHOOSE(RANDBETWEEN(1,10),"თბილისი","ბათუმი","ქუთაისი","გორი","ფოთი","ახმეტა","მცხეთა","ზუგდიდი","კასპი","თელავი")</f>
        <v>ზუგდიდი</v>
      </c>
      <c r="G136" s="38">
        <f ca="1">RANDBETWEEN(41700,44600)</f>
        <v>44274</v>
      </c>
      <c r="H136" s="38">
        <f ca="1">RANDBETWEEN(44605,44800)</f>
        <v>44676</v>
      </c>
      <c r="I136" s="36">
        <f ca="1">RANDBETWEEN(1,50)</f>
        <v>46</v>
      </c>
      <c r="J136" s="37">
        <f ca="1">RANDBETWEEN(300,5000)+RAND()</f>
        <v>777.13930579101429</v>
      </c>
      <c r="K136" s="36" t="str">
        <f ca="1">CHOOSE(RANDBETWEEN(1,15),"SAMSUNG","APPLE","SONY","TEKA","INDESIT","KENWOOD","PANASONIC","ELECTROLUX","FRANKO","LG","PHILIPS","SAACHI","ZANUSSI","WHIRLPOOL","LUXELL")</f>
        <v>APPLE</v>
      </c>
      <c r="L136" s="36">
        <f ca="1">RANDBETWEEN(500,20000)</f>
        <v>2272</v>
      </c>
      <c r="M136" s="5"/>
      <c r="N136" s="6">
        <f ca="1">EOMONTH(DATE(YEAR(G136),MONTH(G136)+36,DAY(G136)),0)</f>
        <v>45382</v>
      </c>
    </row>
    <row r="137" spans="1:14" x14ac:dyDescent="0.25">
      <c r="A137" s="24">
        <v>123</v>
      </c>
      <c r="B137" s="5" t="s">
        <v>1232</v>
      </c>
      <c r="C137" s="22" t="s">
        <v>1510</v>
      </c>
      <c r="D137" s="36" t="str">
        <f ca="1">CHOOSE(RANDBETWEEN(1,15),"washing machine","dryer","air condition","mobile phone","blender","grill","tv","joystick","camera","drone","home cinema","xbox","playstation","laptop","iron")</f>
        <v>air condition</v>
      </c>
      <c r="E137" s="36" t="str">
        <f ca="1">CHOOSE(RANDBETWEEN(1,10),"elitelectronics","altaok","megatechnica","technoboom","metromart","gorgia","zoommer","gigant","smiley","beko")</f>
        <v>megatechnica</v>
      </c>
      <c r="F137" s="36" t="str">
        <f ca="1">CHOOSE(RANDBETWEEN(1,10),"თბილისი","ბათუმი","ქუთაისი","გორი","ფოთი","ახმეტა","მცხეთა","ზუგდიდი","კასპი","თელავი")</f>
        <v>ზუგდიდი</v>
      </c>
      <c r="G137" s="38">
        <f ca="1">RANDBETWEEN(41700,44600)</f>
        <v>42055</v>
      </c>
      <c r="H137" s="38">
        <f ca="1">RANDBETWEEN(44605,44800)</f>
        <v>44797</v>
      </c>
      <c r="I137" s="36">
        <f ca="1">RANDBETWEEN(1,50)</f>
        <v>9</v>
      </c>
      <c r="J137" s="37">
        <f ca="1">RANDBETWEEN(300,5000)+RAND()</f>
        <v>2483.3732801704564</v>
      </c>
      <c r="K137" s="36" t="str">
        <f ca="1">CHOOSE(RANDBETWEEN(1,15),"SAMSUNG","APPLE","SONY","TEKA","INDESIT","KENWOOD","PANASONIC","ELECTROLUX","FRANKO","LG","PHILIPS","SAACHI","ZANUSSI","WHIRLPOOL","LUXELL")</f>
        <v>WHIRLPOOL</v>
      </c>
      <c r="L137" s="36">
        <f ca="1">RANDBETWEEN(500,20000)</f>
        <v>3556</v>
      </c>
      <c r="M137" s="5"/>
      <c r="N137" s="6">
        <f ca="1">EOMONTH(DATE(YEAR(G137),MONTH(G137)+36,DAY(G137)),0)</f>
        <v>43159</v>
      </c>
    </row>
    <row r="138" spans="1:14" x14ac:dyDescent="0.25">
      <c r="A138" s="24">
        <v>124</v>
      </c>
      <c r="B138" s="5" t="s">
        <v>1230</v>
      </c>
      <c r="C138" s="22" t="s">
        <v>1509</v>
      </c>
      <c r="D138" s="36" t="str">
        <f ca="1">CHOOSE(RANDBETWEEN(1,15),"washing machine","dryer","air condition","mobile phone","blender","grill","tv","joystick","camera","drone","home cinema","xbox","playstation","laptop","iron")</f>
        <v>home cinema</v>
      </c>
      <c r="E138" s="36" t="str">
        <f ca="1">CHOOSE(RANDBETWEEN(1,10),"elitelectronics","altaok","megatechnica","technoboom","metromart","gorgia","zoommer","gigant","smiley","beko")</f>
        <v>technoboom</v>
      </c>
      <c r="F138" s="36" t="str">
        <f ca="1">CHOOSE(RANDBETWEEN(1,10),"თბილისი","ბათუმი","ქუთაისი","გორი","ფოთი","ახმეტა","მცხეთა","ზუგდიდი","კასპი","თელავი")</f>
        <v>ახმეტა</v>
      </c>
      <c r="G138" s="38">
        <f ca="1">RANDBETWEEN(41700,44600)</f>
        <v>43497</v>
      </c>
      <c r="H138" s="38">
        <f ca="1">RANDBETWEEN(44605,44800)</f>
        <v>44789</v>
      </c>
      <c r="I138" s="36">
        <f ca="1">RANDBETWEEN(1,50)</f>
        <v>13</v>
      </c>
      <c r="J138" s="37">
        <f ca="1">RANDBETWEEN(300,5000)+RAND()</f>
        <v>3429.5264579167033</v>
      </c>
      <c r="K138" s="36" t="str">
        <f ca="1">CHOOSE(RANDBETWEEN(1,15),"SAMSUNG","APPLE","SONY","TEKA","INDESIT","KENWOOD","PANASONIC","ELECTROLUX","FRANKO","LG","PHILIPS","SAACHI","ZANUSSI","WHIRLPOOL","LUXELL")</f>
        <v>WHIRLPOOL</v>
      </c>
      <c r="L138" s="36">
        <f ca="1">RANDBETWEEN(500,20000)</f>
        <v>5681</v>
      </c>
      <c r="M138" s="5"/>
      <c r="N138" s="6">
        <f ca="1">EOMONTH(DATE(YEAR(G138),MONTH(G138)+36,DAY(G138)),0)</f>
        <v>44620</v>
      </c>
    </row>
    <row r="139" spans="1:14" x14ac:dyDescent="0.25">
      <c r="A139" s="24">
        <v>125</v>
      </c>
      <c r="B139" s="5" t="s">
        <v>1228</v>
      </c>
      <c r="C139" s="22" t="s">
        <v>1508</v>
      </c>
      <c r="D139" s="36" t="str">
        <f ca="1">CHOOSE(RANDBETWEEN(1,15),"washing machine","dryer","air condition","mobile phone","blender","grill","tv","joystick","camera","drone","home cinema","xbox","playstation","laptop","iron")</f>
        <v>camera</v>
      </c>
      <c r="E139" s="36" t="str">
        <f ca="1">CHOOSE(RANDBETWEEN(1,10),"elitelectronics","altaok","megatechnica","technoboom","metromart","gorgia","zoommer","gigant","smiley","beko")</f>
        <v>zoommer</v>
      </c>
      <c r="F139" s="36" t="str">
        <f ca="1">CHOOSE(RANDBETWEEN(1,10),"თბილისი","ბათუმი","ქუთაისი","გორი","ფოთი","ახმეტა","მცხეთა","ზუგდიდი","კასპი","თელავი")</f>
        <v>კასპი</v>
      </c>
      <c r="G139" s="38">
        <f ca="1">RANDBETWEEN(41700,44600)</f>
        <v>43452</v>
      </c>
      <c r="H139" s="38">
        <f ca="1">RANDBETWEEN(44605,44800)</f>
        <v>44749</v>
      </c>
      <c r="I139" s="36">
        <f ca="1">RANDBETWEEN(1,50)</f>
        <v>25</v>
      </c>
      <c r="J139" s="37">
        <f ca="1">RANDBETWEEN(300,5000)+RAND()</f>
        <v>1706.6903628096113</v>
      </c>
      <c r="K139" s="36" t="str">
        <f ca="1">CHOOSE(RANDBETWEEN(1,15),"SAMSUNG","APPLE","SONY","TEKA","INDESIT","KENWOOD","PANASONIC","ELECTROLUX","FRANKO","LG","PHILIPS","SAACHI","ZANUSSI","WHIRLPOOL","LUXELL")</f>
        <v>SAACHI</v>
      </c>
      <c r="L139" s="36">
        <f ca="1">RANDBETWEEN(500,20000)</f>
        <v>6370</v>
      </c>
      <c r="M139" s="5"/>
      <c r="N139" s="6">
        <f ca="1">EOMONTH(DATE(YEAR(G139),MONTH(G139)+36,DAY(G139)),0)</f>
        <v>44561</v>
      </c>
    </row>
    <row r="140" spans="1:14" x14ac:dyDescent="0.25">
      <c r="A140" s="24">
        <v>126</v>
      </c>
      <c r="B140" s="5" t="s">
        <v>1226</v>
      </c>
      <c r="C140" s="22" t="s">
        <v>1507</v>
      </c>
      <c r="D140" s="36" t="str">
        <f ca="1">CHOOSE(RANDBETWEEN(1,15),"washing machine","dryer","air condition","mobile phone","blender","grill","tv","joystick","camera","drone","home cinema","xbox","playstation","laptop","iron")</f>
        <v>mobile phone</v>
      </c>
      <c r="E140" s="36" t="str">
        <f ca="1">CHOOSE(RANDBETWEEN(1,10),"elitelectronics","altaok","megatechnica","technoboom","metromart","gorgia","zoommer","gigant","smiley","beko")</f>
        <v>megatechnica</v>
      </c>
      <c r="F140" s="36" t="str">
        <f ca="1">CHOOSE(RANDBETWEEN(1,10),"თბილისი","ბათუმი","ქუთაისი","გორი","ფოთი","ახმეტა","მცხეთა","ზუგდიდი","კასპი","თელავი")</f>
        <v>ფოთი</v>
      </c>
      <c r="G140" s="38">
        <f ca="1">RANDBETWEEN(41700,44600)</f>
        <v>42618</v>
      </c>
      <c r="H140" s="38">
        <f ca="1">RANDBETWEEN(44605,44800)</f>
        <v>44616</v>
      </c>
      <c r="I140" s="36">
        <f ca="1">RANDBETWEEN(1,50)</f>
        <v>2</v>
      </c>
      <c r="J140" s="37">
        <f ca="1">RANDBETWEEN(300,5000)+RAND()</f>
        <v>2394.9967980761926</v>
      </c>
      <c r="K140" s="36" t="str">
        <f ca="1">CHOOSE(RANDBETWEEN(1,15),"SAMSUNG","APPLE","SONY","TEKA","INDESIT","KENWOOD","PANASONIC","ELECTROLUX","FRANKO","LG","PHILIPS","SAACHI","ZANUSSI","WHIRLPOOL","LUXELL")</f>
        <v>SAACHI</v>
      </c>
      <c r="L140" s="36">
        <f ca="1">RANDBETWEEN(500,20000)</f>
        <v>14697</v>
      </c>
      <c r="M140" s="5"/>
      <c r="N140" s="6">
        <f ca="1">EOMONTH(DATE(YEAR(G140),MONTH(G140)+36,DAY(G140)),0)</f>
        <v>43738</v>
      </c>
    </row>
    <row r="141" spans="1:14" x14ac:dyDescent="0.25">
      <c r="A141" s="24">
        <v>127</v>
      </c>
      <c r="B141" s="5" t="s">
        <v>1224</v>
      </c>
      <c r="C141" s="22" t="s">
        <v>1506</v>
      </c>
      <c r="D141" s="36" t="str">
        <f ca="1">CHOOSE(RANDBETWEEN(1,15),"washing machine","dryer","air condition","mobile phone","blender","grill","tv","joystick","camera","drone","home cinema","xbox","playstation","laptop","iron")</f>
        <v>washing machine</v>
      </c>
      <c r="E141" s="36" t="str">
        <f ca="1">CHOOSE(RANDBETWEEN(1,10),"elitelectronics","altaok","megatechnica","technoboom","metromart","gorgia","zoommer","gigant","smiley","beko")</f>
        <v>elitelectronics</v>
      </c>
      <c r="F141" s="36" t="str">
        <f ca="1">CHOOSE(RANDBETWEEN(1,10),"თბილისი","ბათუმი","ქუთაისი","გორი","ფოთი","ახმეტა","მცხეთა","ზუგდიდი","კასპი","თელავი")</f>
        <v>კასპი</v>
      </c>
      <c r="G141" s="38">
        <f ca="1">RANDBETWEEN(41700,44600)</f>
        <v>42510</v>
      </c>
      <c r="H141" s="38">
        <f ca="1">RANDBETWEEN(44605,44800)</f>
        <v>44663</v>
      </c>
      <c r="I141" s="36">
        <f ca="1">RANDBETWEEN(1,50)</f>
        <v>27</v>
      </c>
      <c r="J141" s="37">
        <f ca="1">RANDBETWEEN(300,5000)+RAND()</f>
        <v>1416.0850029229548</v>
      </c>
      <c r="K141" s="36" t="str">
        <f ca="1">CHOOSE(RANDBETWEEN(1,15),"SAMSUNG","APPLE","SONY","TEKA","INDESIT","KENWOOD","PANASONIC","ELECTROLUX","FRANKO","LG","PHILIPS","SAACHI","ZANUSSI","WHIRLPOOL","LUXELL")</f>
        <v>SAMSUNG</v>
      </c>
      <c r="L141" s="36">
        <f ca="1">RANDBETWEEN(500,20000)</f>
        <v>7661</v>
      </c>
      <c r="M141" s="5"/>
      <c r="N141" s="6">
        <f ca="1">EOMONTH(DATE(YEAR(G141),MONTH(G141)+36,DAY(G141)),0)</f>
        <v>43616</v>
      </c>
    </row>
    <row r="142" spans="1:14" x14ac:dyDescent="0.25">
      <c r="A142" s="24">
        <v>128</v>
      </c>
      <c r="B142" s="5" t="s">
        <v>1222</v>
      </c>
      <c r="C142" s="22" t="s">
        <v>1505</v>
      </c>
      <c r="D142" s="36" t="str">
        <f ca="1">CHOOSE(RANDBETWEEN(1,15),"washing machine","dryer","air condition","mobile phone","blender","grill","tv","joystick","camera","drone","home cinema","xbox","playstation","laptop","iron")</f>
        <v>blender</v>
      </c>
      <c r="E142" s="36" t="str">
        <f ca="1">CHOOSE(RANDBETWEEN(1,10),"elitelectronics","altaok","megatechnica","technoboom","metromart","gorgia","zoommer","gigant","smiley","beko")</f>
        <v>metromart</v>
      </c>
      <c r="F142" s="36" t="str">
        <f ca="1">CHOOSE(RANDBETWEEN(1,10),"თბილისი","ბათუმი","ქუთაისი","გორი","ფოთი","ახმეტა","მცხეთა","ზუგდიდი","კასპი","თელავი")</f>
        <v>ფოთი</v>
      </c>
      <c r="G142" s="38">
        <f ca="1">RANDBETWEEN(41700,44600)</f>
        <v>42199</v>
      </c>
      <c r="H142" s="38">
        <f ca="1">RANDBETWEEN(44605,44800)</f>
        <v>44712</v>
      </c>
      <c r="I142" s="36">
        <f ca="1">RANDBETWEEN(1,50)</f>
        <v>1</v>
      </c>
      <c r="J142" s="37">
        <f ca="1">RANDBETWEEN(300,5000)+RAND()</f>
        <v>608.52341837390043</v>
      </c>
      <c r="K142" s="36" t="str">
        <f ca="1">CHOOSE(RANDBETWEEN(1,15),"SAMSUNG","APPLE","SONY","TEKA","INDESIT","KENWOOD","PANASONIC","ELECTROLUX","FRANKO","LG","PHILIPS","SAACHI","ZANUSSI","WHIRLPOOL","LUXELL")</f>
        <v>LG</v>
      </c>
      <c r="L142" s="36">
        <f ca="1">RANDBETWEEN(500,20000)</f>
        <v>13582</v>
      </c>
      <c r="M142" s="5"/>
      <c r="N142" s="6">
        <f ca="1">EOMONTH(DATE(YEAR(G142),MONTH(G142)+36,DAY(G142)),0)</f>
        <v>43312</v>
      </c>
    </row>
    <row r="143" spans="1:14" x14ac:dyDescent="0.25">
      <c r="A143" s="24">
        <v>129</v>
      </c>
      <c r="B143" s="5" t="s">
        <v>1220</v>
      </c>
      <c r="C143" s="22" t="s">
        <v>1504</v>
      </c>
      <c r="D143" s="36" t="str">
        <f ca="1">CHOOSE(RANDBETWEEN(1,15),"washing machine","dryer","air condition","mobile phone","blender","grill","tv","joystick","camera","drone","home cinema","xbox","playstation","laptop","iron")</f>
        <v>dryer</v>
      </c>
      <c r="E143" s="36" t="str">
        <f ca="1">CHOOSE(RANDBETWEEN(1,10),"elitelectronics","altaok","megatechnica","technoboom","metromart","gorgia","zoommer","gigant","smiley","beko")</f>
        <v>altaok</v>
      </c>
      <c r="F143" s="36" t="str">
        <f ca="1">CHOOSE(RANDBETWEEN(1,10),"თბილისი","ბათუმი","ქუთაისი","გორი","ფოთი","ახმეტა","მცხეთა","ზუგდიდი","კასპი","თელავი")</f>
        <v>ახმეტა</v>
      </c>
      <c r="G143" s="38">
        <f ca="1">RANDBETWEEN(41700,44600)</f>
        <v>43872</v>
      </c>
      <c r="H143" s="38">
        <f ca="1">RANDBETWEEN(44605,44800)</f>
        <v>44779</v>
      </c>
      <c r="I143" s="36">
        <f ca="1">RANDBETWEEN(1,50)</f>
        <v>21</v>
      </c>
      <c r="J143" s="37">
        <f ca="1">RANDBETWEEN(300,5000)+RAND()</f>
        <v>1884.9681617529768</v>
      </c>
      <c r="K143" s="36" t="str">
        <f ca="1">CHOOSE(RANDBETWEEN(1,15),"SAMSUNG","APPLE","SONY","TEKA","INDESIT","KENWOOD","PANASONIC","ELECTROLUX","FRANKO","LG","PHILIPS","SAACHI","ZANUSSI","WHIRLPOOL","LUXELL")</f>
        <v>SAMSUNG</v>
      </c>
      <c r="L143" s="36">
        <f ca="1">RANDBETWEEN(500,20000)</f>
        <v>6158</v>
      </c>
      <c r="M143" s="5"/>
      <c r="N143" s="6">
        <f ca="1">EOMONTH(DATE(YEAR(G143),MONTH(G143)+36,DAY(G143)),0)</f>
        <v>44985</v>
      </c>
    </row>
    <row r="144" spans="1:14" x14ac:dyDescent="0.25">
      <c r="A144" s="24">
        <v>130</v>
      </c>
      <c r="B144" s="5" t="s">
        <v>1218</v>
      </c>
      <c r="C144" s="22" t="s">
        <v>1503</v>
      </c>
      <c r="D144" s="36" t="str">
        <f ca="1">CHOOSE(RANDBETWEEN(1,15),"washing machine","dryer","air condition","mobile phone","blender","grill","tv","joystick","camera","drone","home cinema","xbox","playstation","laptop","iron")</f>
        <v>grill</v>
      </c>
      <c r="E144" s="36" t="str">
        <f ca="1">CHOOSE(RANDBETWEEN(1,10),"elitelectronics","altaok","megatechnica","technoboom","metromart","gorgia","zoommer","gigant","smiley","beko")</f>
        <v>megatechnica</v>
      </c>
      <c r="F144" s="36" t="str">
        <f ca="1">CHOOSE(RANDBETWEEN(1,10),"თბილისი","ბათუმი","ქუთაისი","გორი","ფოთი","ახმეტა","მცხეთა","ზუგდიდი","კასპი","თელავი")</f>
        <v>ზუგდიდი</v>
      </c>
      <c r="G144" s="38">
        <f ca="1">RANDBETWEEN(41700,44600)</f>
        <v>44258</v>
      </c>
      <c r="H144" s="38">
        <f ca="1">RANDBETWEEN(44605,44800)</f>
        <v>44666</v>
      </c>
      <c r="I144" s="36">
        <f ca="1">RANDBETWEEN(1,50)</f>
        <v>11</v>
      </c>
      <c r="J144" s="37">
        <f ca="1">RANDBETWEEN(300,5000)+RAND()</f>
        <v>2778.0939251702093</v>
      </c>
      <c r="K144" s="36" t="str">
        <f ca="1">CHOOSE(RANDBETWEEN(1,15),"SAMSUNG","APPLE","SONY","TEKA","INDESIT","KENWOOD","PANASONIC","ELECTROLUX","FRANKO","LG","PHILIPS","SAACHI","ZANUSSI","WHIRLPOOL","LUXELL")</f>
        <v>WHIRLPOOL</v>
      </c>
      <c r="L144" s="36">
        <f ca="1">RANDBETWEEN(500,20000)</f>
        <v>13058</v>
      </c>
      <c r="M144" s="5"/>
      <c r="N144" s="6">
        <f ca="1">EOMONTH(DATE(YEAR(G144),MONTH(G144)+36,DAY(G144)),0)</f>
        <v>45382</v>
      </c>
    </row>
    <row r="145" spans="1:14" x14ac:dyDescent="0.25">
      <c r="A145" s="24">
        <v>131</v>
      </c>
      <c r="B145" s="5" t="s">
        <v>1216</v>
      </c>
      <c r="C145" s="22" t="s">
        <v>1502</v>
      </c>
      <c r="D145" s="36" t="str">
        <f ca="1">CHOOSE(RANDBETWEEN(1,15),"washing machine","dryer","air condition","mobile phone","blender","grill","tv","joystick","camera","drone","home cinema","xbox","playstation","laptop","iron")</f>
        <v>dryer</v>
      </c>
      <c r="E145" s="36" t="str">
        <f ca="1">CHOOSE(RANDBETWEEN(1,10),"elitelectronics","altaok","megatechnica","technoboom","metromart","gorgia","zoommer","gigant","smiley","beko")</f>
        <v>smiley</v>
      </c>
      <c r="F145" s="36" t="str">
        <f ca="1">CHOOSE(RANDBETWEEN(1,10),"თბილისი","ბათუმი","ქუთაისი","გორი","ფოთი","ახმეტა","მცხეთა","ზუგდიდი","კასპი","თელავი")</f>
        <v>თელავი</v>
      </c>
      <c r="G145" s="38">
        <f ca="1">RANDBETWEEN(41700,44600)</f>
        <v>41967</v>
      </c>
      <c r="H145" s="38">
        <f ca="1">RANDBETWEEN(44605,44800)</f>
        <v>44766</v>
      </c>
      <c r="I145" s="36">
        <f ca="1">RANDBETWEEN(1,50)</f>
        <v>13</v>
      </c>
      <c r="J145" s="37">
        <f ca="1">RANDBETWEEN(300,5000)+RAND()</f>
        <v>1445.271038198699</v>
      </c>
      <c r="K145" s="36" t="str">
        <f ca="1">CHOOSE(RANDBETWEEN(1,15),"SAMSUNG","APPLE","SONY","TEKA","INDESIT","KENWOOD","PANASONIC","ELECTROLUX","FRANKO","LG","PHILIPS","SAACHI","ZANUSSI","WHIRLPOOL","LUXELL")</f>
        <v>KENWOOD</v>
      </c>
      <c r="L145" s="36">
        <f ca="1">RANDBETWEEN(500,20000)</f>
        <v>5077</v>
      </c>
      <c r="M145" s="5"/>
      <c r="N145" s="6">
        <f ca="1">EOMONTH(DATE(YEAR(G145),MONTH(G145)+36,DAY(G145)),0)</f>
        <v>43069</v>
      </c>
    </row>
    <row r="146" spans="1:14" x14ac:dyDescent="0.25">
      <c r="A146" s="24">
        <v>132</v>
      </c>
      <c r="B146" s="5" t="s">
        <v>1214</v>
      </c>
      <c r="C146" s="22" t="s">
        <v>1501</v>
      </c>
      <c r="D146" s="36" t="str">
        <f ca="1">CHOOSE(RANDBETWEEN(1,15),"washing machine","dryer","air condition","mobile phone","blender","grill","tv","joystick","camera","drone","home cinema","xbox","playstation","laptop","iron")</f>
        <v>xbox</v>
      </c>
      <c r="E146" s="36" t="str">
        <f ca="1">CHOOSE(RANDBETWEEN(1,10),"elitelectronics","altaok","megatechnica","technoboom","metromart","gorgia","zoommer","gigant","smiley","beko")</f>
        <v>zoommer</v>
      </c>
      <c r="F146" s="36" t="str">
        <f ca="1">CHOOSE(RANDBETWEEN(1,10),"თბილისი","ბათუმი","ქუთაისი","გორი","ფოთი","ახმეტა","მცხეთა","ზუგდიდი","კასპი","თელავი")</f>
        <v>გორი</v>
      </c>
      <c r="G146" s="38">
        <f ca="1">RANDBETWEEN(41700,44600)</f>
        <v>44271</v>
      </c>
      <c r="H146" s="38">
        <f ca="1">RANDBETWEEN(44605,44800)</f>
        <v>44794</v>
      </c>
      <c r="I146" s="36">
        <f ca="1">RANDBETWEEN(1,50)</f>
        <v>26</v>
      </c>
      <c r="J146" s="37">
        <f ca="1">RANDBETWEEN(300,5000)+RAND()</f>
        <v>1071.4988146204369</v>
      </c>
      <c r="K146" s="36" t="str">
        <f ca="1">CHOOSE(RANDBETWEEN(1,15),"SAMSUNG","APPLE","SONY","TEKA","INDESIT","KENWOOD","PANASONIC","ELECTROLUX","FRANKO","LG","PHILIPS","SAACHI","ZANUSSI","WHIRLPOOL","LUXELL")</f>
        <v>TEKA</v>
      </c>
      <c r="L146" s="36">
        <f ca="1">RANDBETWEEN(500,20000)</f>
        <v>1308</v>
      </c>
      <c r="M146" s="5"/>
      <c r="N146" s="6">
        <f ca="1">EOMONTH(DATE(YEAR(G146),MONTH(G146)+36,DAY(G146)),0)</f>
        <v>45382</v>
      </c>
    </row>
    <row r="147" spans="1:14" x14ac:dyDescent="0.25">
      <c r="A147" s="24">
        <v>133</v>
      </c>
      <c r="B147" s="5" t="s">
        <v>1212</v>
      </c>
      <c r="C147" s="22" t="s">
        <v>1500</v>
      </c>
      <c r="D147" s="36" t="str">
        <f ca="1">CHOOSE(RANDBETWEEN(1,15),"washing machine","dryer","air condition","mobile phone","blender","grill","tv","joystick","camera","drone","home cinema","xbox","playstation","laptop","iron")</f>
        <v>home cinema</v>
      </c>
      <c r="E147" s="36" t="str">
        <f ca="1">CHOOSE(RANDBETWEEN(1,10),"elitelectronics","altaok","megatechnica","technoboom","metromart","gorgia","zoommer","gigant","smiley","beko")</f>
        <v>elitelectronics</v>
      </c>
      <c r="F147" s="36" t="str">
        <f ca="1">CHOOSE(RANDBETWEEN(1,10),"თბილისი","ბათუმი","ქუთაისი","გორი","ფოთი","ახმეტა","მცხეთა","ზუგდიდი","კასპი","თელავი")</f>
        <v>ზუგდიდი</v>
      </c>
      <c r="G147" s="38">
        <f ca="1">RANDBETWEEN(41700,44600)</f>
        <v>42891</v>
      </c>
      <c r="H147" s="38">
        <f ca="1">RANDBETWEEN(44605,44800)</f>
        <v>44681</v>
      </c>
      <c r="I147" s="36">
        <f ca="1">RANDBETWEEN(1,50)</f>
        <v>9</v>
      </c>
      <c r="J147" s="37">
        <f ca="1">RANDBETWEEN(300,5000)+RAND()</f>
        <v>2616.6908616465757</v>
      </c>
      <c r="K147" s="36" t="str">
        <f ca="1">CHOOSE(RANDBETWEEN(1,15),"SAMSUNG","APPLE","SONY","TEKA","INDESIT","KENWOOD","PANASONIC","ELECTROLUX","FRANKO","LG","PHILIPS","SAACHI","ZANUSSI","WHIRLPOOL","LUXELL")</f>
        <v>PHILIPS</v>
      </c>
      <c r="L147" s="36">
        <f ca="1">RANDBETWEEN(500,20000)</f>
        <v>17496</v>
      </c>
      <c r="M147" s="5"/>
      <c r="N147" s="6">
        <f ca="1">EOMONTH(DATE(YEAR(G147),MONTH(G147)+36,DAY(G147)),0)</f>
        <v>44012</v>
      </c>
    </row>
    <row r="148" spans="1:14" x14ac:dyDescent="0.25">
      <c r="A148" s="24">
        <v>134</v>
      </c>
      <c r="B148" s="5" t="s">
        <v>1210</v>
      </c>
      <c r="C148" s="22" t="s">
        <v>1499</v>
      </c>
      <c r="D148" s="36" t="str">
        <f ca="1">CHOOSE(RANDBETWEEN(1,15),"washing machine","dryer","air condition","mobile phone","blender","grill","tv","joystick","camera","drone","home cinema","xbox","playstation","laptop","iron")</f>
        <v>washing machine</v>
      </c>
      <c r="E148" s="36" t="str">
        <f ca="1">CHOOSE(RANDBETWEEN(1,10),"elitelectronics","altaok","megatechnica","technoboom","metromart","gorgia","zoommer","gigant","smiley","beko")</f>
        <v>technoboom</v>
      </c>
      <c r="F148" s="36" t="str">
        <f ca="1">CHOOSE(RANDBETWEEN(1,10),"თბილისი","ბათუმი","ქუთაისი","გორი","ფოთი","ახმეტა","მცხეთა","ზუგდიდი","კასპი","თელავი")</f>
        <v>თბილისი</v>
      </c>
      <c r="G148" s="38">
        <f ca="1">RANDBETWEEN(41700,44600)</f>
        <v>42100</v>
      </c>
      <c r="H148" s="38">
        <f ca="1">RANDBETWEEN(44605,44800)</f>
        <v>44778</v>
      </c>
      <c r="I148" s="36">
        <f ca="1">RANDBETWEEN(1,50)</f>
        <v>31</v>
      </c>
      <c r="J148" s="37">
        <f ca="1">RANDBETWEEN(300,5000)+RAND()</f>
        <v>2928.0046971773663</v>
      </c>
      <c r="K148" s="36" t="str">
        <f ca="1">CHOOSE(RANDBETWEEN(1,15),"SAMSUNG","APPLE","SONY","TEKA","INDESIT","KENWOOD","PANASONIC","ELECTROLUX","FRANKO","LG","PHILIPS","SAACHI","ZANUSSI","WHIRLPOOL","LUXELL")</f>
        <v>ZANUSSI</v>
      </c>
      <c r="L148" s="36">
        <f ca="1">RANDBETWEEN(500,20000)</f>
        <v>15273</v>
      </c>
      <c r="M148" s="5"/>
      <c r="N148" s="6">
        <f ca="1">EOMONTH(DATE(YEAR(G148),MONTH(G148)+36,DAY(G148)),0)</f>
        <v>43220</v>
      </c>
    </row>
    <row r="149" spans="1:14" x14ac:dyDescent="0.25">
      <c r="A149" s="24">
        <v>135</v>
      </c>
      <c r="B149" s="5" t="s">
        <v>1208</v>
      </c>
      <c r="C149" s="22" t="s">
        <v>1498</v>
      </c>
      <c r="D149" s="36" t="str">
        <f ca="1">CHOOSE(RANDBETWEEN(1,15),"washing machine","dryer","air condition","mobile phone","blender","grill","tv","joystick","camera","drone","home cinema","xbox","playstation","laptop","iron")</f>
        <v>xbox</v>
      </c>
      <c r="E149" s="36" t="str">
        <f ca="1">CHOOSE(RANDBETWEEN(1,10),"elitelectronics","altaok","megatechnica","technoboom","metromart","gorgia","zoommer","gigant","smiley","beko")</f>
        <v>megatechnica</v>
      </c>
      <c r="F149" s="36" t="str">
        <f ca="1">CHOOSE(RANDBETWEEN(1,10),"თბილისი","ბათუმი","ქუთაისი","გორი","ფოთი","ახმეტა","მცხეთა","ზუგდიდი","კასპი","თელავი")</f>
        <v>ბათუმი</v>
      </c>
      <c r="G149" s="38">
        <f ca="1">RANDBETWEEN(41700,44600)</f>
        <v>42278</v>
      </c>
      <c r="H149" s="38">
        <f ca="1">RANDBETWEEN(44605,44800)</f>
        <v>44777</v>
      </c>
      <c r="I149" s="36">
        <f ca="1">RANDBETWEEN(1,50)</f>
        <v>1</v>
      </c>
      <c r="J149" s="37">
        <f ca="1">RANDBETWEEN(300,5000)+RAND()</f>
        <v>749.819440015655</v>
      </c>
      <c r="K149" s="36" t="str">
        <f ca="1">CHOOSE(RANDBETWEEN(1,15),"SAMSUNG","APPLE","SONY","TEKA","INDESIT","KENWOOD","PANASONIC","ELECTROLUX","FRANKO","LG","PHILIPS","SAACHI","ZANUSSI","WHIRLPOOL","LUXELL")</f>
        <v>SONY</v>
      </c>
      <c r="L149" s="36">
        <f ca="1">RANDBETWEEN(500,20000)</f>
        <v>19221</v>
      </c>
      <c r="M149" s="5"/>
      <c r="N149" s="6">
        <f ca="1">EOMONTH(DATE(YEAR(G149),MONTH(G149)+36,DAY(G149)),0)</f>
        <v>43404</v>
      </c>
    </row>
    <row r="150" spans="1:14" x14ac:dyDescent="0.25">
      <c r="A150" s="24">
        <v>136</v>
      </c>
      <c r="B150" s="5" t="s">
        <v>1206</v>
      </c>
      <c r="C150" s="22" t="s">
        <v>1497</v>
      </c>
      <c r="D150" s="36" t="str">
        <f ca="1">CHOOSE(RANDBETWEEN(1,15),"washing machine","dryer","air condition","mobile phone","blender","grill","tv","joystick","camera","drone","home cinema","xbox","playstation","laptop","iron")</f>
        <v>laptop</v>
      </c>
      <c r="E150" s="36" t="str">
        <f ca="1">CHOOSE(RANDBETWEEN(1,10),"elitelectronics","altaok","megatechnica","technoboom","metromart","gorgia","zoommer","gigant","smiley","beko")</f>
        <v>smiley</v>
      </c>
      <c r="F150" s="36" t="str">
        <f ca="1">CHOOSE(RANDBETWEEN(1,10),"თბილისი","ბათუმი","ქუთაისი","გორი","ფოთი","ახმეტა","მცხეთა","ზუგდიდი","კასპი","თელავი")</f>
        <v>ქუთაისი</v>
      </c>
      <c r="G150" s="38">
        <f ca="1">RANDBETWEEN(41700,44600)</f>
        <v>43752</v>
      </c>
      <c r="H150" s="38">
        <f ca="1">RANDBETWEEN(44605,44800)</f>
        <v>44642</v>
      </c>
      <c r="I150" s="36">
        <f ca="1">RANDBETWEEN(1,50)</f>
        <v>27</v>
      </c>
      <c r="J150" s="37">
        <f ca="1">RANDBETWEEN(300,5000)+RAND()</f>
        <v>4474.4809876408326</v>
      </c>
      <c r="K150" s="36" t="str">
        <f ca="1">CHOOSE(RANDBETWEEN(1,15),"SAMSUNG","APPLE","SONY","TEKA","INDESIT","KENWOOD","PANASONIC","ELECTROLUX","FRANKO","LG","PHILIPS","SAACHI","ZANUSSI","WHIRLPOOL","LUXELL")</f>
        <v>TEKA</v>
      </c>
      <c r="L150" s="36">
        <f ca="1">RANDBETWEEN(500,20000)</f>
        <v>10559</v>
      </c>
      <c r="M150" s="5"/>
      <c r="N150" s="6">
        <f ca="1">EOMONTH(DATE(YEAR(G150),MONTH(G150)+36,DAY(G150)),0)</f>
        <v>44865</v>
      </c>
    </row>
    <row r="151" spans="1:14" x14ac:dyDescent="0.25">
      <c r="A151" s="24">
        <v>137</v>
      </c>
      <c r="B151" s="5" t="s">
        <v>1204</v>
      </c>
      <c r="C151" s="22" t="s">
        <v>1496</v>
      </c>
      <c r="D151" s="36" t="str">
        <f ca="1">CHOOSE(RANDBETWEEN(1,15),"washing machine","dryer","air condition","mobile phone","blender","grill","tv","joystick","camera","drone","home cinema","xbox","playstation","laptop","iron")</f>
        <v>dryer</v>
      </c>
      <c r="E151" s="36" t="str">
        <f ca="1">CHOOSE(RANDBETWEEN(1,10),"elitelectronics","altaok","megatechnica","technoboom","metromart","gorgia","zoommer","gigant","smiley","beko")</f>
        <v>smiley</v>
      </c>
      <c r="F151" s="36" t="str">
        <f ca="1">CHOOSE(RANDBETWEEN(1,10),"თბილისი","ბათუმი","ქუთაისი","გორი","ფოთი","ახმეტა","მცხეთა","ზუგდიდი","კასპი","თელავი")</f>
        <v>ახმეტა</v>
      </c>
      <c r="G151" s="38">
        <f ca="1">RANDBETWEEN(41700,44600)</f>
        <v>43243</v>
      </c>
      <c r="H151" s="38">
        <f ca="1">RANDBETWEEN(44605,44800)</f>
        <v>44616</v>
      </c>
      <c r="I151" s="36">
        <f ca="1">RANDBETWEEN(1,50)</f>
        <v>11</v>
      </c>
      <c r="J151" s="37">
        <f ca="1">RANDBETWEEN(300,5000)+RAND()</f>
        <v>2568.2729921733448</v>
      </c>
      <c r="K151" s="36" t="str">
        <f ca="1">CHOOSE(RANDBETWEEN(1,15),"SAMSUNG","APPLE","SONY","TEKA","INDESIT","KENWOOD","PANASONIC","ELECTROLUX","FRANKO","LG","PHILIPS","SAACHI","ZANUSSI","WHIRLPOOL","LUXELL")</f>
        <v>INDESIT</v>
      </c>
      <c r="L151" s="36">
        <f ca="1">RANDBETWEEN(500,20000)</f>
        <v>13495</v>
      </c>
      <c r="M151" s="5"/>
      <c r="N151" s="6">
        <f ca="1">EOMONTH(DATE(YEAR(G151),MONTH(G151)+36,DAY(G151)),0)</f>
        <v>44347</v>
      </c>
    </row>
    <row r="152" spans="1:14" x14ac:dyDescent="0.25">
      <c r="A152" s="24">
        <v>138</v>
      </c>
      <c r="B152" s="5" t="s">
        <v>1202</v>
      </c>
      <c r="C152" s="22" t="s">
        <v>1495</v>
      </c>
      <c r="D152" s="36" t="str">
        <f ca="1">CHOOSE(RANDBETWEEN(1,15),"washing machine","dryer","air condition","mobile phone","blender","grill","tv","joystick","camera","drone","home cinema","xbox","playstation","laptop","iron")</f>
        <v>washing machine</v>
      </c>
      <c r="E152" s="36" t="str">
        <f ca="1">CHOOSE(RANDBETWEEN(1,10),"elitelectronics","altaok","megatechnica","technoboom","metromart","gorgia","zoommer","gigant","smiley","beko")</f>
        <v>altaok</v>
      </c>
      <c r="F152" s="36" t="str">
        <f ca="1">CHOOSE(RANDBETWEEN(1,10),"თბილისი","ბათუმი","ქუთაისი","გორი","ფოთი","ახმეტა","მცხეთა","ზუგდიდი","კასპი","თელავი")</f>
        <v>მცხეთა</v>
      </c>
      <c r="G152" s="38">
        <f ca="1">RANDBETWEEN(41700,44600)</f>
        <v>42569</v>
      </c>
      <c r="H152" s="38">
        <f ca="1">RANDBETWEEN(44605,44800)</f>
        <v>44672</v>
      </c>
      <c r="I152" s="36">
        <f ca="1">RANDBETWEEN(1,50)</f>
        <v>48</v>
      </c>
      <c r="J152" s="37">
        <f ca="1">RANDBETWEEN(300,5000)+RAND()</f>
        <v>1492.757226478265</v>
      </c>
      <c r="K152" s="36" t="str">
        <f ca="1">CHOOSE(RANDBETWEEN(1,15),"SAMSUNG","APPLE","SONY","TEKA","INDESIT","KENWOOD","PANASONIC","ELECTROLUX","FRANKO","LG","PHILIPS","SAACHI","ZANUSSI","WHIRLPOOL","LUXELL")</f>
        <v>ELECTROLUX</v>
      </c>
      <c r="L152" s="36">
        <f ca="1">RANDBETWEEN(500,20000)</f>
        <v>13620</v>
      </c>
      <c r="M152" s="5"/>
      <c r="N152" s="6">
        <f ca="1">EOMONTH(DATE(YEAR(G152),MONTH(G152)+36,DAY(G152)),0)</f>
        <v>43677</v>
      </c>
    </row>
    <row r="153" spans="1:14" x14ac:dyDescent="0.25">
      <c r="A153" s="24">
        <v>139</v>
      </c>
      <c r="B153" s="5" t="s">
        <v>1200</v>
      </c>
      <c r="C153" s="22" t="s">
        <v>1494</v>
      </c>
      <c r="D153" s="36" t="str">
        <f ca="1">CHOOSE(RANDBETWEEN(1,15),"washing machine","dryer","air condition","mobile phone","blender","grill","tv","joystick","camera","drone","home cinema","xbox","playstation","laptop","iron")</f>
        <v>dryer</v>
      </c>
      <c r="E153" s="36" t="str">
        <f ca="1">CHOOSE(RANDBETWEEN(1,10),"elitelectronics","altaok","megatechnica","technoboom","metromart","gorgia","zoommer","gigant","smiley","beko")</f>
        <v>technoboom</v>
      </c>
      <c r="F153" s="36" t="str">
        <f ca="1">CHOOSE(RANDBETWEEN(1,10),"თბილისი","ბათუმი","ქუთაისი","გორი","ფოთი","ახმეტა","მცხეთა","ზუგდიდი","კასპი","თელავი")</f>
        <v>თელავი</v>
      </c>
      <c r="G153" s="38">
        <f ca="1">RANDBETWEEN(41700,44600)</f>
        <v>42567</v>
      </c>
      <c r="H153" s="38">
        <f ca="1">RANDBETWEEN(44605,44800)</f>
        <v>44786</v>
      </c>
      <c r="I153" s="36">
        <f ca="1">RANDBETWEEN(1,50)</f>
        <v>11</v>
      </c>
      <c r="J153" s="37">
        <f ca="1">RANDBETWEEN(300,5000)+RAND()</f>
        <v>3068.3238784569594</v>
      </c>
      <c r="K153" s="36" t="str">
        <f ca="1">CHOOSE(RANDBETWEEN(1,15),"SAMSUNG","APPLE","SONY","TEKA","INDESIT","KENWOOD","PANASONIC","ELECTROLUX","FRANKO","LG","PHILIPS","SAACHI","ZANUSSI","WHIRLPOOL","LUXELL")</f>
        <v>LUXELL</v>
      </c>
      <c r="L153" s="36">
        <f ca="1">RANDBETWEEN(500,20000)</f>
        <v>13487</v>
      </c>
      <c r="M153" s="5"/>
      <c r="N153" s="6">
        <f ca="1">EOMONTH(DATE(YEAR(G153),MONTH(G153)+36,DAY(G153)),0)</f>
        <v>43677</v>
      </c>
    </row>
    <row r="154" spans="1:14" x14ac:dyDescent="0.25">
      <c r="A154" s="24">
        <v>140</v>
      </c>
      <c r="B154" s="5" t="s">
        <v>1198</v>
      </c>
      <c r="C154" s="22" t="s">
        <v>1493</v>
      </c>
      <c r="D154" s="36" t="str">
        <f ca="1">CHOOSE(RANDBETWEEN(1,15),"washing machine","dryer","air condition","mobile phone","blender","grill","tv","joystick","camera","drone","home cinema","xbox","playstation","laptop","iron")</f>
        <v>iron</v>
      </c>
      <c r="E154" s="36" t="str">
        <f ca="1">CHOOSE(RANDBETWEEN(1,10),"elitelectronics","altaok","megatechnica","technoboom","metromart","gorgia","zoommer","gigant","smiley","beko")</f>
        <v>megatechnica</v>
      </c>
      <c r="F154" s="36" t="str">
        <f ca="1">CHOOSE(RANDBETWEEN(1,10),"თბილისი","ბათუმი","ქუთაისი","გორი","ფოთი","ახმეტა","მცხეთა","ზუგდიდი","კასპი","თელავი")</f>
        <v>გორი</v>
      </c>
      <c r="G154" s="38">
        <f ca="1">RANDBETWEEN(41700,44600)</f>
        <v>42323</v>
      </c>
      <c r="H154" s="38">
        <f ca="1">RANDBETWEEN(44605,44800)</f>
        <v>44638</v>
      </c>
      <c r="I154" s="36">
        <f ca="1">RANDBETWEEN(1,50)</f>
        <v>7</v>
      </c>
      <c r="J154" s="37">
        <f ca="1">RANDBETWEEN(300,5000)+RAND()</f>
        <v>2138.2703020060435</v>
      </c>
      <c r="K154" s="36" t="str">
        <f ca="1">CHOOSE(RANDBETWEEN(1,15),"SAMSUNG","APPLE","SONY","TEKA","INDESIT","KENWOOD","PANASONIC","ELECTROLUX","FRANKO","LG","PHILIPS","SAACHI","ZANUSSI","WHIRLPOOL","LUXELL")</f>
        <v>PHILIPS</v>
      </c>
      <c r="L154" s="36">
        <f ca="1">RANDBETWEEN(500,20000)</f>
        <v>8725</v>
      </c>
      <c r="M154" s="5"/>
      <c r="N154" s="6">
        <f ca="1">EOMONTH(DATE(YEAR(G154),MONTH(G154)+36,DAY(G154)),0)</f>
        <v>43434</v>
      </c>
    </row>
    <row r="155" spans="1:14" x14ac:dyDescent="0.25">
      <c r="A155" s="24">
        <v>141</v>
      </c>
      <c r="B155" s="5" t="s">
        <v>1196</v>
      </c>
      <c r="C155" s="22" t="s">
        <v>1492</v>
      </c>
      <c r="D155" s="36" t="str">
        <f ca="1">CHOOSE(RANDBETWEEN(1,15),"washing machine","dryer","air condition","mobile phone","blender","grill","tv","joystick","camera","drone","home cinema","xbox","playstation","laptop","iron")</f>
        <v>laptop</v>
      </c>
      <c r="E155" s="36" t="str">
        <f ca="1">CHOOSE(RANDBETWEEN(1,10),"elitelectronics","altaok","megatechnica","technoboom","metromart","gorgia","zoommer","gigant","smiley","beko")</f>
        <v>megatechnica</v>
      </c>
      <c r="F155" s="36" t="str">
        <f ca="1">CHOOSE(RANDBETWEEN(1,10),"თბილისი","ბათუმი","ქუთაისი","გორი","ფოთი","ახმეტა","მცხეთა","ზუგდიდი","კასპი","თელავი")</f>
        <v>ქუთაისი</v>
      </c>
      <c r="G155" s="38">
        <f ca="1">RANDBETWEEN(41700,44600)</f>
        <v>42432</v>
      </c>
      <c r="H155" s="38">
        <f ca="1">RANDBETWEEN(44605,44800)</f>
        <v>44625</v>
      </c>
      <c r="I155" s="36">
        <f ca="1">RANDBETWEEN(1,50)</f>
        <v>4</v>
      </c>
      <c r="J155" s="37">
        <f ca="1">RANDBETWEEN(300,5000)+RAND()</f>
        <v>1398.9573039423897</v>
      </c>
      <c r="K155" s="36" t="str">
        <f ca="1">CHOOSE(RANDBETWEEN(1,15),"SAMSUNG","APPLE","SONY","TEKA","INDESIT","KENWOOD","PANASONIC","ELECTROLUX","FRANKO","LG","PHILIPS","SAACHI","ZANUSSI","WHIRLPOOL","LUXELL")</f>
        <v>SAACHI</v>
      </c>
      <c r="L155" s="36">
        <f ca="1">RANDBETWEEN(500,20000)</f>
        <v>12207</v>
      </c>
      <c r="M155" s="5"/>
      <c r="N155" s="6">
        <f ca="1">EOMONTH(DATE(YEAR(G155),MONTH(G155)+36,DAY(G155)),0)</f>
        <v>43555</v>
      </c>
    </row>
    <row r="156" spans="1:14" x14ac:dyDescent="0.25">
      <c r="A156" s="24">
        <v>142</v>
      </c>
      <c r="B156" s="5" t="s">
        <v>1194</v>
      </c>
      <c r="C156" s="22" t="s">
        <v>1491</v>
      </c>
      <c r="D156" s="36" t="str">
        <f ca="1">CHOOSE(RANDBETWEEN(1,15),"washing machine","dryer","air condition","mobile phone","blender","grill","tv","joystick","camera","drone","home cinema","xbox","playstation","laptop","iron")</f>
        <v>joystick</v>
      </c>
      <c r="E156" s="36" t="str">
        <f ca="1">CHOOSE(RANDBETWEEN(1,10),"elitelectronics","altaok","megatechnica","technoboom","metromart","gorgia","zoommer","gigant","smiley","beko")</f>
        <v>metromart</v>
      </c>
      <c r="F156" s="36" t="str">
        <f ca="1">CHOOSE(RANDBETWEEN(1,10),"თბილისი","ბათუმი","ქუთაისი","გორი","ფოთი","ახმეტა","მცხეთა","ზუგდიდი","კასპი","თელავი")</f>
        <v>გორი</v>
      </c>
      <c r="G156" s="38">
        <f ca="1">RANDBETWEEN(41700,44600)</f>
        <v>44069</v>
      </c>
      <c r="H156" s="38">
        <f ca="1">RANDBETWEEN(44605,44800)</f>
        <v>44611</v>
      </c>
      <c r="I156" s="36">
        <f ca="1">RANDBETWEEN(1,50)</f>
        <v>7</v>
      </c>
      <c r="J156" s="37">
        <f ca="1">RANDBETWEEN(300,5000)+RAND()</f>
        <v>438.49218630685959</v>
      </c>
      <c r="K156" s="36" t="str">
        <f ca="1">CHOOSE(RANDBETWEEN(1,15),"SAMSUNG","APPLE","SONY","TEKA","INDESIT","KENWOOD","PANASONIC","ELECTROLUX","FRANKO","LG","PHILIPS","SAACHI","ZANUSSI","WHIRLPOOL","LUXELL")</f>
        <v>LUXELL</v>
      </c>
      <c r="L156" s="36">
        <f ca="1">RANDBETWEEN(500,20000)</f>
        <v>6309</v>
      </c>
      <c r="M156" s="5"/>
      <c r="N156" s="6">
        <f ca="1">EOMONTH(DATE(YEAR(G156),MONTH(G156)+36,DAY(G156)),0)</f>
        <v>45169</v>
      </c>
    </row>
    <row r="157" spans="1:14" x14ac:dyDescent="0.25">
      <c r="A157" s="24">
        <v>143</v>
      </c>
      <c r="B157" s="5" t="s">
        <v>1192</v>
      </c>
      <c r="C157" s="22" t="s">
        <v>1490</v>
      </c>
      <c r="D157" s="36" t="str">
        <f ca="1">CHOOSE(RANDBETWEEN(1,15),"washing machine","dryer","air condition","mobile phone","blender","grill","tv","joystick","camera","drone","home cinema","xbox","playstation","laptop","iron")</f>
        <v>blender</v>
      </c>
      <c r="E157" s="36" t="str">
        <f ca="1">CHOOSE(RANDBETWEEN(1,10),"elitelectronics","altaok","megatechnica","technoboom","metromart","gorgia","zoommer","gigant","smiley","beko")</f>
        <v>smiley</v>
      </c>
      <c r="F157" s="36" t="str">
        <f ca="1">CHOOSE(RANDBETWEEN(1,10),"თბილისი","ბათუმი","ქუთაისი","გორი","ფოთი","ახმეტა","მცხეთა","ზუგდიდი","კასპი","თელავი")</f>
        <v>ახმეტა</v>
      </c>
      <c r="G157" s="38">
        <f ca="1">RANDBETWEEN(41700,44600)</f>
        <v>42758</v>
      </c>
      <c r="H157" s="38">
        <f ca="1">RANDBETWEEN(44605,44800)</f>
        <v>44711</v>
      </c>
      <c r="I157" s="36">
        <f ca="1">RANDBETWEEN(1,50)</f>
        <v>10</v>
      </c>
      <c r="J157" s="37">
        <f ca="1">RANDBETWEEN(300,5000)+RAND()</f>
        <v>2725.9061732488003</v>
      </c>
      <c r="K157" s="36" t="str">
        <f ca="1">CHOOSE(RANDBETWEEN(1,15),"SAMSUNG","APPLE","SONY","TEKA","INDESIT","KENWOOD","PANASONIC","ELECTROLUX","FRANKO","LG","PHILIPS","SAACHI","ZANUSSI","WHIRLPOOL","LUXELL")</f>
        <v>SAMSUNG</v>
      </c>
      <c r="L157" s="36">
        <f ca="1">RANDBETWEEN(500,20000)</f>
        <v>8293</v>
      </c>
      <c r="M157" s="5"/>
      <c r="N157" s="6">
        <f ca="1">EOMONTH(DATE(YEAR(G157),MONTH(G157)+36,DAY(G157)),0)</f>
        <v>43861</v>
      </c>
    </row>
    <row r="158" spans="1:14" x14ac:dyDescent="0.25">
      <c r="A158" s="24">
        <v>144</v>
      </c>
      <c r="B158" s="5" t="s">
        <v>1190</v>
      </c>
      <c r="C158" s="22" t="s">
        <v>1489</v>
      </c>
      <c r="D158" s="36" t="str">
        <f ca="1">CHOOSE(RANDBETWEEN(1,15),"washing machine","dryer","air condition","mobile phone","blender","grill","tv","joystick","camera","drone","home cinema","xbox","playstation","laptop","iron")</f>
        <v>playstation</v>
      </c>
      <c r="E158" s="36" t="str">
        <f ca="1">CHOOSE(RANDBETWEEN(1,10),"elitelectronics","altaok","megatechnica","technoboom","metromart","gorgia","zoommer","gigant","smiley","beko")</f>
        <v>zoommer</v>
      </c>
      <c r="F158" s="36" t="str">
        <f ca="1">CHOOSE(RANDBETWEEN(1,10),"თბილისი","ბათუმი","ქუთაისი","გორი","ფოთი","ახმეტა","მცხეთა","ზუგდიდი","კასპი","თელავი")</f>
        <v>ფოთი</v>
      </c>
      <c r="G158" s="38">
        <f ca="1">RANDBETWEEN(41700,44600)</f>
        <v>44507</v>
      </c>
      <c r="H158" s="38">
        <f ca="1">RANDBETWEEN(44605,44800)</f>
        <v>44766</v>
      </c>
      <c r="I158" s="36">
        <f ca="1">RANDBETWEEN(1,50)</f>
        <v>44</v>
      </c>
      <c r="J158" s="37">
        <f ca="1">RANDBETWEEN(300,5000)+RAND()</f>
        <v>4000.9392919838569</v>
      </c>
      <c r="K158" s="36" t="str">
        <f ca="1">CHOOSE(RANDBETWEEN(1,15),"SAMSUNG","APPLE","SONY","TEKA","INDESIT","KENWOOD","PANASONIC","ELECTROLUX","FRANKO","LG","PHILIPS","SAACHI","ZANUSSI","WHIRLPOOL","LUXELL")</f>
        <v>WHIRLPOOL</v>
      </c>
      <c r="L158" s="36">
        <f ca="1">RANDBETWEEN(500,20000)</f>
        <v>10893</v>
      </c>
      <c r="M158" s="5"/>
      <c r="N158" s="6">
        <f ca="1">EOMONTH(DATE(YEAR(G158),MONTH(G158)+36,DAY(G158)),0)</f>
        <v>45626</v>
      </c>
    </row>
    <row r="159" spans="1:14" x14ac:dyDescent="0.25">
      <c r="A159" s="24">
        <v>145</v>
      </c>
      <c r="B159" s="5" t="s">
        <v>1188</v>
      </c>
      <c r="C159" s="22" t="s">
        <v>1488</v>
      </c>
      <c r="D159" s="36" t="str">
        <f ca="1">CHOOSE(RANDBETWEEN(1,15),"washing machine","dryer","air condition","mobile phone","blender","grill","tv","joystick","camera","drone","home cinema","xbox","playstation","laptop","iron")</f>
        <v>laptop</v>
      </c>
      <c r="E159" s="36" t="str">
        <f ca="1">CHOOSE(RANDBETWEEN(1,10),"elitelectronics","altaok","megatechnica","technoboom","metromart","gorgia","zoommer","gigant","smiley","beko")</f>
        <v>technoboom</v>
      </c>
      <c r="F159" s="36" t="str">
        <f ca="1">CHOOSE(RANDBETWEEN(1,10),"თბილისი","ბათუმი","ქუთაისი","გორი","ფოთი","ახმეტა","მცხეთა","ზუგდიდი","კასპი","თელავი")</f>
        <v>თბილისი</v>
      </c>
      <c r="G159" s="38">
        <f ca="1">RANDBETWEEN(41700,44600)</f>
        <v>42154</v>
      </c>
      <c r="H159" s="38">
        <f ca="1">RANDBETWEEN(44605,44800)</f>
        <v>44682</v>
      </c>
      <c r="I159" s="36">
        <f ca="1">RANDBETWEEN(1,50)</f>
        <v>1</v>
      </c>
      <c r="J159" s="37">
        <f ca="1">RANDBETWEEN(300,5000)+RAND()</f>
        <v>1397.2861505326141</v>
      </c>
      <c r="K159" s="36" t="str">
        <f ca="1">CHOOSE(RANDBETWEEN(1,15),"SAMSUNG","APPLE","SONY","TEKA","INDESIT","KENWOOD","PANASONIC","ELECTROLUX","FRANKO","LG","PHILIPS","SAACHI","ZANUSSI","WHIRLPOOL","LUXELL")</f>
        <v>SONY</v>
      </c>
      <c r="L159" s="36">
        <f ca="1">RANDBETWEEN(500,20000)</f>
        <v>1361</v>
      </c>
      <c r="M159" s="5"/>
      <c r="N159" s="6">
        <f ca="1">EOMONTH(DATE(YEAR(G159),MONTH(G159)+36,DAY(G159)),0)</f>
        <v>43251</v>
      </c>
    </row>
    <row r="160" spans="1:14" x14ac:dyDescent="0.25">
      <c r="A160" s="24">
        <v>146</v>
      </c>
      <c r="B160" s="5" t="s">
        <v>1186</v>
      </c>
      <c r="C160" s="22" t="s">
        <v>1487</v>
      </c>
      <c r="D160" s="36" t="str">
        <f ca="1">CHOOSE(RANDBETWEEN(1,15),"washing machine","dryer","air condition","mobile phone","blender","grill","tv","joystick","camera","drone","home cinema","xbox","playstation","laptop","iron")</f>
        <v>xbox</v>
      </c>
      <c r="E160" s="36" t="str">
        <f ca="1">CHOOSE(RANDBETWEEN(1,10),"elitelectronics","altaok","megatechnica","technoboom","metromart","gorgia","zoommer","gigant","smiley","beko")</f>
        <v>zoommer</v>
      </c>
      <c r="F160" s="36" t="str">
        <f ca="1">CHOOSE(RANDBETWEEN(1,10),"თბილისი","ბათუმი","ქუთაისი","გორი","ფოთი","ახმეტა","მცხეთა","ზუგდიდი","კასპი","თელავი")</f>
        <v>თბილისი</v>
      </c>
      <c r="G160" s="38">
        <f ca="1">RANDBETWEEN(41700,44600)</f>
        <v>42187</v>
      </c>
      <c r="H160" s="38">
        <f ca="1">RANDBETWEEN(44605,44800)</f>
        <v>44680</v>
      </c>
      <c r="I160" s="36">
        <f ca="1">RANDBETWEEN(1,50)</f>
        <v>34</v>
      </c>
      <c r="J160" s="37">
        <f ca="1">RANDBETWEEN(300,5000)+RAND()</f>
        <v>4593.1585076210131</v>
      </c>
      <c r="K160" s="36" t="str">
        <f ca="1">CHOOSE(RANDBETWEEN(1,15),"SAMSUNG","APPLE","SONY","TEKA","INDESIT","KENWOOD","PANASONIC","ELECTROLUX","FRANKO","LG","PHILIPS","SAACHI","ZANUSSI","WHIRLPOOL","LUXELL")</f>
        <v>SAACHI</v>
      </c>
      <c r="L160" s="36">
        <f ca="1">RANDBETWEEN(500,20000)</f>
        <v>13591</v>
      </c>
      <c r="M160" s="5"/>
      <c r="N160" s="6">
        <f ca="1">EOMONTH(DATE(YEAR(G160),MONTH(G160)+36,DAY(G160)),0)</f>
        <v>43312</v>
      </c>
    </row>
    <row r="161" spans="1:14" x14ac:dyDescent="0.25">
      <c r="A161" s="24">
        <v>147</v>
      </c>
      <c r="B161" s="5" t="s">
        <v>1184</v>
      </c>
      <c r="C161" s="22" t="s">
        <v>1486</v>
      </c>
      <c r="D161" s="36" t="str">
        <f ca="1">CHOOSE(RANDBETWEEN(1,15),"washing machine","dryer","air condition","mobile phone","blender","grill","tv","joystick","camera","drone","home cinema","xbox","playstation","laptop","iron")</f>
        <v>playstation</v>
      </c>
      <c r="E161" s="36" t="str">
        <f ca="1">CHOOSE(RANDBETWEEN(1,10),"elitelectronics","altaok","megatechnica","technoboom","metromart","gorgia","zoommer","gigant","smiley","beko")</f>
        <v>elitelectronics</v>
      </c>
      <c r="F161" s="36" t="str">
        <f ca="1">CHOOSE(RANDBETWEEN(1,10),"თბილისი","ბათუმი","ქუთაისი","გორი","ფოთი","ახმეტა","მცხეთა","ზუგდიდი","კასპი","თელავი")</f>
        <v>ფოთი</v>
      </c>
      <c r="G161" s="38">
        <f ca="1">RANDBETWEEN(41700,44600)</f>
        <v>42930</v>
      </c>
      <c r="H161" s="38">
        <f ca="1">RANDBETWEEN(44605,44800)</f>
        <v>44676</v>
      </c>
      <c r="I161" s="36">
        <f ca="1">RANDBETWEEN(1,50)</f>
        <v>5</v>
      </c>
      <c r="J161" s="37">
        <f ca="1">RANDBETWEEN(300,5000)+RAND()</f>
        <v>3581.244954220927</v>
      </c>
      <c r="K161" s="36" t="str">
        <f ca="1">CHOOSE(RANDBETWEEN(1,15),"SAMSUNG","APPLE","SONY","TEKA","INDESIT","KENWOOD","PANASONIC","ELECTROLUX","FRANKO","LG","PHILIPS","SAACHI","ZANUSSI","WHIRLPOOL","LUXELL")</f>
        <v>LUXELL</v>
      </c>
      <c r="L161" s="36">
        <f ca="1">RANDBETWEEN(500,20000)</f>
        <v>9062</v>
      </c>
      <c r="M161" s="5"/>
      <c r="N161" s="6">
        <f ca="1">EOMONTH(DATE(YEAR(G161),MONTH(G161)+36,DAY(G161)),0)</f>
        <v>44043</v>
      </c>
    </row>
    <row r="162" spans="1:14" x14ac:dyDescent="0.25">
      <c r="A162" s="24">
        <v>148</v>
      </c>
      <c r="B162" s="5" t="s">
        <v>1182</v>
      </c>
      <c r="C162" s="22" t="s">
        <v>1485</v>
      </c>
      <c r="D162" s="36" t="str">
        <f ca="1">CHOOSE(RANDBETWEEN(1,15),"washing machine","dryer","air condition","mobile phone","blender","grill","tv","joystick","camera","drone","home cinema","xbox","playstation","laptop","iron")</f>
        <v>laptop</v>
      </c>
      <c r="E162" s="36" t="str">
        <f ca="1">CHOOSE(RANDBETWEEN(1,10),"elitelectronics","altaok","megatechnica","technoboom","metromart","gorgia","zoommer","gigant","smiley","beko")</f>
        <v>gigant</v>
      </c>
      <c r="F162" s="36" t="str">
        <f ca="1">CHOOSE(RANDBETWEEN(1,10),"თბილისი","ბათუმი","ქუთაისი","გორი","ფოთი","ახმეტა","მცხეთა","ზუგდიდი","კასპი","თელავი")</f>
        <v>მცხეთა</v>
      </c>
      <c r="G162" s="38">
        <f ca="1">RANDBETWEEN(41700,44600)</f>
        <v>42727</v>
      </c>
      <c r="H162" s="38">
        <f ca="1">RANDBETWEEN(44605,44800)</f>
        <v>44770</v>
      </c>
      <c r="I162" s="36">
        <f ca="1">RANDBETWEEN(1,50)</f>
        <v>5</v>
      </c>
      <c r="J162" s="37">
        <f ca="1">RANDBETWEEN(300,5000)+RAND()</f>
        <v>1347.9598190175141</v>
      </c>
      <c r="K162" s="36" t="str">
        <f ca="1">CHOOSE(RANDBETWEEN(1,15),"SAMSUNG","APPLE","SONY","TEKA","INDESIT","KENWOOD","PANASONIC","ELECTROLUX","FRANKO","LG","PHILIPS","SAACHI","ZANUSSI","WHIRLPOOL","LUXELL")</f>
        <v>SAACHI</v>
      </c>
      <c r="L162" s="36">
        <f ca="1">RANDBETWEEN(500,20000)</f>
        <v>18268</v>
      </c>
      <c r="M162" s="5"/>
      <c r="N162" s="6">
        <f ca="1">EOMONTH(DATE(YEAR(G162),MONTH(G162)+36,DAY(G162)),0)</f>
        <v>43830</v>
      </c>
    </row>
    <row r="163" spans="1:14" x14ac:dyDescent="0.25">
      <c r="A163" s="24">
        <v>149</v>
      </c>
      <c r="B163" s="5" t="s">
        <v>1180</v>
      </c>
      <c r="C163" s="22" t="s">
        <v>1484</v>
      </c>
      <c r="D163" s="36" t="str">
        <f ca="1">CHOOSE(RANDBETWEEN(1,15),"washing machine","dryer","air condition","mobile phone","blender","grill","tv","joystick","camera","drone","home cinema","xbox","playstation","laptop","iron")</f>
        <v>blender</v>
      </c>
      <c r="E163" s="36" t="str">
        <f ca="1">CHOOSE(RANDBETWEEN(1,10),"elitelectronics","altaok","megatechnica","technoboom","metromart","gorgia","zoommer","gigant","smiley","beko")</f>
        <v>gorgia</v>
      </c>
      <c r="F163" s="36" t="str">
        <f ca="1">CHOOSE(RANDBETWEEN(1,10),"თბილისი","ბათუმი","ქუთაისი","გორი","ფოთი","ახმეტა","მცხეთა","ზუგდიდი","კასპი","თელავი")</f>
        <v>კასპი</v>
      </c>
      <c r="G163" s="38">
        <f ca="1">RANDBETWEEN(41700,44600)</f>
        <v>43992</v>
      </c>
      <c r="H163" s="38">
        <f ca="1">RANDBETWEEN(44605,44800)</f>
        <v>44758</v>
      </c>
      <c r="I163" s="36">
        <f ca="1">RANDBETWEEN(1,50)</f>
        <v>35</v>
      </c>
      <c r="J163" s="37">
        <f ca="1">RANDBETWEEN(300,5000)+RAND()</f>
        <v>3069.6838339383844</v>
      </c>
      <c r="K163" s="36" t="str">
        <f ca="1">CHOOSE(RANDBETWEEN(1,15),"SAMSUNG","APPLE","SONY","TEKA","INDESIT","KENWOOD","PANASONIC","ELECTROLUX","FRANKO","LG","PHILIPS","SAACHI","ZANUSSI","WHIRLPOOL","LUXELL")</f>
        <v>SONY</v>
      </c>
      <c r="L163" s="36">
        <f ca="1">RANDBETWEEN(500,20000)</f>
        <v>16219</v>
      </c>
      <c r="M163" s="5"/>
      <c r="N163" s="6">
        <f ca="1">EOMONTH(DATE(YEAR(G163),MONTH(G163)+36,DAY(G163)),0)</f>
        <v>45107</v>
      </c>
    </row>
    <row r="164" spans="1:14" x14ac:dyDescent="0.25">
      <c r="A164" s="24">
        <v>150</v>
      </c>
      <c r="B164" s="5" t="s">
        <v>1178</v>
      </c>
      <c r="C164" s="22" t="s">
        <v>1483</v>
      </c>
      <c r="D164" s="36" t="str">
        <f ca="1">CHOOSE(RANDBETWEEN(1,15),"washing machine","dryer","air condition","mobile phone","blender","grill","tv","joystick","camera","drone","home cinema","xbox","playstation","laptop","iron")</f>
        <v>dryer</v>
      </c>
      <c r="E164" s="36" t="str">
        <f ca="1">CHOOSE(RANDBETWEEN(1,10),"elitelectronics","altaok","megatechnica","technoboom","metromart","gorgia","zoommer","gigant","smiley","beko")</f>
        <v>altaok</v>
      </c>
      <c r="F164" s="36" t="str">
        <f ca="1">CHOOSE(RANDBETWEEN(1,10),"თბილისი","ბათუმი","ქუთაისი","გორი","ფოთი","ახმეტა","მცხეთა","ზუგდიდი","კასპი","თელავი")</f>
        <v>თელავი</v>
      </c>
      <c r="G164" s="38">
        <f ca="1">RANDBETWEEN(41700,44600)</f>
        <v>43161</v>
      </c>
      <c r="H164" s="38">
        <f ca="1">RANDBETWEEN(44605,44800)</f>
        <v>44770</v>
      </c>
      <c r="I164" s="36">
        <f ca="1">RANDBETWEEN(1,50)</f>
        <v>2</v>
      </c>
      <c r="J164" s="37">
        <f ca="1">RANDBETWEEN(300,5000)+RAND()</f>
        <v>4197.062715516774</v>
      </c>
      <c r="K164" s="36" t="str">
        <f ca="1">CHOOSE(RANDBETWEEN(1,15),"SAMSUNG","APPLE","SONY","TEKA","INDESIT","KENWOOD","PANASONIC","ELECTROLUX","FRANKO","LG","PHILIPS","SAACHI","ZANUSSI","WHIRLPOOL","LUXELL")</f>
        <v>SONY</v>
      </c>
      <c r="L164" s="36">
        <f ca="1">RANDBETWEEN(500,20000)</f>
        <v>9221</v>
      </c>
      <c r="M164" s="5"/>
      <c r="N164" s="6">
        <f ca="1">EOMONTH(DATE(YEAR(G164),MONTH(G164)+36,DAY(G164)),0)</f>
        <v>44286</v>
      </c>
    </row>
    <row r="165" spans="1:14" x14ac:dyDescent="0.25">
      <c r="A165" s="24">
        <v>151</v>
      </c>
      <c r="B165" s="5" t="s">
        <v>1176</v>
      </c>
      <c r="C165" s="22" t="s">
        <v>1482</v>
      </c>
      <c r="D165" s="36" t="str">
        <f ca="1">CHOOSE(RANDBETWEEN(1,15),"washing machine","dryer","air condition","mobile phone","blender","grill","tv","joystick","camera","drone","home cinema","xbox","playstation","laptop","iron")</f>
        <v>iron</v>
      </c>
      <c r="E165" s="36" t="str">
        <f ca="1">CHOOSE(RANDBETWEEN(1,10),"elitelectronics","altaok","megatechnica","technoboom","metromart","gorgia","zoommer","gigant","smiley","beko")</f>
        <v>technoboom</v>
      </c>
      <c r="F165" s="36" t="str">
        <f ca="1">CHOOSE(RANDBETWEEN(1,10),"თბილისი","ბათუმი","ქუთაისი","გორი","ფოთი","ახმეტა","მცხეთა","ზუგდიდი","კასპი","თელავი")</f>
        <v>კასპი</v>
      </c>
      <c r="G165" s="38">
        <f ca="1">RANDBETWEEN(41700,44600)</f>
        <v>44021</v>
      </c>
      <c r="H165" s="38">
        <f ca="1">RANDBETWEEN(44605,44800)</f>
        <v>44629</v>
      </c>
      <c r="I165" s="36">
        <f ca="1">RANDBETWEEN(1,50)</f>
        <v>7</v>
      </c>
      <c r="J165" s="37">
        <f ca="1">RANDBETWEEN(300,5000)+RAND()</f>
        <v>2183.0636283791964</v>
      </c>
      <c r="K165" s="36" t="str">
        <f ca="1">CHOOSE(RANDBETWEEN(1,15),"SAMSUNG","APPLE","SONY","TEKA","INDESIT","KENWOOD","PANASONIC","ELECTROLUX","FRANKO","LG","PHILIPS","SAACHI","ZANUSSI","WHIRLPOOL","LUXELL")</f>
        <v>KENWOOD</v>
      </c>
      <c r="L165" s="36">
        <f ca="1">RANDBETWEEN(500,20000)</f>
        <v>19222</v>
      </c>
      <c r="M165" s="5"/>
      <c r="N165" s="6">
        <f ca="1">EOMONTH(DATE(YEAR(G165),MONTH(G165)+36,DAY(G165)),0)</f>
        <v>45138</v>
      </c>
    </row>
    <row r="166" spans="1:14" x14ac:dyDescent="0.25">
      <c r="A166" s="24">
        <v>152</v>
      </c>
      <c r="B166" s="5" t="s">
        <v>1174</v>
      </c>
      <c r="C166" s="22" t="s">
        <v>1481</v>
      </c>
      <c r="D166" s="36" t="str">
        <f ca="1">CHOOSE(RANDBETWEEN(1,15),"washing machine","dryer","air condition","mobile phone","blender","grill","tv","joystick","camera","drone","home cinema","xbox","playstation","laptop","iron")</f>
        <v>laptop</v>
      </c>
      <c r="E166" s="36" t="str">
        <f ca="1">CHOOSE(RANDBETWEEN(1,10),"elitelectronics","altaok","megatechnica","technoboom","metromart","gorgia","zoommer","gigant","smiley","beko")</f>
        <v>smiley</v>
      </c>
      <c r="F166" s="36" t="str">
        <f ca="1">CHOOSE(RANDBETWEEN(1,10),"თბილისი","ბათუმი","ქუთაისი","გორი","ფოთი","ახმეტა","მცხეთა","ზუგდიდი","კასპი","თელავი")</f>
        <v>თბილისი</v>
      </c>
      <c r="G166" s="38">
        <f ca="1">RANDBETWEEN(41700,44600)</f>
        <v>43164</v>
      </c>
      <c r="H166" s="38">
        <f ca="1">RANDBETWEEN(44605,44800)</f>
        <v>44774</v>
      </c>
      <c r="I166" s="36">
        <f ca="1">RANDBETWEEN(1,50)</f>
        <v>15</v>
      </c>
      <c r="J166" s="37">
        <f ca="1">RANDBETWEEN(300,5000)+RAND()</f>
        <v>533.41505822510703</v>
      </c>
      <c r="K166" s="36" t="str">
        <f ca="1">CHOOSE(RANDBETWEEN(1,15),"SAMSUNG","APPLE","SONY","TEKA","INDESIT","KENWOOD","PANASONIC","ELECTROLUX","FRANKO","LG","PHILIPS","SAACHI","ZANUSSI","WHIRLPOOL","LUXELL")</f>
        <v>PHILIPS</v>
      </c>
      <c r="L166" s="36">
        <f ca="1">RANDBETWEEN(500,20000)</f>
        <v>9113</v>
      </c>
      <c r="M166" s="5"/>
      <c r="N166" s="6">
        <f ca="1">EOMONTH(DATE(YEAR(G166),MONTH(G166)+36,DAY(G166)),0)</f>
        <v>44286</v>
      </c>
    </row>
    <row r="167" spans="1:14" x14ac:dyDescent="0.25">
      <c r="A167" s="24">
        <v>153</v>
      </c>
      <c r="B167" s="5" t="s">
        <v>1172</v>
      </c>
      <c r="C167" s="22" t="s">
        <v>1480</v>
      </c>
      <c r="D167" s="36" t="str">
        <f ca="1">CHOOSE(RANDBETWEEN(1,15),"washing machine","dryer","air condition","mobile phone","blender","grill","tv","joystick","camera","drone","home cinema","xbox","playstation","laptop","iron")</f>
        <v>air condition</v>
      </c>
      <c r="E167" s="36" t="str">
        <f ca="1">CHOOSE(RANDBETWEEN(1,10),"elitelectronics","altaok","megatechnica","technoboom","metromart","gorgia","zoommer","gigant","smiley","beko")</f>
        <v>elitelectronics</v>
      </c>
      <c r="F167" s="36" t="str">
        <f ca="1">CHOOSE(RANDBETWEEN(1,10),"თბილისი","ბათუმი","ქუთაისი","გორი","ფოთი","ახმეტა","მცხეთა","ზუგდიდი","კასპი","თელავი")</f>
        <v>მცხეთა</v>
      </c>
      <c r="G167" s="38">
        <f ca="1">RANDBETWEEN(41700,44600)</f>
        <v>42732</v>
      </c>
      <c r="H167" s="38">
        <f ca="1">RANDBETWEEN(44605,44800)</f>
        <v>44794</v>
      </c>
      <c r="I167" s="36">
        <f ca="1">RANDBETWEEN(1,50)</f>
        <v>46</v>
      </c>
      <c r="J167" s="37">
        <f ca="1">RANDBETWEEN(300,5000)+RAND()</f>
        <v>1856.4379274234648</v>
      </c>
      <c r="K167" s="36" t="str">
        <f ca="1">CHOOSE(RANDBETWEEN(1,15),"SAMSUNG","APPLE","SONY","TEKA","INDESIT","KENWOOD","PANASONIC","ELECTROLUX","FRANKO","LG","PHILIPS","SAACHI","ZANUSSI","WHIRLPOOL","LUXELL")</f>
        <v>LG</v>
      </c>
      <c r="L167" s="36">
        <f ca="1">RANDBETWEEN(500,20000)</f>
        <v>16862</v>
      </c>
      <c r="M167" s="5"/>
      <c r="N167" s="6">
        <f ca="1">EOMONTH(DATE(YEAR(G167),MONTH(G167)+36,DAY(G167)),0)</f>
        <v>43830</v>
      </c>
    </row>
    <row r="168" spans="1:14" x14ac:dyDescent="0.25">
      <c r="A168" s="24">
        <v>154</v>
      </c>
      <c r="B168" s="5" t="s">
        <v>1170</v>
      </c>
      <c r="C168" s="22" t="s">
        <v>1479</v>
      </c>
      <c r="D168" s="36" t="str">
        <f ca="1">CHOOSE(RANDBETWEEN(1,15),"washing machine","dryer","air condition","mobile phone","blender","grill","tv","joystick","camera","drone","home cinema","xbox","playstation","laptop","iron")</f>
        <v>grill</v>
      </c>
      <c r="E168" s="36" t="str">
        <f ca="1">CHOOSE(RANDBETWEEN(1,10),"elitelectronics","altaok","megatechnica","technoboom","metromart","gorgia","zoommer","gigant","smiley","beko")</f>
        <v>elitelectronics</v>
      </c>
      <c r="F168" s="36" t="str">
        <f ca="1">CHOOSE(RANDBETWEEN(1,10),"თბილისი","ბათუმი","ქუთაისი","გორი","ფოთი","ახმეტა","მცხეთა","ზუგდიდი","კასპი","თელავი")</f>
        <v>ბათუმი</v>
      </c>
      <c r="G168" s="38">
        <f ca="1">RANDBETWEEN(41700,44600)</f>
        <v>42793</v>
      </c>
      <c r="H168" s="38">
        <f ca="1">RANDBETWEEN(44605,44800)</f>
        <v>44625</v>
      </c>
      <c r="I168" s="36">
        <f ca="1">RANDBETWEEN(1,50)</f>
        <v>28</v>
      </c>
      <c r="J168" s="37">
        <f ca="1">RANDBETWEEN(300,5000)+RAND()</f>
        <v>667.20573269923034</v>
      </c>
      <c r="K168" s="36" t="str">
        <f ca="1">CHOOSE(RANDBETWEEN(1,15),"SAMSUNG","APPLE","SONY","TEKA","INDESIT","KENWOOD","PANASONIC","ELECTROLUX","FRANKO","LG","PHILIPS","SAACHI","ZANUSSI","WHIRLPOOL","LUXELL")</f>
        <v>PANASONIC</v>
      </c>
      <c r="L168" s="36">
        <f ca="1">RANDBETWEEN(500,20000)</f>
        <v>17057</v>
      </c>
      <c r="M168" s="5"/>
      <c r="N168" s="6">
        <f ca="1">EOMONTH(DATE(YEAR(G168),MONTH(G168)+36,DAY(G168)),0)</f>
        <v>43890</v>
      </c>
    </row>
    <row r="169" spans="1:14" x14ac:dyDescent="0.25">
      <c r="A169" s="24">
        <v>155</v>
      </c>
      <c r="B169" s="5" t="s">
        <v>1168</v>
      </c>
      <c r="C169" s="22" t="s">
        <v>1478</v>
      </c>
      <c r="D169" s="36" t="str">
        <f ca="1">CHOOSE(RANDBETWEEN(1,15),"washing machine","dryer","air condition","mobile phone","blender","grill","tv","joystick","camera","drone","home cinema","xbox","playstation","laptop","iron")</f>
        <v>laptop</v>
      </c>
      <c r="E169" s="36" t="str">
        <f ca="1">CHOOSE(RANDBETWEEN(1,10),"elitelectronics","altaok","megatechnica","technoboom","metromart","gorgia","zoommer","gigant","smiley","beko")</f>
        <v>gigant</v>
      </c>
      <c r="F169" s="36" t="str">
        <f ca="1">CHOOSE(RANDBETWEEN(1,10),"თბილისი","ბათუმი","ქუთაისი","გორი","ფოთი","ახმეტა","მცხეთა","ზუგდიდი","კასპი","თელავი")</f>
        <v>თბილისი</v>
      </c>
      <c r="G169" s="38">
        <f ca="1">RANDBETWEEN(41700,44600)</f>
        <v>43012</v>
      </c>
      <c r="H169" s="38">
        <f ca="1">RANDBETWEEN(44605,44800)</f>
        <v>44619</v>
      </c>
      <c r="I169" s="36">
        <f ca="1">RANDBETWEEN(1,50)</f>
        <v>9</v>
      </c>
      <c r="J169" s="37">
        <f ca="1">RANDBETWEEN(300,5000)+RAND()</f>
        <v>2705.3620855381873</v>
      </c>
      <c r="K169" s="36" t="str">
        <f ca="1">CHOOSE(RANDBETWEEN(1,15),"SAMSUNG","APPLE","SONY","TEKA","INDESIT","KENWOOD","PANASONIC","ELECTROLUX","FRANKO","LG","PHILIPS","SAACHI","ZANUSSI","WHIRLPOOL","LUXELL")</f>
        <v>ELECTROLUX</v>
      </c>
      <c r="L169" s="36">
        <f ca="1">RANDBETWEEN(500,20000)</f>
        <v>13071</v>
      </c>
      <c r="M169" s="5"/>
      <c r="N169" s="6">
        <f ca="1">EOMONTH(DATE(YEAR(G169),MONTH(G169)+36,DAY(G169)),0)</f>
        <v>44135</v>
      </c>
    </row>
    <row r="170" spans="1:14" x14ac:dyDescent="0.25">
      <c r="A170" s="24">
        <v>156</v>
      </c>
      <c r="B170" s="5" t="s">
        <v>1166</v>
      </c>
      <c r="C170" s="22" t="s">
        <v>1477</v>
      </c>
      <c r="D170" s="36" t="str">
        <f ca="1">CHOOSE(RANDBETWEEN(1,15),"washing machine","dryer","air condition","mobile phone","blender","grill","tv","joystick","camera","drone","home cinema","xbox","playstation","laptop","iron")</f>
        <v>air condition</v>
      </c>
      <c r="E170" s="36" t="str">
        <f ca="1">CHOOSE(RANDBETWEEN(1,10),"elitelectronics","altaok","megatechnica","technoboom","metromart","gorgia","zoommer","gigant","smiley","beko")</f>
        <v>beko</v>
      </c>
      <c r="F170" s="36" t="str">
        <f ca="1">CHOOSE(RANDBETWEEN(1,10),"თბილისი","ბათუმი","ქუთაისი","გორი","ფოთი","ახმეტა","მცხეთა","ზუგდიდი","კასპი","თელავი")</f>
        <v>გორი</v>
      </c>
      <c r="G170" s="38">
        <f ca="1">RANDBETWEEN(41700,44600)</f>
        <v>43490</v>
      </c>
      <c r="H170" s="38">
        <f ca="1">RANDBETWEEN(44605,44800)</f>
        <v>44728</v>
      </c>
      <c r="I170" s="36">
        <f ca="1">RANDBETWEEN(1,50)</f>
        <v>17</v>
      </c>
      <c r="J170" s="37">
        <f ca="1">RANDBETWEEN(300,5000)+RAND()</f>
        <v>391.8418668631399</v>
      </c>
      <c r="K170" s="36" t="str">
        <f ca="1">CHOOSE(RANDBETWEEN(1,15),"SAMSUNG","APPLE","SONY","TEKA","INDESIT","KENWOOD","PANASONIC","ELECTROLUX","FRANKO","LG","PHILIPS","SAACHI","ZANUSSI","WHIRLPOOL","LUXELL")</f>
        <v>PANASONIC</v>
      </c>
      <c r="L170" s="36">
        <f ca="1">RANDBETWEEN(500,20000)</f>
        <v>7442</v>
      </c>
      <c r="M170" s="5"/>
      <c r="N170" s="6">
        <f ca="1">EOMONTH(DATE(YEAR(G170),MONTH(G170)+36,DAY(G170)),0)</f>
        <v>44592</v>
      </c>
    </row>
    <row r="171" spans="1:14" x14ac:dyDescent="0.25">
      <c r="A171" s="24">
        <v>157</v>
      </c>
      <c r="B171" s="5" t="s">
        <v>1164</v>
      </c>
      <c r="C171" s="22" t="s">
        <v>1476</v>
      </c>
      <c r="D171" s="36" t="str">
        <f ca="1">CHOOSE(RANDBETWEEN(1,15),"washing machine","dryer","air condition","mobile phone","blender","grill","tv","joystick","camera","drone","home cinema","xbox","playstation","laptop","iron")</f>
        <v>laptop</v>
      </c>
      <c r="E171" s="36" t="str">
        <f ca="1">CHOOSE(RANDBETWEEN(1,10),"elitelectronics","altaok","megatechnica","technoboom","metromart","gorgia","zoommer","gigant","smiley","beko")</f>
        <v>altaok</v>
      </c>
      <c r="F171" s="36" t="str">
        <f ca="1">CHOOSE(RANDBETWEEN(1,10),"თბილისი","ბათუმი","ქუთაისი","გორი","ფოთი","ახმეტა","მცხეთა","ზუგდიდი","კასპი","თელავი")</f>
        <v>თელავი</v>
      </c>
      <c r="G171" s="38">
        <f ca="1">RANDBETWEEN(41700,44600)</f>
        <v>43762</v>
      </c>
      <c r="H171" s="38">
        <f ca="1">RANDBETWEEN(44605,44800)</f>
        <v>44798</v>
      </c>
      <c r="I171" s="36">
        <f ca="1">RANDBETWEEN(1,50)</f>
        <v>47</v>
      </c>
      <c r="J171" s="37">
        <f ca="1">RANDBETWEEN(300,5000)+RAND()</f>
        <v>2620.2304647907713</v>
      </c>
      <c r="K171" s="36" t="str">
        <f ca="1">CHOOSE(RANDBETWEEN(1,15),"SAMSUNG","APPLE","SONY","TEKA","INDESIT","KENWOOD","PANASONIC","ELECTROLUX","FRANKO","LG","PHILIPS","SAACHI","ZANUSSI","WHIRLPOOL","LUXELL")</f>
        <v>LUXELL</v>
      </c>
      <c r="L171" s="36">
        <f ca="1">RANDBETWEEN(500,20000)</f>
        <v>716</v>
      </c>
      <c r="M171" s="5"/>
      <c r="N171" s="6">
        <f ca="1">EOMONTH(DATE(YEAR(G171),MONTH(G171)+36,DAY(G171)),0)</f>
        <v>44865</v>
      </c>
    </row>
    <row r="172" spans="1:14" x14ac:dyDescent="0.25">
      <c r="A172" s="24">
        <v>158</v>
      </c>
      <c r="B172" s="5" t="s">
        <v>1162</v>
      </c>
      <c r="C172" s="22" t="s">
        <v>1475</v>
      </c>
      <c r="D172" s="36" t="str">
        <f ca="1">CHOOSE(RANDBETWEEN(1,15),"washing machine","dryer","air condition","mobile phone","blender","grill","tv","joystick","camera","drone","home cinema","xbox","playstation","laptop","iron")</f>
        <v>washing machine</v>
      </c>
      <c r="E172" s="36" t="str">
        <f ca="1">CHOOSE(RANDBETWEEN(1,10),"elitelectronics","altaok","megatechnica","technoboom","metromart","gorgia","zoommer","gigant","smiley","beko")</f>
        <v>technoboom</v>
      </c>
      <c r="F172" s="36" t="str">
        <f ca="1">CHOOSE(RANDBETWEEN(1,10),"თბილისი","ბათუმი","ქუთაისი","გორი","ფოთი","ახმეტა","მცხეთა","ზუგდიდი","კასპი","თელავი")</f>
        <v>ქუთაისი</v>
      </c>
      <c r="G172" s="38">
        <f ca="1">RANDBETWEEN(41700,44600)</f>
        <v>42644</v>
      </c>
      <c r="H172" s="38">
        <f ca="1">RANDBETWEEN(44605,44800)</f>
        <v>44650</v>
      </c>
      <c r="I172" s="36">
        <f ca="1">RANDBETWEEN(1,50)</f>
        <v>39</v>
      </c>
      <c r="J172" s="37">
        <f ca="1">RANDBETWEEN(300,5000)+RAND()</f>
        <v>2979.8696758630308</v>
      </c>
      <c r="K172" s="36" t="str">
        <f ca="1">CHOOSE(RANDBETWEEN(1,15),"SAMSUNG","APPLE","SONY","TEKA","INDESIT","KENWOOD","PANASONIC","ELECTROLUX","FRANKO","LG","PHILIPS","SAACHI","ZANUSSI","WHIRLPOOL","LUXELL")</f>
        <v>SONY</v>
      </c>
      <c r="L172" s="36">
        <f ca="1">RANDBETWEEN(500,20000)</f>
        <v>3471</v>
      </c>
      <c r="M172" s="5"/>
      <c r="N172" s="6">
        <f ca="1">EOMONTH(DATE(YEAR(G172),MONTH(G172)+36,DAY(G172)),0)</f>
        <v>43769</v>
      </c>
    </row>
    <row r="173" spans="1:14" x14ac:dyDescent="0.25">
      <c r="A173" s="24">
        <v>159</v>
      </c>
      <c r="B173" s="5" t="s">
        <v>1160</v>
      </c>
      <c r="C173" s="22" t="s">
        <v>1474</v>
      </c>
      <c r="D173" s="36" t="str">
        <f ca="1">CHOOSE(RANDBETWEEN(1,15),"washing machine","dryer","air condition","mobile phone","blender","grill","tv","joystick","camera","drone","home cinema","xbox","playstation","laptop","iron")</f>
        <v>joystick</v>
      </c>
      <c r="E173" s="36" t="str">
        <f ca="1">CHOOSE(RANDBETWEEN(1,10),"elitelectronics","altaok","megatechnica","technoboom","metromart","gorgia","zoommer","gigant","smiley","beko")</f>
        <v>metromart</v>
      </c>
      <c r="F173" s="36" t="str">
        <f ca="1">CHOOSE(RANDBETWEEN(1,10),"თბილისი","ბათუმი","ქუთაისი","გორი","ფოთი","ახმეტა","მცხეთა","ზუგდიდი","კასპი","თელავი")</f>
        <v>მცხეთა</v>
      </c>
      <c r="G173" s="38">
        <f ca="1">RANDBETWEEN(41700,44600)</f>
        <v>42938</v>
      </c>
      <c r="H173" s="38">
        <f ca="1">RANDBETWEEN(44605,44800)</f>
        <v>44714</v>
      </c>
      <c r="I173" s="36">
        <f ca="1">RANDBETWEEN(1,50)</f>
        <v>6</v>
      </c>
      <c r="J173" s="37">
        <f ca="1">RANDBETWEEN(300,5000)+RAND()</f>
        <v>3277.6454253691322</v>
      </c>
      <c r="K173" s="36" t="str">
        <f ca="1">CHOOSE(RANDBETWEEN(1,15),"SAMSUNG","APPLE","SONY","TEKA","INDESIT","KENWOOD","PANASONIC","ELECTROLUX","FRANKO","LG","PHILIPS","SAACHI","ZANUSSI","WHIRLPOOL","LUXELL")</f>
        <v>KENWOOD</v>
      </c>
      <c r="L173" s="36">
        <f ca="1">RANDBETWEEN(500,20000)</f>
        <v>17059</v>
      </c>
      <c r="M173" s="5"/>
      <c r="N173" s="6">
        <f ca="1">EOMONTH(DATE(YEAR(G173),MONTH(G173)+36,DAY(G173)),0)</f>
        <v>44043</v>
      </c>
    </row>
  </sheetData>
  <mergeCells count="1">
    <mergeCell ref="A7:N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6907A-35EC-4724-BCF2-5603DD43244E}">
  <dimension ref="A1:I24"/>
  <sheetViews>
    <sheetView zoomScale="175" zoomScaleNormal="175" workbookViewId="0">
      <selection activeCell="C4" sqref="C4"/>
    </sheetView>
  </sheetViews>
  <sheetFormatPr defaultRowHeight="12.75" x14ac:dyDescent="0.2"/>
  <cols>
    <col min="1" max="1" width="27.140625" style="43" bestFit="1" customWidth="1"/>
    <col min="2" max="2" width="10.7109375" style="43" bestFit="1" customWidth="1"/>
    <col min="3" max="3" width="13.5703125" style="43" bestFit="1" customWidth="1"/>
    <col min="4" max="16384" width="9.140625" style="43"/>
  </cols>
  <sheetData>
    <row r="1" spans="1:9" x14ac:dyDescent="0.2">
      <c r="A1" s="41" t="s">
        <v>1665</v>
      </c>
      <c r="B1" s="41"/>
      <c r="C1" s="41"/>
      <c r="D1" s="42"/>
      <c r="E1" s="42"/>
      <c r="F1" s="42"/>
      <c r="G1" s="42"/>
      <c r="H1" s="42"/>
      <c r="I1" s="42"/>
    </row>
    <row r="2" spans="1:9" x14ac:dyDescent="0.2">
      <c r="A2" s="41"/>
      <c r="B2" s="41"/>
      <c r="C2" s="41"/>
      <c r="D2" s="42"/>
      <c r="E2" s="42"/>
      <c r="F2" s="42"/>
      <c r="G2" s="42"/>
      <c r="H2" s="42"/>
      <c r="I2" s="42"/>
    </row>
    <row r="3" spans="1:9" x14ac:dyDescent="0.2">
      <c r="A3" s="41" t="s">
        <v>1666</v>
      </c>
      <c r="B3" s="41" t="s">
        <v>1145</v>
      </c>
      <c r="C3" s="41" t="s">
        <v>1667</v>
      </c>
      <c r="D3" s="42"/>
      <c r="E3" s="42"/>
      <c r="F3" s="42"/>
      <c r="G3" s="42"/>
      <c r="H3" s="42"/>
      <c r="I3" s="42"/>
    </row>
    <row r="4" spans="1:9" x14ac:dyDescent="0.2">
      <c r="A4" s="42">
        <v>1</v>
      </c>
      <c r="B4" s="42">
        <v>655</v>
      </c>
      <c r="C4" s="42" t="e">
        <f>VLOOKUP(B4,$A$17:$B$21,2,0)</f>
        <v>#N/A</v>
      </c>
      <c r="D4" s="42" t="str">
        <f>VLOOKUP(B4,$A$17:$B$21,2,1)</f>
        <v>Widgets</v>
      </c>
      <c r="E4" s="42"/>
      <c r="F4" s="42"/>
      <c r="G4" s="42"/>
      <c r="H4" s="42"/>
      <c r="I4" s="42"/>
    </row>
    <row r="5" spans="1:9" x14ac:dyDescent="0.2">
      <c r="A5" s="42">
        <v>2</v>
      </c>
      <c r="B5" s="42">
        <v>5</v>
      </c>
      <c r="C5" s="42" t="e">
        <f t="shared" ref="C5:C13" si="0">VLOOKUP(B5,$A$17:$B$21,2,0)</f>
        <v>#N/A</v>
      </c>
      <c r="D5" s="42" t="e">
        <f t="shared" ref="D5:D13" si="1">VLOOKUP(B5,$A$17:$B$21,2,1)</f>
        <v>#N/A</v>
      </c>
      <c r="E5" s="42"/>
      <c r="F5" s="42"/>
      <c r="G5" s="42"/>
      <c r="H5" s="42"/>
      <c r="I5" s="42"/>
    </row>
    <row r="6" spans="1:9" x14ac:dyDescent="0.2">
      <c r="A6" s="42">
        <v>3</v>
      </c>
      <c r="B6" s="42">
        <v>835</v>
      </c>
      <c r="C6" s="42" t="e">
        <f t="shared" si="0"/>
        <v>#N/A</v>
      </c>
      <c r="D6" s="42" t="str">
        <f t="shared" si="1"/>
        <v>Widgets</v>
      </c>
      <c r="E6" s="42"/>
      <c r="F6" s="42"/>
      <c r="G6" s="42"/>
      <c r="H6" s="42"/>
      <c r="I6" s="42"/>
    </row>
    <row r="7" spans="1:9" x14ac:dyDescent="0.2">
      <c r="A7" s="42">
        <v>4</v>
      </c>
      <c r="B7" s="42">
        <v>341</v>
      </c>
      <c r="C7" s="42" t="str">
        <f t="shared" si="0"/>
        <v>Nuts</v>
      </c>
      <c r="D7" s="42" t="str">
        <f t="shared" si="1"/>
        <v>Nuts</v>
      </c>
      <c r="E7" s="42"/>
      <c r="F7" s="42"/>
      <c r="G7" s="42"/>
      <c r="H7" s="42"/>
      <c r="I7" s="42"/>
    </row>
    <row r="8" spans="1:9" x14ac:dyDescent="0.2">
      <c r="A8" s="42">
        <v>5</v>
      </c>
      <c r="B8" s="42">
        <v>199</v>
      </c>
      <c r="C8" s="42" t="e">
        <f t="shared" si="0"/>
        <v>#N/A</v>
      </c>
      <c r="D8" s="42" t="str">
        <f t="shared" si="1"/>
        <v>Pliers</v>
      </c>
      <c r="E8" s="42"/>
      <c r="F8" s="42"/>
      <c r="G8" s="42"/>
      <c r="H8" s="42"/>
      <c r="I8" s="42"/>
    </row>
    <row r="9" spans="1:9" x14ac:dyDescent="0.2">
      <c r="A9" s="42">
        <v>6</v>
      </c>
      <c r="B9" s="42">
        <v>294</v>
      </c>
      <c r="C9" s="42" t="str">
        <f>VLOOKUP(B9,$A$17:$B$21,2,0)</f>
        <v>Bolts</v>
      </c>
      <c r="D9" s="42" t="str">
        <f t="shared" si="1"/>
        <v>Bolts</v>
      </c>
      <c r="E9" s="42"/>
      <c r="F9" s="42"/>
      <c r="G9" s="42"/>
      <c r="H9" s="42"/>
      <c r="I9" s="42"/>
    </row>
    <row r="10" spans="1:9" x14ac:dyDescent="0.2">
      <c r="A10" s="42">
        <v>7</v>
      </c>
      <c r="B10" s="42">
        <v>340</v>
      </c>
      <c r="C10" s="42" t="e">
        <f t="shared" si="0"/>
        <v>#N/A</v>
      </c>
      <c r="D10" s="42" t="str">
        <f t="shared" si="1"/>
        <v>Bolts</v>
      </c>
      <c r="E10" s="42"/>
      <c r="F10" s="42"/>
      <c r="G10" s="42"/>
      <c r="H10" s="42"/>
      <c r="I10" s="42"/>
    </row>
    <row r="11" spans="1:9" x14ac:dyDescent="0.2">
      <c r="A11" s="42">
        <v>8</v>
      </c>
      <c r="B11" s="42">
        <v>800</v>
      </c>
      <c r="C11" s="42" t="e">
        <f t="shared" si="0"/>
        <v>#N/A</v>
      </c>
      <c r="D11" s="42" t="str">
        <f t="shared" si="1"/>
        <v>Widgets</v>
      </c>
      <c r="E11" s="42"/>
      <c r="F11" s="42"/>
      <c r="G11" s="42"/>
      <c r="H11" s="42"/>
      <c r="I11" s="42"/>
    </row>
    <row r="12" spans="1:9" x14ac:dyDescent="0.2">
      <c r="A12" s="42">
        <v>9</v>
      </c>
      <c r="B12" s="42">
        <v>294</v>
      </c>
      <c r="C12" s="42" t="str">
        <f t="shared" si="0"/>
        <v>Bolts</v>
      </c>
      <c r="D12" s="42" t="str">
        <f t="shared" si="1"/>
        <v>Bolts</v>
      </c>
      <c r="E12" s="42"/>
      <c r="F12" s="42"/>
      <c r="G12" s="42"/>
      <c r="H12" s="42"/>
      <c r="I12" s="42"/>
    </row>
    <row r="13" spans="1:9" x14ac:dyDescent="0.2">
      <c r="A13" s="42">
        <v>10</v>
      </c>
      <c r="B13" s="42">
        <v>100</v>
      </c>
      <c r="C13" s="42" t="str">
        <f t="shared" si="0"/>
        <v>Pliers</v>
      </c>
      <c r="D13" s="42" t="str">
        <f t="shared" si="1"/>
        <v>Pliers</v>
      </c>
      <c r="E13" s="42"/>
      <c r="F13" s="42"/>
      <c r="G13" s="42"/>
      <c r="H13" s="42"/>
      <c r="I13" s="42"/>
    </row>
    <row r="14" spans="1:9" x14ac:dyDescent="0.2">
      <c r="A14" s="42"/>
      <c r="B14" s="42"/>
      <c r="C14" s="42"/>
      <c r="D14" s="42"/>
      <c r="E14" s="42"/>
      <c r="F14" s="42"/>
      <c r="G14" s="42"/>
      <c r="H14" s="42"/>
      <c r="I14" s="42"/>
    </row>
    <row r="15" spans="1:9" ht="13.5" thickBot="1" x14ac:dyDescent="0.25">
      <c r="A15" s="42"/>
      <c r="B15" s="42"/>
      <c r="C15" s="42"/>
      <c r="D15" s="42"/>
      <c r="E15" s="42"/>
      <c r="F15" s="42"/>
      <c r="G15" s="42"/>
      <c r="H15" s="42"/>
      <c r="I15" s="42"/>
    </row>
    <row r="16" spans="1:9" ht="13.5" thickBot="1" x14ac:dyDescent="0.25">
      <c r="A16" s="44" t="s">
        <v>1139</v>
      </c>
      <c r="B16" s="45" t="s">
        <v>1668</v>
      </c>
      <c r="C16" s="42"/>
      <c r="D16" s="42"/>
      <c r="E16" s="42"/>
      <c r="F16" s="42"/>
      <c r="G16" s="42"/>
      <c r="H16" s="42"/>
      <c r="I16" s="42"/>
    </row>
    <row r="17" spans="1:9" x14ac:dyDescent="0.2">
      <c r="A17" s="46">
        <v>100</v>
      </c>
      <c r="B17" s="47" t="s">
        <v>1669</v>
      </c>
      <c r="C17" s="42"/>
      <c r="D17" s="42"/>
      <c r="E17" s="42"/>
      <c r="F17" s="42"/>
      <c r="G17" s="42"/>
      <c r="H17" s="42"/>
      <c r="I17" s="42"/>
    </row>
    <row r="18" spans="1:9" x14ac:dyDescent="0.2">
      <c r="A18" s="46">
        <v>294</v>
      </c>
      <c r="B18" s="47" t="s">
        <v>1670</v>
      </c>
      <c r="C18" s="42"/>
      <c r="D18" s="42"/>
      <c r="E18" s="42"/>
      <c r="F18" s="42"/>
      <c r="G18" s="42"/>
      <c r="H18" s="42"/>
      <c r="I18" s="42"/>
    </row>
    <row r="19" spans="1:9" x14ac:dyDescent="0.2">
      <c r="A19" s="46">
        <v>341</v>
      </c>
      <c r="B19" s="47" t="s">
        <v>1671</v>
      </c>
      <c r="C19" s="42"/>
      <c r="D19" s="42"/>
      <c r="E19" s="42"/>
      <c r="F19" s="42"/>
      <c r="G19" s="42"/>
      <c r="H19" s="42"/>
      <c r="I19" s="42"/>
    </row>
    <row r="20" spans="1:9" x14ac:dyDescent="0.2">
      <c r="A20" s="46">
        <v>562</v>
      </c>
      <c r="B20" s="47" t="s">
        <v>1672</v>
      </c>
      <c r="C20" s="42"/>
      <c r="D20" s="42"/>
      <c r="E20" s="42"/>
      <c r="F20" s="42"/>
      <c r="G20" s="42"/>
      <c r="H20" s="42"/>
      <c r="I20" s="42"/>
    </row>
    <row r="21" spans="1:9" ht="13.5" thickBot="1" x14ac:dyDescent="0.25">
      <c r="A21" s="48">
        <v>654</v>
      </c>
      <c r="B21" s="49" t="s">
        <v>1673</v>
      </c>
      <c r="C21" s="42"/>
      <c r="D21" s="42"/>
      <c r="E21" s="42"/>
      <c r="F21" s="42"/>
      <c r="G21" s="42"/>
      <c r="H21" s="42"/>
      <c r="I21" s="42"/>
    </row>
    <row r="22" spans="1:9" x14ac:dyDescent="0.2">
      <c r="A22" s="42"/>
      <c r="B22" s="42"/>
      <c r="C22" s="42"/>
      <c r="D22" s="42"/>
      <c r="E22" s="42"/>
      <c r="F22" s="42"/>
      <c r="G22" s="42"/>
      <c r="H22" s="42"/>
      <c r="I22" s="42"/>
    </row>
    <row r="23" spans="1:9" x14ac:dyDescent="0.2">
      <c r="A23" s="42"/>
      <c r="B23" s="42"/>
      <c r="C23" s="42"/>
      <c r="D23" s="42"/>
      <c r="E23" s="42"/>
      <c r="F23" s="42"/>
      <c r="G23" s="42"/>
      <c r="H23" s="42"/>
      <c r="I23" s="42"/>
    </row>
    <row r="24" spans="1:9" x14ac:dyDescent="0.2">
      <c r="A24" s="42"/>
      <c r="B24" s="42"/>
      <c r="C24" s="42"/>
      <c r="D24" s="42"/>
      <c r="E24" s="42"/>
      <c r="F24" s="42"/>
      <c r="G24" s="42"/>
      <c r="H24" s="42"/>
      <c r="I24"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A832D-0E46-4B97-A205-9068387D219C}">
  <dimension ref="A2:S29"/>
  <sheetViews>
    <sheetView workbookViewId="0">
      <selection activeCell="Q3" sqref="Q3"/>
    </sheetView>
  </sheetViews>
  <sheetFormatPr defaultRowHeight="15" x14ac:dyDescent="0.25"/>
  <cols>
    <col min="1" max="1" width="15.7109375" customWidth="1"/>
    <col min="16" max="16" width="16.85546875" customWidth="1"/>
    <col min="17" max="17" width="20.85546875" customWidth="1"/>
  </cols>
  <sheetData>
    <row r="2" spans="1:19" x14ac:dyDescent="0.25">
      <c r="P2" t="s">
        <v>1713</v>
      </c>
      <c r="Q2" t="s">
        <v>1712</v>
      </c>
      <c r="R2" t="s">
        <v>1707</v>
      </c>
      <c r="S2" t="s">
        <v>1700</v>
      </c>
    </row>
    <row r="3" spans="1:19" x14ac:dyDescent="0.25">
      <c r="B3" t="s">
        <v>1711</v>
      </c>
      <c r="C3" t="s">
        <v>1710</v>
      </c>
      <c r="D3" t="s">
        <v>1709</v>
      </c>
      <c r="E3" t="s">
        <v>1708</v>
      </c>
      <c r="F3" t="s">
        <v>1707</v>
      </c>
      <c r="G3" t="s">
        <v>1706</v>
      </c>
      <c r="H3" t="s">
        <v>1705</v>
      </c>
      <c r="I3" t="s">
        <v>1704</v>
      </c>
      <c r="J3" t="s">
        <v>1703</v>
      </c>
      <c r="K3" t="s">
        <v>1702</v>
      </c>
      <c r="L3" t="s">
        <v>1701</v>
      </c>
      <c r="M3" t="s">
        <v>1700</v>
      </c>
      <c r="P3">
        <f ca="1">RANDBETWEEN(1,25)</f>
        <v>6</v>
      </c>
      <c r="Q3" t="str" cm="1">
        <f t="array" aca="1" ref="Q3" ca="1">INDEX($A$4:$A$29,P3,1)</f>
        <v>Tato Gugulashvili</v>
      </c>
      <c r="R3" cm="1">
        <f t="array" aca="1" ref="R3" ca="1">INDEX($A$4:$M$29,P3,6)</f>
        <v>94</v>
      </c>
    </row>
    <row r="4" spans="1:19" x14ac:dyDescent="0.25">
      <c r="A4" t="s">
        <v>1699</v>
      </c>
      <c r="B4">
        <v>64</v>
      </c>
      <c r="C4">
        <v>64</v>
      </c>
      <c r="D4">
        <v>87</v>
      </c>
      <c r="E4">
        <v>52</v>
      </c>
      <c r="F4">
        <v>9</v>
      </c>
      <c r="G4">
        <v>15</v>
      </c>
      <c r="H4">
        <v>8</v>
      </c>
      <c r="I4">
        <v>21</v>
      </c>
      <c r="J4">
        <v>46</v>
      </c>
      <c r="K4">
        <v>79</v>
      </c>
      <c r="L4">
        <v>8</v>
      </c>
      <c r="M4">
        <v>67</v>
      </c>
      <c r="P4">
        <f ca="1">RANDBETWEEN(1,25)</f>
        <v>13</v>
      </c>
      <c r="Q4" t="str" cm="1">
        <f t="array" aca="1" ref="Q4" ca="1">INDEX($A$4:$A$29,P4,1)</f>
        <v>Tengiz Papidze</v>
      </c>
      <c r="R4" cm="1">
        <f t="array" aca="1" ref="R4" ca="1">INDEX($A$4:$M$29,P4,6)</f>
        <v>22</v>
      </c>
    </row>
    <row r="5" spans="1:19" x14ac:dyDescent="0.25">
      <c r="A5" t="s">
        <v>1698</v>
      </c>
      <c r="B5">
        <v>49</v>
      </c>
      <c r="C5">
        <v>74</v>
      </c>
      <c r="D5">
        <v>2</v>
      </c>
      <c r="E5">
        <v>18</v>
      </c>
      <c r="F5">
        <v>57</v>
      </c>
      <c r="G5">
        <v>43</v>
      </c>
      <c r="H5">
        <v>56</v>
      </c>
      <c r="I5">
        <v>68</v>
      </c>
      <c r="J5">
        <v>18</v>
      </c>
      <c r="K5">
        <v>13</v>
      </c>
      <c r="L5">
        <v>39</v>
      </c>
      <c r="M5">
        <v>77</v>
      </c>
      <c r="P5">
        <f ca="1">RANDBETWEEN(1,25)</f>
        <v>16</v>
      </c>
      <c r="Q5" t="str" cm="1">
        <f t="array" aca="1" ref="Q5" ca="1">INDEX($A$4:$A$29,P5,1)</f>
        <v>Mariam Abuladze</v>
      </c>
      <c r="R5" cm="1">
        <f t="array" aca="1" ref="R5" ca="1">INDEX($A$4:$M$29,P5,6)</f>
        <v>24</v>
      </c>
    </row>
    <row r="6" spans="1:19" x14ac:dyDescent="0.25">
      <c r="A6" t="s">
        <v>1697</v>
      </c>
      <c r="B6">
        <v>78</v>
      </c>
      <c r="C6">
        <v>4</v>
      </c>
      <c r="D6">
        <v>93</v>
      </c>
      <c r="E6">
        <v>22</v>
      </c>
      <c r="F6">
        <v>76</v>
      </c>
      <c r="G6">
        <v>34</v>
      </c>
      <c r="H6">
        <v>57</v>
      </c>
      <c r="I6">
        <v>77</v>
      </c>
      <c r="J6">
        <v>18</v>
      </c>
      <c r="K6">
        <v>49</v>
      </c>
      <c r="L6">
        <v>21</v>
      </c>
      <c r="M6">
        <v>64</v>
      </c>
      <c r="P6">
        <f ca="1">RANDBETWEEN(1,25)</f>
        <v>24</v>
      </c>
      <c r="Q6" t="str" cm="1">
        <f t="array" aca="1" ref="Q6" ca="1">INDEX($A$4:$A$29,P6,1)</f>
        <v>David Gviniashvili</v>
      </c>
      <c r="R6" cm="1">
        <f t="array" aca="1" ref="R6" ca="1">INDEX($A$4:$M$29,P6,6)</f>
        <v>5</v>
      </c>
    </row>
    <row r="7" spans="1:19" x14ac:dyDescent="0.25">
      <c r="A7" t="s">
        <v>1696</v>
      </c>
      <c r="B7">
        <v>79</v>
      </c>
      <c r="C7">
        <v>8</v>
      </c>
      <c r="D7">
        <v>3</v>
      </c>
      <c r="E7">
        <v>84</v>
      </c>
      <c r="F7">
        <v>57</v>
      </c>
      <c r="G7">
        <v>11</v>
      </c>
      <c r="H7">
        <v>81</v>
      </c>
      <c r="I7">
        <v>48</v>
      </c>
      <c r="J7">
        <v>58</v>
      </c>
      <c r="K7">
        <v>16</v>
      </c>
      <c r="L7">
        <v>5</v>
      </c>
      <c r="M7">
        <v>22</v>
      </c>
      <c r="P7">
        <f ca="1">RANDBETWEEN(1,25)</f>
        <v>13</v>
      </c>
      <c r="Q7" t="str" cm="1">
        <f t="array" aca="1" ref="Q7" ca="1">INDEX($A$4:$A$29,P7,1)</f>
        <v>Tengiz Papidze</v>
      </c>
      <c r="R7" cm="1">
        <f t="array" aca="1" ref="R7" ca="1">INDEX($A$4:$M$29,P7,6)</f>
        <v>22</v>
      </c>
    </row>
    <row r="8" spans="1:19" x14ac:dyDescent="0.25">
      <c r="A8" t="s">
        <v>1695</v>
      </c>
      <c r="B8">
        <v>7</v>
      </c>
      <c r="C8">
        <v>0</v>
      </c>
      <c r="D8">
        <v>70</v>
      </c>
      <c r="E8">
        <v>58</v>
      </c>
      <c r="F8">
        <v>38</v>
      </c>
      <c r="G8">
        <v>65</v>
      </c>
      <c r="H8">
        <v>88</v>
      </c>
      <c r="I8">
        <v>59</v>
      </c>
      <c r="J8">
        <v>30</v>
      </c>
      <c r="K8">
        <v>51</v>
      </c>
      <c r="L8">
        <v>29</v>
      </c>
      <c r="M8">
        <v>38</v>
      </c>
      <c r="P8">
        <f ca="1">RANDBETWEEN(1,25)</f>
        <v>1</v>
      </c>
      <c r="Q8" t="str" cm="1">
        <f t="array" aca="1" ref="Q8" ca="1">INDEX($A$4:$A$29,P8,1)</f>
        <v>Vazha Arabuli</v>
      </c>
      <c r="R8" cm="1">
        <f t="array" aca="1" ref="R8" ca="1">INDEX($A$4:$M$29,P8,6)</f>
        <v>9</v>
      </c>
    </row>
    <row r="9" spans="1:19" x14ac:dyDescent="0.25">
      <c r="A9" t="s">
        <v>1694</v>
      </c>
      <c r="B9">
        <v>26</v>
      </c>
      <c r="C9">
        <v>30</v>
      </c>
      <c r="D9">
        <v>14</v>
      </c>
      <c r="E9">
        <v>98</v>
      </c>
      <c r="F9">
        <v>94</v>
      </c>
      <c r="G9">
        <v>9</v>
      </c>
      <c r="H9">
        <v>68</v>
      </c>
      <c r="I9">
        <v>33</v>
      </c>
      <c r="J9">
        <v>44</v>
      </c>
      <c r="K9">
        <v>70</v>
      </c>
      <c r="L9">
        <v>36</v>
      </c>
      <c r="M9">
        <v>69</v>
      </c>
      <c r="P9">
        <f ca="1">RANDBETWEEN(1,25)</f>
        <v>9</v>
      </c>
      <c r="Q9" t="str" cm="1">
        <f t="array" aca="1" ref="Q9" ca="1">INDEX($A$4:$A$29,P9,1)</f>
        <v>Anna Tassberidze</v>
      </c>
      <c r="R9" cm="1">
        <f t="array" aca="1" ref="R9" ca="1">INDEX($A$4:$M$29,P9,6)</f>
        <v>30</v>
      </c>
    </row>
    <row r="10" spans="1:19" x14ac:dyDescent="0.25">
      <c r="A10" t="s">
        <v>1693</v>
      </c>
      <c r="B10">
        <v>90</v>
      </c>
      <c r="C10">
        <v>83</v>
      </c>
      <c r="D10">
        <v>19</v>
      </c>
      <c r="E10">
        <v>37</v>
      </c>
      <c r="F10">
        <v>53</v>
      </c>
      <c r="G10">
        <v>26</v>
      </c>
      <c r="H10">
        <v>83</v>
      </c>
      <c r="I10">
        <v>80</v>
      </c>
      <c r="J10">
        <v>87</v>
      </c>
      <c r="K10">
        <v>67</v>
      </c>
      <c r="L10">
        <v>91</v>
      </c>
      <c r="M10">
        <v>72</v>
      </c>
      <c r="P10">
        <f ca="1">RANDBETWEEN(1,25)</f>
        <v>4</v>
      </c>
      <c r="Q10" t="str" cm="1">
        <f t="array" aca="1" ref="Q10" ca="1">INDEX($A$4:$A$29,P10,1)</f>
        <v>David Papidze</v>
      </c>
      <c r="R10" cm="1">
        <f t="array" aca="1" ref="R10" ca="1">INDEX($A$4:$M$29,P10,6)</f>
        <v>57</v>
      </c>
    </row>
    <row r="11" spans="1:19" x14ac:dyDescent="0.25">
      <c r="A11" t="s">
        <v>1692</v>
      </c>
      <c r="B11">
        <v>66</v>
      </c>
      <c r="C11">
        <v>88</v>
      </c>
      <c r="D11">
        <v>59</v>
      </c>
      <c r="E11">
        <v>68</v>
      </c>
      <c r="F11">
        <v>61</v>
      </c>
      <c r="G11">
        <v>31</v>
      </c>
      <c r="H11">
        <v>61</v>
      </c>
      <c r="I11">
        <v>71</v>
      </c>
      <c r="J11">
        <v>33</v>
      </c>
      <c r="K11">
        <v>97</v>
      </c>
      <c r="L11">
        <v>26</v>
      </c>
      <c r="M11">
        <v>73</v>
      </c>
      <c r="P11">
        <f ca="1">RANDBETWEEN(1,25)</f>
        <v>19</v>
      </c>
      <c r="Q11" t="str" cm="1">
        <f t="array" aca="1" ref="Q11" ca="1">INDEX($A$4:$A$29,P11,1)</f>
        <v>Temur Kakitelashvili</v>
      </c>
      <c r="R11" cm="1">
        <f t="array" aca="1" ref="R11" ca="1">INDEX($A$4:$M$29,P11,6)</f>
        <v>34</v>
      </c>
    </row>
    <row r="12" spans="1:19" x14ac:dyDescent="0.25">
      <c r="A12" t="s">
        <v>1691</v>
      </c>
      <c r="B12">
        <v>30</v>
      </c>
      <c r="C12">
        <v>67</v>
      </c>
      <c r="D12">
        <v>5</v>
      </c>
      <c r="E12">
        <v>25</v>
      </c>
      <c r="F12">
        <v>30</v>
      </c>
      <c r="G12">
        <v>68</v>
      </c>
      <c r="H12">
        <v>40</v>
      </c>
      <c r="I12">
        <v>68</v>
      </c>
      <c r="J12">
        <v>65</v>
      </c>
      <c r="K12">
        <v>22</v>
      </c>
      <c r="L12">
        <v>99</v>
      </c>
      <c r="M12">
        <v>10</v>
      </c>
      <c r="P12">
        <f ca="1">RANDBETWEEN(1,25)</f>
        <v>13</v>
      </c>
      <c r="Q12" t="str" cm="1">
        <f t="array" aca="1" ref="Q12" ca="1">INDEX($A$4:$A$29,P12,1)</f>
        <v>Tengiz Papidze</v>
      </c>
      <c r="R12" cm="1">
        <f t="array" aca="1" ref="R12" ca="1">INDEX($A$4:$M$29,P12,6)</f>
        <v>22</v>
      </c>
    </row>
    <row r="13" spans="1:19" x14ac:dyDescent="0.25">
      <c r="A13" t="s">
        <v>1690</v>
      </c>
      <c r="B13">
        <v>22</v>
      </c>
      <c r="C13">
        <v>22</v>
      </c>
      <c r="D13">
        <v>30</v>
      </c>
      <c r="E13">
        <v>0</v>
      </c>
      <c r="F13">
        <v>51</v>
      </c>
      <c r="G13">
        <v>79</v>
      </c>
      <c r="H13">
        <v>58</v>
      </c>
      <c r="I13">
        <v>36</v>
      </c>
      <c r="J13">
        <v>69</v>
      </c>
      <c r="K13">
        <v>98</v>
      </c>
      <c r="L13">
        <v>20</v>
      </c>
      <c r="M13">
        <v>16</v>
      </c>
      <c r="P13">
        <f ca="1">RANDBETWEEN(1,25)</f>
        <v>24</v>
      </c>
      <c r="Q13" t="str" cm="1">
        <f t="array" aca="1" ref="Q13" ca="1">INDEX($A$4:$A$29,P13,1)</f>
        <v>David Gviniashvili</v>
      </c>
      <c r="R13" cm="1">
        <f t="array" aca="1" ref="R13" ca="1">INDEX($A$4:$M$29,P13,6)</f>
        <v>5</v>
      </c>
    </row>
    <row r="14" spans="1:19" x14ac:dyDescent="0.25">
      <c r="A14" t="s">
        <v>1689</v>
      </c>
      <c r="B14">
        <v>27</v>
      </c>
      <c r="C14">
        <v>43</v>
      </c>
      <c r="D14">
        <v>44</v>
      </c>
      <c r="E14">
        <v>30</v>
      </c>
      <c r="F14">
        <v>40</v>
      </c>
      <c r="G14">
        <v>17</v>
      </c>
      <c r="H14">
        <v>44</v>
      </c>
      <c r="I14">
        <v>10</v>
      </c>
      <c r="J14">
        <v>76</v>
      </c>
      <c r="K14">
        <v>14</v>
      </c>
      <c r="L14">
        <v>61</v>
      </c>
      <c r="M14">
        <v>7</v>
      </c>
      <c r="P14">
        <f ca="1">RANDBETWEEN(1,25)</f>
        <v>14</v>
      </c>
      <c r="Q14" t="str" cm="1">
        <f t="array" aca="1" ref="Q14" ca="1">INDEX($A$4:$A$29,P14,1)</f>
        <v>Tengiz Makharadze</v>
      </c>
      <c r="R14" cm="1">
        <f t="array" aca="1" ref="R14" ca="1">INDEX($A$4:$M$29,P14,6)</f>
        <v>31</v>
      </c>
    </row>
    <row r="15" spans="1:19" x14ac:dyDescent="0.25">
      <c r="A15" t="s">
        <v>1688</v>
      </c>
      <c r="B15">
        <v>8</v>
      </c>
      <c r="C15">
        <v>57</v>
      </c>
      <c r="D15">
        <v>97</v>
      </c>
      <c r="E15">
        <v>80</v>
      </c>
      <c r="F15">
        <v>13</v>
      </c>
      <c r="G15">
        <v>36</v>
      </c>
      <c r="H15">
        <v>60</v>
      </c>
      <c r="I15">
        <v>90</v>
      </c>
      <c r="J15">
        <v>10</v>
      </c>
      <c r="K15">
        <v>100</v>
      </c>
      <c r="L15">
        <v>13</v>
      </c>
      <c r="M15">
        <v>25</v>
      </c>
      <c r="P15">
        <f ca="1">RANDBETWEEN(1,25)</f>
        <v>18</v>
      </c>
      <c r="Q15" t="str" cm="1">
        <f t="array" aca="1" ref="Q15" ca="1">INDEX($A$4:$A$29,P15,1)</f>
        <v>Amirani Chikovani</v>
      </c>
      <c r="R15" cm="1">
        <f t="array" aca="1" ref="R15" ca="1">INDEX($A$4:$M$29,P15,6)</f>
        <v>55</v>
      </c>
    </row>
    <row r="16" spans="1:19" x14ac:dyDescent="0.25">
      <c r="A16" t="s">
        <v>1687</v>
      </c>
      <c r="B16">
        <v>98</v>
      </c>
      <c r="C16">
        <v>61</v>
      </c>
      <c r="D16">
        <v>73</v>
      </c>
      <c r="E16">
        <v>48</v>
      </c>
      <c r="F16">
        <v>22</v>
      </c>
      <c r="G16">
        <v>87</v>
      </c>
      <c r="H16">
        <v>69</v>
      </c>
      <c r="I16">
        <v>96</v>
      </c>
      <c r="J16">
        <v>53</v>
      </c>
      <c r="K16">
        <v>77</v>
      </c>
      <c r="L16">
        <v>30</v>
      </c>
      <c r="M16">
        <v>59</v>
      </c>
      <c r="P16">
        <f ca="1">RANDBETWEEN(1,25)</f>
        <v>12</v>
      </c>
      <c r="Q16" t="str" cm="1">
        <f t="array" aca="1" ref="Q16" ca="1">INDEX($A$4:$A$29,P16,1)</f>
        <v>Badri Gelitashvili</v>
      </c>
      <c r="R16" cm="1">
        <f t="array" aca="1" ref="R16" ca="1">INDEX($A$4:$M$29,P16,6)</f>
        <v>13</v>
      </c>
    </row>
    <row r="17" spans="1:18" x14ac:dyDescent="0.25">
      <c r="A17" t="s">
        <v>1686</v>
      </c>
      <c r="B17">
        <v>93</v>
      </c>
      <c r="C17">
        <v>54</v>
      </c>
      <c r="D17">
        <v>72</v>
      </c>
      <c r="E17">
        <v>91</v>
      </c>
      <c r="F17">
        <v>31</v>
      </c>
      <c r="G17">
        <v>52</v>
      </c>
      <c r="H17">
        <v>18</v>
      </c>
      <c r="I17">
        <v>39</v>
      </c>
      <c r="J17">
        <v>62</v>
      </c>
      <c r="K17">
        <v>91</v>
      </c>
      <c r="L17">
        <v>44</v>
      </c>
      <c r="M17">
        <v>34</v>
      </c>
      <c r="P17">
        <f ca="1">RANDBETWEEN(1,25)</f>
        <v>9</v>
      </c>
      <c r="Q17" t="str" cm="1">
        <f t="array" aca="1" ref="Q17" ca="1">INDEX($A$4:$A$29,P17,1)</f>
        <v>Anna Tassberidze</v>
      </c>
      <c r="R17" cm="1">
        <f t="array" aca="1" ref="R17" ca="1">INDEX($A$4:$M$29,P17,6)</f>
        <v>30</v>
      </c>
    </row>
    <row r="18" spans="1:18" x14ac:dyDescent="0.25">
      <c r="A18" t="s">
        <v>1685</v>
      </c>
      <c r="B18">
        <v>44</v>
      </c>
      <c r="C18">
        <v>23</v>
      </c>
      <c r="D18">
        <v>58</v>
      </c>
      <c r="E18">
        <v>22</v>
      </c>
      <c r="F18">
        <v>7</v>
      </c>
      <c r="G18">
        <v>20</v>
      </c>
      <c r="H18">
        <v>85</v>
      </c>
      <c r="I18">
        <v>57</v>
      </c>
      <c r="J18">
        <v>84</v>
      </c>
      <c r="K18">
        <v>66</v>
      </c>
      <c r="L18">
        <v>95</v>
      </c>
      <c r="M18">
        <v>95</v>
      </c>
      <c r="P18">
        <f ca="1">RANDBETWEEN(1,25)</f>
        <v>25</v>
      </c>
      <c r="Q18" t="str" cm="1">
        <f t="array" aca="1" ref="Q18" ca="1">INDEX($A$4:$A$29,P18,1)</f>
        <v>Tengiz Sigua</v>
      </c>
      <c r="R18" cm="1">
        <f t="array" aca="1" ref="R18" ca="1">INDEX($A$4:$M$29,P18,6)</f>
        <v>54</v>
      </c>
    </row>
    <row r="19" spans="1:18" x14ac:dyDescent="0.25">
      <c r="A19" t="s">
        <v>1684</v>
      </c>
      <c r="B19">
        <v>100</v>
      </c>
      <c r="C19">
        <v>84</v>
      </c>
      <c r="D19">
        <v>9</v>
      </c>
      <c r="E19">
        <v>77</v>
      </c>
      <c r="F19">
        <v>24</v>
      </c>
      <c r="G19">
        <v>96</v>
      </c>
      <c r="H19">
        <v>20</v>
      </c>
      <c r="I19">
        <v>78</v>
      </c>
      <c r="J19">
        <v>71</v>
      </c>
      <c r="K19">
        <v>19</v>
      </c>
      <c r="L19">
        <v>79</v>
      </c>
      <c r="M19">
        <v>92</v>
      </c>
      <c r="P19">
        <f ca="1">RANDBETWEEN(1,25)</f>
        <v>10</v>
      </c>
      <c r="Q19" t="str" cm="1">
        <f t="array" aca="1" ref="Q19" ca="1">INDEX($A$4:$A$29,P19,1)</f>
        <v>Ketevan Makharadze</v>
      </c>
      <c r="R19" cm="1">
        <f t="array" aca="1" ref="R19" ca="1">INDEX($A$4:$M$29,P19,6)</f>
        <v>51</v>
      </c>
    </row>
    <row r="20" spans="1:18" x14ac:dyDescent="0.25">
      <c r="A20" t="s">
        <v>1683</v>
      </c>
      <c r="B20">
        <v>51</v>
      </c>
      <c r="C20">
        <v>97</v>
      </c>
      <c r="D20">
        <v>3</v>
      </c>
      <c r="E20">
        <v>98</v>
      </c>
      <c r="F20">
        <v>52</v>
      </c>
      <c r="G20">
        <v>0</v>
      </c>
      <c r="H20">
        <v>23</v>
      </c>
      <c r="I20">
        <v>76</v>
      </c>
      <c r="J20">
        <v>91</v>
      </c>
      <c r="K20">
        <v>66</v>
      </c>
      <c r="L20">
        <v>15</v>
      </c>
      <c r="M20">
        <v>40</v>
      </c>
      <c r="P20">
        <f ca="1">RANDBETWEEN(1,25)</f>
        <v>21</v>
      </c>
      <c r="Q20" t="str" cm="1">
        <f t="array" aca="1" ref="Q20" ca="1">INDEX($A$4:$A$29,P20,1)</f>
        <v>Giorgi Kajaia</v>
      </c>
      <c r="R20" cm="1">
        <f t="array" aca="1" ref="R20" ca="1">INDEX($A$4:$M$29,P20,6)</f>
        <v>56</v>
      </c>
    </row>
    <row r="21" spans="1:18" x14ac:dyDescent="0.25">
      <c r="A21" t="s">
        <v>1682</v>
      </c>
      <c r="B21">
        <v>20</v>
      </c>
      <c r="C21">
        <v>72</v>
      </c>
      <c r="D21">
        <v>54</v>
      </c>
      <c r="E21">
        <v>55</v>
      </c>
      <c r="F21">
        <v>55</v>
      </c>
      <c r="G21">
        <v>38</v>
      </c>
      <c r="H21">
        <v>81</v>
      </c>
      <c r="I21">
        <v>94</v>
      </c>
      <c r="J21">
        <v>87</v>
      </c>
      <c r="K21">
        <v>27</v>
      </c>
      <c r="L21">
        <v>83</v>
      </c>
      <c r="M21">
        <v>16</v>
      </c>
      <c r="P21">
        <f ca="1">RANDBETWEEN(1,25)</f>
        <v>21</v>
      </c>
      <c r="Q21" t="str" cm="1">
        <f t="array" aca="1" ref="Q21" ca="1">INDEX($A$4:$A$29,P21,1)</f>
        <v>Giorgi Kajaia</v>
      </c>
      <c r="R21" cm="1">
        <f t="array" aca="1" ref="R21" ca="1">INDEX($A$4:$M$29,P21,6)</f>
        <v>56</v>
      </c>
    </row>
    <row r="22" spans="1:18" x14ac:dyDescent="0.25">
      <c r="A22" t="s">
        <v>1681</v>
      </c>
      <c r="B22">
        <v>89</v>
      </c>
      <c r="C22">
        <v>27</v>
      </c>
      <c r="D22">
        <v>67</v>
      </c>
      <c r="E22">
        <v>73</v>
      </c>
      <c r="F22">
        <v>34</v>
      </c>
      <c r="G22">
        <v>84</v>
      </c>
      <c r="H22">
        <v>9</v>
      </c>
      <c r="I22">
        <v>47</v>
      </c>
      <c r="J22">
        <v>79</v>
      </c>
      <c r="K22">
        <v>87</v>
      </c>
      <c r="L22">
        <v>5</v>
      </c>
      <c r="M22">
        <v>69</v>
      </c>
      <c r="P22">
        <f ca="1">RANDBETWEEN(1,25)</f>
        <v>25</v>
      </c>
      <c r="Q22" t="str" cm="1">
        <f t="array" aca="1" ref="Q22" ca="1">INDEX($A$4:$A$29,P22,1)</f>
        <v>Tengiz Sigua</v>
      </c>
      <c r="R22" cm="1">
        <f t="array" aca="1" ref="R22" ca="1">INDEX($A$4:$M$29,P22,6)</f>
        <v>54</v>
      </c>
    </row>
    <row r="23" spans="1:18" x14ac:dyDescent="0.25">
      <c r="A23" t="s">
        <v>1680</v>
      </c>
      <c r="B23">
        <v>34</v>
      </c>
      <c r="C23">
        <v>17</v>
      </c>
      <c r="D23">
        <v>79</v>
      </c>
      <c r="E23">
        <v>30</v>
      </c>
      <c r="F23">
        <v>98</v>
      </c>
      <c r="G23">
        <v>10</v>
      </c>
      <c r="H23">
        <v>30</v>
      </c>
      <c r="I23">
        <v>63</v>
      </c>
      <c r="J23">
        <v>85</v>
      </c>
      <c r="K23">
        <v>24</v>
      </c>
      <c r="L23">
        <v>46</v>
      </c>
      <c r="M23">
        <v>96</v>
      </c>
      <c r="P23">
        <f ca="1">RANDBETWEEN(1,25)</f>
        <v>16</v>
      </c>
      <c r="Q23" t="str" cm="1">
        <f t="array" aca="1" ref="Q23" ca="1">INDEX($A$4:$A$29,P23,1)</f>
        <v>Mariam Abuladze</v>
      </c>
      <c r="R23" cm="1">
        <f t="array" aca="1" ref="R23" ca="1">INDEX($A$4:$M$29,P23,6)</f>
        <v>24</v>
      </c>
    </row>
    <row r="24" spans="1:18" x14ac:dyDescent="0.25">
      <c r="A24" t="s">
        <v>1679</v>
      </c>
      <c r="B24">
        <v>72</v>
      </c>
      <c r="C24">
        <v>58</v>
      </c>
      <c r="D24">
        <v>86</v>
      </c>
      <c r="E24">
        <v>67</v>
      </c>
      <c r="F24">
        <v>56</v>
      </c>
      <c r="G24">
        <v>66</v>
      </c>
      <c r="H24">
        <v>97</v>
      </c>
      <c r="I24">
        <v>39</v>
      </c>
      <c r="J24">
        <v>91</v>
      </c>
      <c r="K24">
        <v>33</v>
      </c>
      <c r="L24">
        <v>14</v>
      </c>
      <c r="M24">
        <v>68</v>
      </c>
      <c r="P24">
        <f ca="1">RANDBETWEEN(1,25)</f>
        <v>15</v>
      </c>
      <c r="Q24" t="str" cm="1">
        <f t="array" aca="1" ref="Q24" ca="1">INDEX($A$4:$A$29,P24,1)</f>
        <v>Gia Saakashvili</v>
      </c>
      <c r="R24" cm="1">
        <f t="array" aca="1" ref="R24" ca="1">INDEX($A$4:$M$29,P24,6)</f>
        <v>7</v>
      </c>
    </row>
    <row r="25" spans="1:18" x14ac:dyDescent="0.25">
      <c r="A25" t="s">
        <v>1678</v>
      </c>
      <c r="B25">
        <v>77</v>
      </c>
      <c r="C25">
        <v>58</v>
      </c>
      <c r="D25">
        <v>8</v>
      </c>
      <c r="E25">
        <v>100</v>
      </c>
      <c r="F25">
        <v>89</v>
      </c>
      <c r="G25">
        <v>34</v>
      </c>
      <c r="H25">
        <v>44</v>
      </c>
      <c r="I25">
        <v>92</v>
      </c>
      <c r="J25">
        <v>96</v>
      </c>
      <c r="K25">
        <v>77</v>
      </c>
      <c r="L25">
        <v>36</v>
      </c>
      <c r="M25">
        <v>58</v>
      </c>
      <c r="P25">
        <f ca="1">RANDBETWEEN(1,25)</f>
        <v>6</v>
      </c>
      <c r="Q25" t="str" cm="1">
        <f t="array" aca="1" ref="Q25" ca="1">INDEX($A$4:$A$29,P25,1)</f>
        <v>Tato Gugulashvili</v>
      </c>
      <c r="R25" cm="1">
        <f t="array" aca="1" ref="R25" ca="1">INDEX($A$4:$M$29,P25,6)</f>
        <v>94</v>
      </c>
    </row>
    <row r="26" spans="1:18" x14ac:dyDescent="0.25">
      <c r="A26" t="s">
        <v>1677</v>
      </c>
      <c r="B26">
        <v>5</v>
      </c>
      <c r="C26">
        <v>68</v>
      </c>
      <c r="D26">
        <v>93</v>
      </c>
      <c r="E26">
        <v>10</v>
      </c>
      <c r="F26">
        <v>53</v>
      </c>
      <c r="G26">
        <v>89</v>
      </c>
      <c r="H26">
        <v>48</v>
      </c>
      <c r="I26">
        <v>17</v>
      </c>
      <c r="J26">
        <v>12</v>
      </c>
      <c r="K26">
        <v>17</v>
      </c>
      <c r="L26">
        <v>29</v>
      </c>
      <c r="M26">
        <v>65</v>
      </c>
      <c r="P26">
        <f ca="1">RANDBETWEEN(1,25)</f>
        <v>6</v>
      </c>
      <c r="Q26" t="str" cm="1">
        <f t="array" aca="1" ref="Q26" ca="1">INDEX($A$4:$A$29,P26,1)</f>
        <v>Tato Gugulashvili</v>
      </c>
      <c r="R26" cm="1">
        <f t="array" aca="1" ref="R26" ca="1">INDEX($A$4:$M$29,P26,6)</f>
        <v>94</v>
      </c>
    </row>
    <row r="27" spans="1:18" x14ac:dyDescent="0.25">
      <c r="A27" t="s">
        <v>1676</v>
      </c>
      <c r="B27">
        <v>80</v>
      </c>
      <c r="C27">
        <v>59</v>
      </c>
      <c r="D27">
        <v>80</v>
      </c>
      <c r="E27">
        <v>36</v>
      </c>
      <c r="F27">
        <v>5</v>
      </c>
      <c r="G27">
        <v>30</v>
      </c>
      <c r="H27">
        <v>48</v>
      </c>
      <c r="I27">
        <v>89</v>
      </c>
      <c r="J27">
        <v>77</v>
      </c>
      <c r="K27">
        <v>22</v>
      </c>
      <c r="L27">
        <v>14</v>
      </c>
      <c r="M27">
        <v>3</v>
      </c>
      <c r="P27">
        <f ca="1">RANDBETWEEN(1,25)</f>
        <v>1</v>
      </c>
      <c r="Q27" t="str" cm="1">
        <f t="array" aca="1" ref="Q27" ca="1">INDEX($A$4:$A$29,P27,1)</f>
        <v>Vazha Arabuli</v>
      </c>
      <c r="R27" cm="1">
        <f t="array" aca="1" ref="R27" ca="1">INDEX($A$4:$M$29,P27,6)</f>
        <v>9</v>
      </c>
    </row>
    <row r="28" spans="1:18" x14ac:dyDescent="0.25">
      <c r="A28" t="s">
        <v>1675</v>
      </c>
      <c r="B28">
        <v>86</v>
      </c>
      <c r="C28">
        <v>25</v>
      </c>
      <c r="D28">
        <v>3</v>
      </c>
      <c r="E28">
        <v>72</v>
      </c>
      <c r="F28">
        <v>54</v>
      </c>
      <c r="G28">
        <v>84</v>
      </c>
      <c r="H28">
        <v>13</v>
      </c>
      <c r="I28">
        <v>7</v>
      </c>
      <c r="J28">
        <v>7</v>
      </c>
      <c r="K28">
        <v>7</v>
      </c>
      <c r="L28">
        <v>9</v>
      </c>
      <c r="M28">
        <v>8</v>
      </c>
      <c r="P28">
        <f ca="1">RANDBETWEEN(1,25)</f>
        <v>6</v>
      </c>
      <c r="Q28" t="str" cm="1">
        <f t="array" aca="1" ref="Q28" ca="1">INDEX($A$4:$A$29,P28,1)</f>
        <v>Tato Gugulashvili</v>
      </c>
      <c r="R28" cm="1">
        <f t="array" aca="1" ref="R28" ca="1">INDEX($A$4:$M$29,P28,6)</f>
        <v>94</v>
      </c>
    </row>
    <row r="29" spans="1:18" x14ac:dyDescent="0.25">
      <c r="A29" t="s">
        <v>1674</v>
      </c>
      <c r="B29">
        <v>8</v>
      </c>
      <c r="C29">
        <v>59</v>
      </c>
      <c r="D29">
        <v>23</v>
      </c>
      <c r="E29">
        <v>5</v>
      </c>
      <c r="F29">
        <v>10</v>
      </c>
      <c r="G29">
        <v>68</v>
      </c>
      <c r="H29">
        <v>14</v>
      </c>
      <c r="I29">
        <v>8</v>
      </c>
      <c r="J29">
        <v>79</v>
      </c>
      <c r="K29">
        <v>11</v>
      </c>
      <c r="L29">
        <v>47</v>
      </c>
      <c r="M29">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45E8A-BE6C-44DE-8FB9-FC00BBCE0D40}">
  <dimension ref="A4:S18"/>
  <sheetViews>
    <sheetView workbookViewId="0">
      <selection activeCell="F19" sqref="F19"/>
    </sheetView>
  </sheetViews>
  <sheetFormatPr defaultRowHeight="15" x14ac:dyDescent="0.25"/>
  <cols>
    <col min="1" max="1" width="16.28515625" bestFit="1" customWidth="1"/>
    <col min="8" max="8" width="16.28515625" bestFit="1" customWidth="1"/>
    <col min="15" max="15" width="16.28515625" bestFit="1" customWidth="1"/>
  </cols>
  <sheetData>
    <row r="4" spans="1:19" ht="30.6" customHeight="1" x14ac:dyDescent="0.25">
      <c r="A4" s="50">
        <v>2021</v>
      </c>
      <c r="B4" s="51" t="s">
        <v>1711</v>
      </c>
      <c r="C4" s="51" t="s">
        <v>1710</v>
      </c>
      <c r="D4" s="51" t="s">
        <v>1709</v>
      </c>
      <c r="E4" s="51" t="s">
        <v>1708</v>
      </c>
      <c r="H4" s="50">
        <v>2022</v>
      </c>
      <c r="I4" s="51" t="s">
        <v>1711</v>
      </c>
      <c r="J4" s="51" t="s">
        <v>1710</v>
      </c>
      <c r="K4" s="51" t="s">
        <v>1709</v>
      </c>
      <c r="L4" s="51" t="s">
        <v>1708</v>
      </c>
      <c r="O4" s="50">
        <v>2023</v>
      </c>
      <c r="P4" s="51" t="s">
        <v>1711</v>
      </c>
      <c r="Q4" s="51" t="s">
        <v>1710</v>
      </c>
      <c r="R4" s="51" t="s">
        <v>1709</v>
      </c>
      <c r="S4" s="51" t="s">
        <v>1708</v>
      </c>
    </row>
    <row r="5" spans="1:19" x14ac:dyDescent="0.25">
      <c r="A5" s="5" t="s">
        <v>1699</v>
      </c>
      <c r="B5" s="5">
        <v>64</v>
      </c>
      <c r="C5" s="5">
        <v>64</v>
      </c>
      <c r="D5" s="5">
        <v>87</v>
      </c>
      <c r="E5" s="5">
        <v>52</v>
      </c>
      <c r="H5" s="5" t="s">
        <v>1699</v>
      </c>
      <c r="I5" s="5">
        <v>64</v>
      </c>
      <c r="J5" s="5">
        <v>64</v>
      </c>
      <c r="K5" s="5">
        <v>87</v>
      </c>
      <c r="L5" s="5">
        <v>52</v>
      </c>
      <c r="O5" s="5" t="s">
        <v>1699</v>
      </c>
      <c r="P5" s="5">
        <v>64</v>
      </c>
      <c r="Q5" s="5">
        <v>64</v>
      </c>
      <c r="R5" s="5">
        <v>87</v>
      </c>
      <c r="S5" s="5">
        <v>52</v>
      </c>
    </row>
    <row r="6" spans="1:19" x14ac:dyDescent="0.25">
      <c r="A6" s="5" t="s">
        <v>1698</v>
      </c>
      <c r="B6" s="5">
        <v>49</v>
      </c>
      <c r="C6" s="5">
        <v>74</v>
      </c>
      <c r="D6" s="5">
        <v>2</v>
      </c>
      <c r="E6" s="5">
        <v>18</v>
      </c>
      <c r="H6" s="5" t="s">
        <v>1698</v>
      </c>
      <c r="I6" s="5">
        <v>49</v>
      </c>
      <c r="J6" s="5">
        <v>74</v>
      </c>
      <c r="K6" s="5">
        <v>2</v>
      </c>
      <c r="L6" s="5">
        <v>18</v>
      </c>
      <c r="O6" s="5" t="s">
        <v>1698</v>
      </c>
      <c r="P6" s="5">
        <v>49</v>
      </c>
      <c r="Q6" s="5">
        <v>74</v>
      </c>
      <c r="R6" s="5">
        <v>2</v>
      </c>
      <c r="S6" s="5">
        <v>18</v>
      </c>
    </row>
    <row r="7" spans="1:19" x14ac:dyDescent="0.25">
      <c r="A7" s="5" t="s">
        <v>1697</v>
      </c>
      <c r="B7" s="5">
        <v>78</v>
      </c>
      <c r="C7" s="5">
        <v>4</v>
      </c>
      <c r="D7" s="5">
        <v>93</v>
      </c>
      <c r="E7" s="5">
        <v>22</v>
      </c>
      <c r="H7" s="5" t="s">
        <v>1697</v>
      </c>
      <c r="I7" s="5">
        <v>78</v>
      </c>
      <c r="J7" s="5">
        <v>4</v>
      </c>
      <c r="K7" s="5">
        <v>93</v>
      </c>
      <c r="L7" s="5">
        <v>22</v>
      </c>
      <c r="O7" s="5" t="s">
        <v>1697</v>
      </c>
      <c r="P7" s="5">
        <v>78</v>
      </c>
      <c r="Q7" s="5">
        <v>4</v>
      </c>
      <c r="R7" s="5">
        <v>93</v>
      </c>
      <c r="S7" s="5">
        <v>22</v>
      </c>
    </row>
    <row r="8" spans="1:19" x14ac:dyDescent="0.25">
      <c r="A8" s="5" t="s">
        <v>1696</v>
      </c>
      <c r="B8" s="5">
        <v>79</v>
      </c>
      <c r="C8" s="5">
        <v>8</v>
      </c>
      <c r="D8" s="5">
        <v>3</v>
      </c>
      <c r="E8" s="5">
        <v>84</v>
      </c>
      <c r="H8" s="5" t="s">
        <v>1696</v>
      </c>
      <c r="I8" s="5">
        <v>79</v>
      </c>
      <c r="J8" s="5">
        <v>8</v>
      </c>
      <c r="K8" s="5">
        <v>3</v>
      </c>
      <c r="L8" s="5">
        <v>84</v>
      </c>
      <c r="O8" s="5" t="s">
        <v>1696</v>
      </c>
      <c r="P8" s="5">
        <v>79</v>
      </c>
      <c r="Q8" s="5">
        <v>8</v>
      </c>
      <c r="R8" s="5">
        <v>3</v>
      </c>
      <c r="S8" s="5">
        <v>84</v>
      </c>
    </row>
    <row r="9" spans="1:19" x14ac:dyDescent="0.25">
      <c r="A9" s="5" t="s">
        <v>1695</v>
      </c>
      <c r="B9" s="5">
        <v>7</v>
      </c>
      <c r="C9" s="5">
        <v>0</v>
      </c>
      <c r="D9" s="5">
        <v>70</v>
      </c>
      <c r="E9" s="5">
        <v>58</v>
      </c>
      <c r="H9" s="5" t="s">
        <v>1695</v>
      </c>
      <c r="I9" s="5">
        <v>7</v>
      </c>
      <c r="J9" s="5">
        <v>0</v>
      </c>
      <c r="K9" s="5">
        <v>70</v>
      </c>
      <c r="L9" s="5">
        <v>58</v>
      </c>
      <c r="O9" s="5" t="s">
        <v>1695</v>
      </c>
      <c r="P9" s="5">
        <v>7</v>
      </c>
      <c r="Q9" s="5">
        <v>0</v>
      </c>
      <c r="R9" s="5">
        <v>70</v>
      </c>
      <c r="S9" s="5">
        <v>58</v>
      </c>
    </row>
    <row r="10" spans="1:19" x14ac:dyDescent="0.25">
      <c r="A10" s="5" t="s">
        <v>1694</v>
      </c>
      <c r="B10" s="5">
        <v>26</v>
      </c>
      <c r="C10" s="5">
        <v>30</v>
      </c>
      <c r="D10" s="5">
        <v>14</v>
      </c>
      <c r="E10" s="5">
        <v>98</v>
      </c>
      <c r="H10" s="5" t="s">
        <v>1694</v>
      </c>
      <c r="I10" s="5">
        <v>26</v>
      </c>
      <c r="J10" s="5">
        <v>30</v>
      </c>
      <c r="K10" s="5">
        <v>14</v>
      </c>
      <c r="L10" s="5">
        <v>98</v>
      </c>
      <c r="O10" s="5" t="s">
        <v>1694</v>
      </c>
      <c r="P10" s="5">
        <v>26</v>
      </c>
      <c r="Q10" s="5">
        <v>30</v>
      </c>
      <c r="R10" s="5">
        <v>14</v>
      </c>
      <c r="S10" s="5">
        <v>98</v>
      </c>
    </row>
    <row r="16" spans="1:19" x14ac:dyDescent="0.25">
      <c r="C16">
        <f>INDEX((B5:E10,I5:L10,P5:S10),3,4,3)</f>
        <v>22</v>
      </c>
    </row>
    <row r="18" spans="3:6" x14ac:dyDescent="0.25">
      <c r="C18">
        <f t="array" ref="C18:F18">INDEX((B5:E10,I5:L10,P5:S10),5,,1)</f>
        <v>7</v>
      </c>
      <c r="D18">
        <v>0</v>
      </c>
      <c r="E18">
        <v>70</v>
      </c>
      <c r="F18">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A1348-04BD-4D34-A4DF-51EDFC1D99DC}">
  <dimension ref="A1:M28"/>
  <sheetViews>
    <sheetView workbookViewId="0">
      <selection activeCell="B17" sqref="B17"/>
    </sheetView>
  </sheetViews>
  <sheetFormatPr defaultRowHeight="15" x14ac:dyDescent="0.25"/>
  <cols>
    <col min="1" max="1" width="18.5703125" bestFit="1" customWidth="1"/>
    <col min="5" max="5" width="10.85546875" bestFit="1" customWidth="1"/>
  </cols>
  <sheetData>
    <row r="1" spans="1:13" x14ac:dyDescent="0.25">
      <c r="B1" t="s">
        <v>1711</v>
      </c>
      <c r="C1" t="s">
        <v>1710</v>
      </c>
      <c r="D1" t="s">
        <v>1709</v>
      </c>
      <c r="E1" t="s">
        <v>1708</v>
      </c>
      <c r="F1" t="s">
        <v>1707</v>
      </c>
      <c r="G1" t="s">
        <v>1706</v>
      </c>
      <c r="H1" t="s">
        <v>1705</v>
      </c>
      <c r="I1" t="s">
        <v>1704</v>
      </c>
      <c r="J1" t="s">
        <v>1703</v>
      </c>
      <c r="K1" t="s">
        <v>1702</v>
      </c>
      <c r="L1" t="s">
        <v>1701</v>
      </c>
      <c r="M1" t="s">
        <v>1700</v>
      </c>
    </row>
    <row r="2" spans="1:13" x14ac:dyDescent="0.25">
      <c r="A2" t="s">
        <v>1699</v>
      </c>
      <c r="B2">
        <v>64</v>
      </c>
      <c r="C2">
        <v>64</v>
      </c>
      <c r="D2">
        <v>87</v>
      </c>
      <c r="E2">
        <v>52</v>
      </c>
      <c r="F2">
        <v>9</v>
      </c>
      <c r="G2">
        <v>15</v>
      </c>
      <c r="H2">
        <v>8</v>
      </c>
      <c r="I2">
        <v>21</v>
      </c>
      <c r="J2">
        <v>46</v>
      </c>
      <c r="K2">
        <v>79</v>
      </c>
      <c r="L2">
        <v>8</v>
      </c>
      <c r="M2">
        <v>67</v>
      </c>
    </row>
    <row r="3" spans="1:13" x14ac:dyDescent="0.25">
      <c r="A3" t="s">
        <v>1698</v>
      </c>
      <c r="B3">
        <v>49</v>
      </c>
      <c r="C3">
        <v>74</v>
      </c>
      <c r="D3">
        <v>2</v>
      </c>
      <c r="E3">
        <v>18</v>
      </c>
      <c r="F3">
        <v>57</v>
      </c>
      <c r="G3">
        <v>43</v>
      </c>
      <c r="H3">
        <v>56</v>
      </c>
      <c r="I3">
        <v>68</v>
      </c>
      <c r="J3">
        <v>18</v>
      </c>
      <c r="K3">
        <v>13</v>
      </c>
      <c r="L3">
        <v>39</v>
      </c>
      <c r="M3">
        <v>77</v>
      </c>
    </row>
    <row r="4" spans="1:13" x14ac:dyDescent="0.25">
      <c r="A4" t="s">
        <v>1697</v>
      </c>
      <c r="B4">
        <v>78</v>
      </c>
      <c r="C4">
        <v>4</v>
      </c>
      <c r="D4">
        <v>93</v>
      </c>
      <c r="E4">
        <v>22</v>
      </c>
      <c r="F4">
        <v>76</v>
      </c>
      <c r="G4">
        <v>34</v>
      </c>
      <c r="H4">
        <v>57</v>
      </c>
      <c r="I4">
        <v>77</v>
      </c>
      <c r="J4">
        <v>18</v>
      </c>
      <c r="K4">
        <v>49</v>
      </c>
      <c r="L4">
        <v>21</v>
      </c>
      <c r="M4">
        <v>64</v>
      </c>
    </row>
    <row r="5" spans="1:13" x14ac:dyDescent="0.25">
      <c r="A5" t="s">
        <v>1696</v>
      </c>
      <c r="B5">
        <v>79</v>
      </c>
      <c r="C5">
        <v>8</v>
      </c>
      <c r="D5">
        <v>3</v>
      </c>
      <c r="E5">
        <v>84</v>
      </c>
      <c r="F5">
        <v>57</v>
      </c>
      <c r="G5">
        <v>11</v>
      </c>
      <c r="H5">
        <v>81</v>
      </c>
      <c r="I5">
        <v>48</v>
      </c>
      <c r="J5">
        <v>58</v>
      </c>
      <c r="K5">
        <v>16</v>
      </c>
      <c r="L5">
        <v>5</v>
      </c>
      <c r="M5">
        <v>22</v>
      </c>
    </row>
    <row r="6" spans="1:13" x14ac:dyDescent="0.25">
      <c r="A6" t="s">
        <v>1695</v>
      </c>
      <c r="B6">
        <v>7</v>
      </c>
      <c r="C6">
        <v>0</v>
      </c>
      <c r="D6">
        <v>70</v>
      </c>
      <c r="E6">
        <v>58</v>
      </c>
      <c r="F6">
        <v>38</v>
      </c>
      <c r="G6">
        <v>65</v>
      </c>
      <c r="H6">
        <v>88</v>
      </c>
      <c r="I6">
        <v>59</v>
      </c>
      <c r="J6">
        <v>30</v>
      </c>
      <c r="K6">
        <v>51</v>
      </c>
      <c r="L6">
        <v>29</v>
      </c>
      <c r="M6">
        <v>38</v>
      </c>
    </row>
    <row r="7" spans="1:13" x14ac:dyDescent="0.25">
      <c r="A7" t="s">
        <v>1694</v>
      </c>
      <c r="B7">
        <v>26</v>
      </c>
      <c r="C7">
        <v>30</v>
      </c>
      <c r="D7">
        <v>14</v>
      </c>
      <c r="E7">
        <v>98</v>
      </c>
      <c r="F7">
        <v>94</v>
      </c>
      <c r="G7">
        <v>9</v>
      </c>
      <c r="H7">
        <v>68</v>
      </c>
      <c r="I7">
        <v>33</v>
      </c>
      <c r="J7">
        <v>44</v>
      </c>
      <c r="K7">
        <v>70</v>
      </c>
      <c r="L7">
        <v>36</v>
      </c>
      <c r="M7">
        <v>69</v>
      </c>
    </row>
    <row r="8" spans="1:13" x14ac:dyDescent="0.25">
      <c r="A8" t="s">
        <v>1693</v>
      </c>
      <c r="B8">
        <v>90</v>
      </c>
      <c r="C8">
        <v>83</v>
      </c>
      <c r="D8">
        <v>19</v>
      </c>
      <c r="E8">
        <v>37</v>
      </c>
      <c r="F8">
        <v>53</v>
      </c>
      <c r="G8">
        <v>26</v>
      </c>
      <c r="H8">
        <v>83</v>
      </c>
      <c r="I8">
        <v>80</v>
      </c>
      <c r="J8">
        <v>87</v>
      </c>
      <c r="K8">
        <v>67</v>
      </c>
      <c r="L8">
        <v>91</v>
      </c>
      <c r="M8">
        <v>72</v>
      </c>
    </row>
    <row r="9" spans="1:13" x14ac:dyDescent="0.25">
      <c r="A9" t="s">
        <v>1692</v>
      </c>
      <c r="B9">
        <v>66</v>
      </c>
      <c r="C9">
        <v>88</v>
      </c>
      <c r="D9">
        <v>59</v>
      </c>
      <c r="E9">
        <v>68</v>
      </c>
      <c r="F9">
        <v>61</v>
      </c>
      <c r="G9">
        <v>31</v>
      </c>
      <c r="H9">
        <v>61</v>
      </c>
      <c r="I9">
        <v>71</v>
      </c>
      <c r="J9">
        <v>33</v>
      </c>
      <c r="K9">
        <v>97</v>
      </c>
      <c r="L9">
        <v>26</v>
      </c>
      <c r="M9">
        <v>73</v>
      </c>
    </row>
    <row r="17" spans="1:6" x14ac:dyDescent="0.25">
      <c r="A17" s="5" t="s">
        <v>1699</v>
      </c>
      <c r="B17" s="5">
        <f>MATCH(A17,$A$2:$A$9,0)</f>
        <v>1</v>
      </c>
      <c r="E17" s="5" t="s">
        <v>1703</v>
      </c>
      <c r="F17" s="5"/>
    </row>
    <row r="18" spans="1:6" x14ac:dyDescent="0.25">
      <c r="A18" s="5" t="s">
        <v>1694</v>
      </c>
      <c r="B18" s="5">
        <f t="shared" ref="B18:B24" si="0">MATCH(A18,$A$2:$A$9,0)</f>
        <v>6</v>
      </c>
      <c r="E18" s="5" t="s">
        <v>1702</v>
      </c>
      <c r="F18" s="5"/>
    </row>
    <row r="19" spans="1:6" x14ac:dyDescent="0.25">
      <c r="A19" s="5" t="s">
        <v>1693</v>
      </c>
      <c r="B19" s="5">
        <f t="shared" si="0"/>
        <v>7</v>
      </c>
      <c r="E19" s="5" t="s">
        <v>1701</v>
      </c>
      <c r="F19" s="5"/>
    </row>
    <row r="20" spans="1:6" x14ac:dyDescent="0.25">
      <c r="A20" s="5" t="s">
        <v>1695</v>
      </c>
      <c r="B20" s="5">
        <f t="shared" si="0"/>
        <v>5</v>
      </c>
      <c r="E20" s="5" t="s">
        <v>1707</v>
      </c>
      <c r="F20" s="5"/>
    </row>
    <row r="21" spans="1:6" x14ac:dyDescent="0.25">
      <c r="A21" s="5" t="s">
        <v>1697</v>
      </c>
      <c r="B21" s="5">
        <f t="shared" si="0"/>
        <v>3</v>
      </c>
      <c r="E21" s="5" t="s">
        <v>1709</v>
      </c>
      <c r="F21" s="5"/>
    </row>
    <row r="22" spans="1:6" x14ac:dyDescent="0.25">
      <c r="A22" s="5" t="s">
        <v>1696</v>
      </c>
      <c r="B22" s="5">
        <f t="shared" si="0"/>
        <v>4</v>
      </c>
      <c r="E22" s="5" t="s">
        <v>1706</v>
      </c>
      <c r="F22" s="5"/>
    </row>
    <row r="23" spans="1:6" x14ac:dyDescent="0.25">
      <c r="A23" s="5" t="s">
        <v>1692</v>
      </c>
      <c r="B23" s="5">
        <f t="shared" si="0"/>
        <v>8</v>
      </c>
      <c r="E23" s="5" t="s">
        <v>1705</v>
      </c>
      <c r="F23" s="5"/>
    </row>
    <row r="24" spans="1:6" x14ac:dyDescent="0.25">
      <c r="A24" s="5" t="s">
        <v>1698</v>
      </c>
      <c r="B24" s="5">
        <f t="shared" si="0"/>
        <v>2</v>
      </c>
      <c r="E24" s="5" t="s">
        <v>1711</v>
      </c>
      <c r="F24" s="5"/>
    </row>
    <row r="25" spans="1:6" x14ac:dyDescent="0.25">
      <c r="E25" s="5" t="s">
        <v>1710</v>
      </c>
      <c r="F25" s="5"/>
    </row>
    <row r="26" spans="1:6" x14ac:dyDescent="0.25">
      <c r="E26" s="5" t="s">
        <v>1700</v>
      </c>
      <c r="F26" s="5"/>
    </row>
    <row r="27" spans="1:6" x14ac:dyDescent="0.25">
      <c r="E27" s="5" t="s">
        <v>1704</v>
      </c>
      <c r="F27" s="5"/>
    </row>
    <row r="28" spans="1:6" x14ac:dyDescent="0.25">
      <c r="E28" s="5" t="s">
        <v>1708</v>
      </c>
      <c r="F28"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9C8BA-3942-4D64-90D6-7E74C8B4E3BD}">
  <dimension ref="A3:H29"/>
  <sheetViews>
    <sheetView workbookViewId="0">
      <selection activeCell="O35" sqref="O35"/>
    </sheetView>
  </sheetViews>
  <sheetFormatPr defaultRowHeight="15" x14ac:dyDescent="0.25"/>
  <cols>
    <col min="1" max="1" width="20.7109375" customWidth="1"/>
    <col min="2" max="2" width="5.42578125" bestFit="1" customWidth="1"/>
    <col min="3" max="3" width="20" customWidth="1"/>
    <col min="4" max="4" width="10" bestFit="1" customWidth="1"/>
    <col min="5" max="5" width="13.7109375" customWidth="1"/>
    <col min="8" max="8" width="10" bestFit="1" customWidth="1"/>
  </cols>
  <sheetData>
    <row r="3" spans="1:8" ht="30.6" customHeight="1" x14ac:dyDescent="0.25">
      <c r="B3" s="52" t="s">
        <v>1714</v>
      </c>
      <c r="C3" s="52" t="s">
        <v>1715</v>
      </c>
      <c r="D3" s="52" t="s">
        <v>1716</v>
      </c>
      <c r="E3" s="52" t="s">
        <v>1717</v>
      </c>
      <c r="F3" s="52" t="s">
        <v>1718</v>
      </c>
    </row>
    <row r="4" spans="1:8" x14ac:dyDescent="0.25">
      <c r="A4" t="s">
        <v>1699</v>
      </c>
      <c r="B4">
        <v>3</v>
      </c>
      <c r="C4" t="e">
        <f>_xlfn.XLOOKUP(B4,$G$8:$G$11,$H$8:$H$11)</f>
        <v>#N/A</v>
      </c>
      <c r="D4" t="str">
        <f>_xlfn.XLOOKUP(B4,$G$8:$G$11,$H$8:$H$11,,-1)</f>
        <v>ჩაიჭრა</v>
      </c>
      <c r="E4" t="str">
        <f>_xlfn.XLOOKUP(B4,$G$8:$G$11,$H$8:$H$11,,1)</f>
        <v>გადალახა</v>
      </c>
    </row>
    <row r="5" spans="1:8" x14ac:dyDescent="0.25">
      <c r="A5" t="s">
        <v>1698</v>
      </c>
      <c r="B5">
        <v>6</v>
      </c>
      <c r="C5" t="e">
        <f t="shared" ref="C5:C29" si="0">_xlfn.XLOOKUP(B5,$G$8:$G$11,$H$8:$H$11)</f>
        <v>#N/A</v>
      </c>
      <c r="D5" t="str">
        <f t="shared" ref="D5:D29" si="1">_xlfn.XLOOKUP(B5,$G$8:$G$11,$H$8:$H$11,,-1)</f>
        <v>ჩაიჭრა</v>
      </c>
      <c r="E5" t="str">
        <f t="shared" ref="E5:E29" si="2">_xlfn.XLOOKUP(B5,$G$8:$G$11,$H$8:$H$11,,1)</f>
        <v>გადალახა</v>
      </c>
    </row>
    <row r="6" spans="1:8" x14ac:dyDescent="0.25">
      <c r="A6" t="s">
        <v>1697</v>
      </c>
      <c r="B6">
        <v>11</v>
      </c>
      <c r="C6" t="e">
        <f t="shared" si="0"/>
        <v>#N/A</v>
      </c>
      <c r="D6" t="str">
        <f t="shared" si="1"/>
        <v>გადალახა</v>
      </c>
      <c r="E6" t="str">
        <f t="shared" si="2"/>
        <v>საშუალო</v>
      </c>
    </row>
    <row r="7" spans="1:8" x14ac:dyDescent="0.25">
      <c r="A7" t="s">
        <v>1696</v>
      </c>
      <c r="B7">
        <v>11</v>
      </c>
      <c r="C7" t="e">
        <f t="shared" si="0"/>
        <v>#N/A</v>
      </c>
      <c r="D7" t="str">
        <f t="shared" si="1"/>
        <v>გადალახა</v>
      </c>
      <c r="E7" t="str">
        <f t="shared" si="2"/>
        <v>საშუალო</v>
      </c>
      <c r="G7" t="s">
        <v>1719</v>
      </c>
      <c r="H7" t="s">
        <v>1720</v>
      </c>
    </row>
    <row r="8" spans="1:8" x14ac:dyDescent="0.25">
      <c r="A8" t="s">
        <v>1695</v>
      </c>
      <c r="B8">
        <v>30</v>
      </c>
      <c r="C8" t="e">
        <f t="shared" si="0"/>
        <v>#N/A</v>
      </c>
      <c r="D8" t="str">
        <f t="shared" si="1"/>
        <v>მაღალი</v>
      </c>
      <c r="E8" t="e">
        <f t="shared" si="2"/>
        <v>#N/A</v>
      </c>
      <c r="G8" s="5">
        <v>0</v>
      </c>
      <c r="H8" s="5" t="s">
        <v>1721</v>
      </c>
    </row>
    <row r="9" spans="1:8" x14ac:dyDescent="0.25">
      <c r="A9" t="s">
        <v>1694</v>
      </c>
      <c r="B9">
        <v>17</v>
      </c>
      <c r="C9" t="e">
        <f t="shared" si="0"/>
        <v>#N/A</v>
      </c>
      <c r="D9" t="str">
        <f t="shared" si="1"/>
        <v>გადალახა</v>
      </c>
      <c r="E9" t="str">
        <f t="shared" si="2"/>
        <v>საშუალო</v>
      </c>
      <c r="G9" s="5">
        <v>10</v>
      </c>
      <c r="H9" s="5" t="s">
        <v>1722</v>
      </c>
    </row>
    <row r="10" spans="1:8" x14ac:dyDescent="0.25">
      <c r="A10" t="s">
        <v>1693</v>
      </c>
      <c r="B10">
        <v>27</v>
      </c>
      <c r="C10" t="e">
        <f t="shared" si="0"/>
        <v>#N/A</v>
      </c>
      <c r="D10" t="str">
        <f t="shared" si="1"/>
        <v>მაღალი</v>
      </c>
      <c r="E10" t="e">
        <f t="shared" si="2"/>
        <v>#N/A</v>
      </c>
      <c r="G10" s="5">
        <v>20</v>
      </c>
      <c r="H10" s="5" t="s">
        <v>1723</v>
      </c>
    </row>
    <row r="11" spans="1:8" x14ac:dyDescent="0.25">
      <c r="A11" t="s">
        <v>1692</v>
      </c>
      <c r="B11">
        <v>8</v>
      </c>
      <c r="C11" t="e">
        <f t="shared" si="0"/>
        <v>#N/A</v>
      </c>
      <c r="D11" t="str">
        <f t="shared" si="1"/>
        <v>ჩაიჭრა</v>
      </c>
      <c r="E11" t="str">
        <f t="shared" si="2"/>
        <v>გადალახა</v>
      </c>
      <c r="G11" s="5">
        <v>25</v>
      </c>
      <c r="H11" s="5" t="s">
        <v>1724</v>
      </c>
    </row>
    <row r="12" spans="1:8" x14ac:dyDescent="0.25">
      <c r="A12" t="s">
        <v>1691</v>
      </c>
      <c r="B12">
        <v>17</v>
      </c>
      <c r="C12" t="e">
        <f t="shared" si="0"/>
        <v>#N/A</v>
      </c>
      <c r="D12" t="str">
        <f t="shared" si="1"/>
        <v>გადალახა</v>
      </c>
      <c r="E12" t="str">
        <f t="shared" si="2"/>
        <v>საშუალო</v>
      </c>
    </row>
    <row r="13" spans="1:8" x14ac:dyDescent="0.25">
      <c r="A13" t="s">
        <v>1690</v>
      </c>
      <c r="B13">
        <v>20</v>
      </c>
      <c r="C13" t="str">
        <f t="shared" si="0"/>
        <v>საშუალო</v>
      </c>
      <c r="D13" t="str">
        <f t="shared" si="1"/>
        <v>საშუალო</v>
      </c>
      <c r="E13" t="str">
        <f t="shared" si="2"/>
        <v>საშუალო</v>
      </c>
    </row>
    <row r="14" spans="1:8" x14ac:dyDescent="0.25">
      <c r="A14" t="s">
        <v>1689</v>
      </c>
      <c r="B14">
        <v>20</v>
      </c>
      <c r="C14" t="str">
        <f t="shared" si="0"/>
        <v>საშუალო</v>
      </c>
      <c r="D14" t="str">
        <f t="shared" si="1"/>
        <v>საშუალო</v>
      </c>
      <c r="E14" t="str">
        <f t="shared" si="2"/>
        <v>საშუალო</v>
      </c>
    </row>
    <row r="15" spans="1:8" x14ac:dyDescent="0.25">
      <c r="A15" t="s">
        <v>1688</v>
      </c>
      <c r="B15">
        <v>17</v>
      </c>
      <c r="C15" t="e">
        <f t="shared" si="0"/>
        <v>#N/A</v>
      </c>
      <c r="D15" t="str">
        <f t="shared" si="1"/>
        <v>გადალახა</v>
      </c>
      <c r="E15" t="str">
        <f t="shared" si="2"/>
        <v>საშუალო</v>
      </c>
    </row>
    <row r="16" spans="1:8" x14ac:dyDescent="0.25">
      <c r="A16" t="s">
        <v>1687</v>
      </c>
      <c r="B16">
        <v>10</v>
      </c>
      <c r="C16" t="str">
        <f t="shared" si="0"/>
        <v>გადალახა</v>
      </c>
      <c r="D16" t="str">
        <f t="shared" si="1"/>
        <v>გადალახა</v>
      </c>
      <c r="E16" t="str">
        <f t="shared" si="2"/>
        <v>გადალახა</v>
      </c>
    </row>
    <row r="17" spans="1:5" x14ac:dyDescent="0.25">
      <c r="A17" t="s">
        <v>1686</v>
      </c>
      <c r="B17">
        <v>22</v>
      </c>
      <c r="C17" t="e">
        <f t="shared" si="0"/>
        <v>#N/A</v>
      </c>
      <c r="D17" t="str">
        <f t="shared" si="1"/>
        <v>საშუალო</v>
      </c>
      <c r="E17" t="str">
        <f t="shared" si="2"/>
        <v>მაღალი</v>
      </c>
    </row>
    <row r="18" spans="1:5" x14ac:dyDescent="0.25">
      <c r="A18" t="s">
        <v>1685</v>
      </c>
      <c r="B18">
        <v>13</v>
      </c>
      <c r="C18" t="e">
        <f t="shared" si="0"/>
        <v>#N/A</v>
      </c>
      <c r="D18" t="str">
        <f t="shared" si="1"/>
        <v>გადალახა</v>
      </c>
      <c r="E18" t="str">
        <f t="shared" si="2"/>
        <v>საშუალო</v>
      </c>
    </row>
    <row r="19" spans="1:5" x14ac:dyDescent="0.25">
      <c r="A19" t="s">
        <v>1684</v>
      </c>
      <c r="B19">
        <v>25</v>
      </c>
      <c r="C19" t="str">
        <f t="shared" si="0"/>
        <v>მაღალი</v>
      </c>
      <c r="D19" t="str">
        <f t="shared" si="1"/>
        <v>მაღალი</v>
      </c>
      <c r="E19" t="str">
        <f t="shared" si="2"/>
        <v>მაღალი</v>
      </c>
    </row>
    <row r="20" spans="1:5" x14ac:dyDescent="0.25">
      <c r="A20" t="s">
        <v>1683</v>
      </c>
      <c r="B20">
        <v>10</v>
      </c>
      <c r="C20" t="str">
        <f t="shared" si="0"/>
        <v>გადალახა</v>
      </c>
      <c r="D20" t="str">
        <f t="shared" si="1"/>
        <v>გადალახა</v>
      </c>
      <c r="E20" t="str">
        <f t="shared" si="2"/>
        <v>გადალახა</v>
      </c>
    </row>
    <row r="21" spans="1:5" x14ac:dyDescent="0.25">
      <c r="A21" t="s">
        <v>1682</v>
      </c>
      <c r="B21">
        <v>11</v>
      </c>
      <c r="C21" t="e">
        <f t="shared" si="0"/>
        <v>#N/A</v>
      </c>
      <c r="D21" t="str">
        <f t="shared" si="1"/>
        <v>გადალახა</v>
      </c>
      <c r="E21" t="str">
        <f t="shared" si="2"/>
        <v>საშუალო</v>
      </c>
    </row>
    <row r="22" spans="1:5" x14ac:dyDescent="0.25">
      <c r="A22" t="s">
        <v>1681</v>
      </c>
      <c r="B22">
        <v>29</v>
      </c>
      <c r="C22" t="e">
        <f t="shared" si="0"/>
        <v>#N/A</v>
      </c>
      <c r="D22" t="str">
        <f t="shared" si="1"/>
        <v>მაღალი</v>
      </c>
      <c r="E22" t="e">
        <f t="shared" si="2"/>
        <v>#N/A</v>
      </c>
    </row>
    <row r="23" spans="1:5" x14ac:dyDescent="0.25">
      <c r="A23" t="s">
        <v>1680</v>
      </c>
      <c r="B23">
        <v>17</v>
      </c>
      <c r="C23" t="e">
        <f t="shared" si="0"/>
        <v>#N/A</v>
      </c>
      <c r="D23" t="str">
        <f t="shared" si="1"/>
        <v>გადალახა</v>
      </c>
      <c r="E23" t="str">
        <f t="shared" si="2"/>
        <v>საშუალო</v>
      </c>
    </row>
    <row r="24" spans="1:5" x14ac:dyDescent="0.25">
      <c r="A24" t="s">
        <v>1679</v>
      </c>
      <c r="B24">
        <v>26</v>
      </c>
      <c r="C24" t="e">
        <f t="shared" si="0"/>
        <v>#N/A</v>
      </c>
      <c r="D24" t="str">
        <f t="shared" si="1"/>
        <v>მაღალი</v>
      </c>
      <c r="E24" t="e">
        <f t="shared" si="2"/>
        <v>#N/A</v>
      </c>
    </row>
    <row r="25" spans="1:5" x14ac:dyDescent="0.25">
      <c r="A25" t="s">
        <v>1678</v>
      </c>
      <c r="B25">
        <v>12</v>
      </c>
      <c r="C25" t="e">
        <f t="shared" si="0"/>
        <v>#N/A</v>
      </c>
      <c r="D25" t="str">
        <f t="shared" si="1"/>
        <v>გადალახა</v>
      </c>
      <c r="E25" t="str">
        <f t="shared" si="2"/>
        <v>საშუალო</v>
      </c>
    </row>
    <row r="26" spans="1:5" x14ac:dyDescent="0.25">
      <c r="A26" t="s">
        <v>1677</v>
      </c>
      <c r="B26">
        <v>9</v>
      </c>
      <c r="C26" t="e">
        <f t="shared" si="0"/>
        <v>#N/A</v>
      </c>
      <c r="D26" t="str">
        <f t="shared" si="1"/>
        <v>ჩაიჭრა</v>
      </c>
      <c r="E26" t="str">
        <f t="shared" si="2"/>
        <v>გადალახა</v>
      </c>
    </row>
    <row r="27" spans="1:5" x14ac:dyDescent="0.25">
      <c r="A27" t="s">
        <v>1676</v>
      </c>
      <c r="B27">
        <v>19</v>
      </c>
      <c r="C27" t="e">
        <f t="shared" si="0"/>
        <v>#N/A</v>
      </c>
      <c r="D27" t="str">
        <f t="shared" si="1"/>
        <v>გადალახა</v>
      </c>
      <c r="E27" t="str">
        <f t="shared" si="2"/>
        <v>საშუალო</v>
      </c>
    </row>
    <row r="28" spans="1:5" x14ac:dyDescent="0.25">
      <c r="A28" t="s">
        <v>1675</v>
      </c>
      <c r="B28">
        <v>22</v>
      </c>
      <c r="C28" t="e">
        <f t="shared" si="0"/>
        <v>#N/A</v>
      </c>
      <c r="D28" t="str">
        <f t="shared" si="1"/>
        <v>საშუალო</v>
      </c>
      <c r="E28" t="str">
        <f t="shared" si="2"/>
        <v>მაღალი</v>
      </c>
    </row>
    <row r="29" spans="1:5" x14ac:dyDescent="0.25">
      <c r="A29" t="s">
        <v>1674</v>
      </c>
      <c r="B29">
        <v>6</v>
      </c>
      <c r="C29" t="e">
        <f t="shared" si="0"/>
        <v>#N/A</v>
      </c>
      <c r="D29" t="str">
        <f t="shared" si="1"/>
        <v>ჩაიჭრა</v>
      </c>
      <c r="E29" t="str">
        <f t="shared" si="2"/>
        <v>გადალახა</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77E0C-6062-45B6-B115-230AEC2A1F4B}">
  <dimension ref="A1:M18"/>
  <sheetViews>
    <sheetView showGridLines="0" zoomScale="115" zoomScaleNormal="115" workbookViewId="0">
      <selection activeCell="I30" sqref="I30"/>
    </sheetView>
  </sheetViews>
  <sheetFormatPr defaultRowHeight="15" x14ac:dyDescent="0.25"/>
  <cols>
    <col min="1" max="1" width="19.5703125" bestFit="1" customWidth="1"/>
    <col min="2" max="2" width="14.85546875" bestFit="1" customWidth="1"/>
    <col min="3" max="13" width="12.28515625" bestFit="1" customWidth="1"/>
  </cols>
  <sheetData>
    <row r="1" spans="1:13" x14ac:dyDescent="0.25">
      <c r="A1" s="88" t="s">
        <v>1889</v>
      </c>
      <c r="B1" s="87"/>
      <c r="C1" s="87"/>
      <c r="D1" s="87"/>
      <c r="E1" s="87"/>
      <c r="F1" s="87"/>
      <c r="G1" s="86"/>
      <c r="I1" s="5" t="s">
        <v>1664</v>
      </c>
      <c r="J1" s="5" t="s">
        <v>1663</v>
      </c>
    </row>
    <row r="2" spans="1:13" x14ac:dyDescent="0.25">
      <c r="A2" s="85"/>
      <c r="B2" s="84"/>
      <c r="C2" s="84"/>
      <c r="D2" s="84"/>
      <c r="E2" s="84"/>
      <c r="F2" s="84"/>
      <c r="G2" s="83"/>
      <c r="I2" s="5">
        <v>2</v>
      </c>
      <c r="J2" s="5">
        <v>0</v>
      </c>
    </row>
    <row r="3" spans="1:13" x14ac:dyDescent="0.25">
      <c r="A3" s="85"/>
      <c r="B3" s="84"/>
      <c r="C3" s="84"/>
      <c r="D3" s="84"/>
      <c r="E3" s="84"/>
      <c r="F3" s="84"/>
      <c r="G3" s="83"/>
    </row>
    <row r="4" spans="1:13" x14ac:dyDescent="0.25">
      <c r="A4" s="85"/>
      <c r="B4" s="84"/>
      <c r="C4" s="84"/>
      <c r="D4" s="84"/>
      <c r="E4" s="84"/>
      <c r="F4" s="84"/>
      <c r="G4" s="83"/>
    </row>
    <row r="5" spans="1:13" ht="15.75" thickBot="1" x14ac:dyDescent="0.3">
      <c r="A5" s="82"/>
      <c r="B5" s="81"/>
      <c r="C5" s="81"/>
      <c r="D5" s="81"/>
      <c r="E5" s="81"/>
      <c r="F5" s="81"/>
      <c r="G5" s="80"/>
    </row>
    <row r="7" spans="1:13" x14ac:dyDescent="0.25">
      <c r="A7" s="79" t="s">
        <v>1888</v>
      </c>
      <c r="B7" s="79" t="s">
        <v>1711</v>
      </c>
      <c r="C7" s="79" t="s">
        <v>1710</v>
      </c>
      <c r="D7" s="79" t="s">
        <v>1709</v>
      </c>
      <c r="E7" s="79" t="s">
        <v>1708</v>
      </c>
      <c r="F7" s="79" t="s">
        <v>1707</v>
      </c>
      <c r="G7" s="79" t="s">
        <v>1706</v>
      </c>
      <c r="H7" s="79" t="s">
        <v>1705</v>
      </c>
      <c r="I7" s="79" t="s">
        <v>1704</v>
      </c>
      <c r="J7" s="79" t="s">
        <v>1703</v>
      </c>
      <c r="K7" s="79" t="s">
        <v>1702</v>
      </c>
      <c r="L7" s="79" t="s">
        <v>1701</v>
      </c>
      <c r="M7" s="79" t="s">
        <v>1700</v>
      </c>
    </row>
    <row r="8" spans="1:13" x14ac:dyDescent="0.25">
      <c r="A8" t="s">
        <v>1887</v>
      </c>
      <c r="B8" s="78">
        <v>46998</v>
      </c>
      <c r="C8" s="78">
        <v>66490</v>
      </c>
      <c r="D8" s="78">
        <v>51128</v>
      </c>
      <c r="E8" s="78">
        <v>65606</v>
      </c>
      <c r="F8" s="78">
        <v>6680</v>
      </c>
      <c r="G8" s="78">
        <v>99358</v>
      </c>
      <c r="H8" s="78">
        <v>88890</v>
      </c>
      <c r="I8" s="78">
        <v>23768</v>
      </c>
      <c r="J8" s="78">
        <v>41015</v>
      </c>
      <c r="K8" s="78">
        <v>64565</v>
      </c>
      <c r="L8" s="78">
        <v>59066</v>
      </c>
      <c r="M8" s="78">
        <v>69929</v>
      </c>
    </row>
    <row r="9" spans="1:13" x14ac:dyDescent="0.25">
      <c r="A9" t="s">
        <v>1881</v>
      </c>
      <c r="B9" s="78">
        <v>61070</v>
      </c>
      <c r="C9" s="78">
        <v>44816</v>
      </c>
      <c r="D9" s="78">
        <v>12543</v>
      </c>
      <c r="E9" s="78">
        <v>33180</v>
      </c>
      <c r="F9" s="78">
        <v>24070</v>
      </c>
      <c r="G9" s="78">
        <v>56701</v>
      </c>
      <c r="H9" s="78">
        <v>80984</v>
      </c>
      <c r="I9" s="78">
        <v>75242</v>
      </c>
      <c r="J9" s="78">
        <v>68398</v>
      </c>
      <c r="K9" s="78">
        <v>30829</v>
      </c>
      <c r="L9" s="78">
        <v>22567</v>
      </c>
      <c r="M9" s="78">
        <v>49382</v>
      </c>
    </row>
    <row r="10" spans="1:13" x14ac:dyDescent="0.25">
      <c r="A10" t="s">
        <v>1886</v>
      </c>
      <c r="B10" s="78">
        <v>33851</v>
      </c>
      <c r="C10" s="78">
        <v>60483</v>
      </c>
      <c r="D10" s="78">
        <v>97743</v>
      </c>
      <c r="E10" s="78">
        <v>73060</v>
      </c>
      <c r="F10" s="78">
        <v>75501</v>
      </c>
      <c r="G10" s="78">
        <v>80460</v>
      </c>
      <c r="H10" s="78">
        <v>66250</v>
      </c>
      <c r="I10" s="78">
        <v>71860</v>
      </c>
      <c r="J10" s="78">
        <v>11243</v>
      </c>
      <c r="K10" s="78">
        <v>30547</v>
      </c>
      <c r="L10" s="78">
        <v>13208</v>
      </c>
      <c r="M10" s="78">
        <v>18767</v>
      </c>
    </row>
    <row r="11" spans="1:13" x14ac:dyDescent="0.25">
      <c r="A11" t="s">
        <v>1885</v>
      </c>
      <c r="B11" s="78">
        <v>61213</v>
      </c>
      <c r="C11" s="78">
        <v>61030</v>
      </c>
      <c r="D11" s="78">
        <v>58430</v>
      </c>
      <c r="E11" s="78">
        <v>78859</v>
      </c>
      <c r="F11" s="78">
        <v>24549</v>
      </c>
      <c r="G11" s="78">
        <v>59776</v>
      </c>
      <c r="H11" s="78">
        <v>17484</v>
      </c>
      <c r="I11" s="78">
        <v>94163</v>
      </c>
      <c r="J11" s="78">
        <v>53554</v>
      </c>
      <c r="K11" s="78">
        <v>60542</v>
      </c>
      <c r="L11" s="78">
        <v>16671</v>
      </c>
      <c r="M11" s="78">
        <v>34640</v>
      </c>
    </row>
    <row r="12" spans="1:13" x14ac:dyDescent="0.25">
      <c r="A12" t="s">
        <v>1884</v>
      </c>
      <c r="B12" s="78">
        <v>98683</v>
      </c>
      <c r="C12" s="78">
        <v>82995</v>
      </c>
      <c r="D12" s="78">
        <v>35972</v>
      </c>
      <c r="E12" s="78">
        <v>42384</v>
      </c>
      <c r="F12" s="78">
        <v>63477</v>
      </c>
      <c r="G12" s="78">
        <v>96115</v>
      </c>
      <c r="H12" s="78">
        <v>92874</v>
      </c>
      <c r="I12" s="78">
        <v>58274</v>
      </c>
      <c r="J12" s="78">
        <v>21960</v>
      </c>
      <c r="K12" s="78">
        <v>25403</v>
      </c>
      <c r="L12" s="78">
        <v>15995</v>
      </c>
      <c r="M12" s="78">
        <v>88209</v>
      </c>
    </row>
    <row r="13" spans="1:13" x14ac:dyDescent="0.25">
      <c r="A13" t="s">
        <v>1883</v>
      </c>
      <c r="B13" s="78">
        <v>76505</v>
      </c>
      <c r="C13" s="78">
        <v>78218</v>
      </c>
      <c r="D13" s="78">
        <v>12071</v>
      </c>
      <c r="E13" s="78">
        <v>51181</v>
      </c>
      <c r="F13" s="78">
        <v>96359</v>
      </c>
      <c r="G13" s="78">
        <v>57784</v>
      </c>
      <c r="H13" s="78">
        <v>30331</v>
      </c>
      <c r="I13" s="78">
        <v>83092</v>
      </c>
      <c r="J13" s="78">
        <v>49297</v>
      </c>
      <c r="K13" s="78">
        <v>78952</v>
      </c>
      <c r="L13" s="78">
        <v>79600</v>
      </c>
      <c r="M13" s="78">
        <v>10852</v>
      </c>
    </row>
    <row r="16" spans="1:13" x14ac:dyDescent="0.25">
      <c r="A16" s="77" t="s">
        <v>1882</v>
      </c>
      <c r="B16" s="5" t="s">
        <v>1881</v>
      </c>
    </row>
    <row r="17" spans="1:2" x14ac:dyDescent="0.25">
      <c r="A17" s="77" t="s">
        <v>1880</v>
      </c>
      <c r="B17" s="5" t="s">
        <v>1703</v>
      </c>
    </row>
    <row r="18" spans="1:2" x14ac:dyDescent="0.25">
      <c r="A18" s="77" t="s">
        <v>1879</v>
      </c>
      <c r="B18" s="76" cm="1">
        <f t="array" ref="B18">_xlfn.XLOOKUP(B16,A8:A13,_xlfn.XLOOKUP(B17,B7:M7,B8:M13))</f>
        <v>68398</v>
      </c>
    </row>
  </sheetData>
  <mergeCells count="1">
    <mergeCell ref="A1:G5"/>
  </mergeCells>
  <dataValidations count="2">
    <dataValidation type="list" allowBlank="1" showInputMessage="1" showErrorMessage="1" sqref="B16" xr:uid="{869B1129-E12A-42A0-8997-97A8F7801EA9}">
      <formula1>$A$8:$A$13</formula1>
    </dataValidation>
    <dataValidation type="list" allowBlank="1" showInputMessage="1" showErrorMessage="1" sqref="B17" xr:uid="{69E6ECBC-D6CF-4685-9565-AAE117B70964}">
      <formula1>$B$7:$M$7</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61369-AB19-4E36-B898-EC68638D28B4}">
  <dimension ref="A1:I113"/>
  <sheetViews>
    <sheetView zoomScale="120" zoomScaleNormal="120" workbookViewId="0">
      <selection activeCell="E30" sqref="E30"/>
    </sheetView>
  </sheetViews>
  <sheetFormatPr defaultRowHeight="15" x14ac:dyDescent="0.25"/>
  <cols>
    <col min="1" max="1" width="15.7109375" customWidth="1"/>
    <col min="2" max="2" width="20" bestFit="1" customWidth="1"/>
    <col min="3" max="6" width="15.7109375" customWidth="1"/>
    <col min="7" max="7" width="9.140625" customWidth="1"/>
  </cols>
  <sheetData>
    <row r="1" spans="1:9" ht="15" customHeight="1" x14ac:dyDescent="0.25">
      <c r="A1" s="57" t="s">
        <v>1874</v>
      </c>
      <c r="B1" s="58"/>
      <c r="C1" s="58"/>
      <c r="D1" s="58"/>
      <c r="E1" s="58"/>
      <c r="F1" s="58"/>
      <c r="G1" s="59"/>
      <c r="H1" s="60" t="s">
        <v>1664</v>
      </c>
      <c r="I1" s="61" t="s">
        <v>1663</v>
      </c>
    </row>
    <row r="2" spans="1:9" x14ac:dyDescent="0.25">
      <c r="A2" s="62"/>
      <c r="B2" s="63"/>
      <c r="C2" s="63"/>
      <c r="D2" s="63"/>
      <c r="E2" s="63"/>
      <c r="F2" s="63"/>
      <c r="H2" s="5">
        <v>1</v>
      </c>
      <c r="I2" s="64">
        <v>0</v>
      </c>
    </row>
    <row r="3" spans="1:9" x14ac:dyDescent="0.25">
      <c r="A3" s="62"/>
      <c r="B3" s="63"/>
      <c r="C3" s="63"/>
      <c r="D3" s="63"/>
      <c r="E3" s="63"/>
      <c r="F3" s="63"/>
      <c r="I3" s="65"/>
    </row>
    <row r="4" spans="1:9" x14ac:dyDescent="0.25">
      <c r="A4" s="62"/>
      <c r="B4" s="63"/>
      <c r="C4" s="63"/>
      <c r="D4" s="63"/>
      <c r="E4" s="63"/>
      <c r="F4" s="63"/>
      <c r="I4" s="66"/>
    </row>
    <row r="5" spans="1:9" ht="15.75" thickBot="1" x14ac:dyDescent="0.3">
      <c r="A5" s="67"/>
      <c r="B5" s="68"/>
      <c r="C5" s="68"/>
      <c r="D5" s="68"/>
      <c r="E5" s="68"/>
      <c r="F5" s="68"/>
      <c r="G5" s="69"/>
      <c r="H5" s="69"/>
      <c r="I5" s="70"/>
    </row>
    <row r="6" spans="1:9" x14ac:dyDescent="0.25">
      <c r="A6" s="16"/>
    </row>
    <row r="13" spans="1:9" x14ac:dyDescent="0.25">
      <c r="A13" s="72" t="s">
        <v>1472</v>
      </c>
      <c r="B13" s="72" t="s">
        <v>1768</v>
      </c>
      <c r="D13" t="s">
        <v>1875</v>
      </c>
      <c r="E13" t="str">
        <f>_xlfn.XLOOKUP("*"&amp;D13,B14:B113,B14:B113,,2,-1)</f>
        <v>dimitri lelashvili</v>
      </c>
    </row>
    <row r="14" spans="1:9" x14ac:dyDescent="0.25">
      <c r="A14" s="74">
        <v>1</v>
      </c>
      <c r="B14" s="74" t="s">
        <v>1770</v>
      </c>
    </row>
    <row r="15" spans="1:9" x14ac:dyDescent="0.25">
      <c r="A15" s="74">
        <v>2</v>
      </c>
      <c r="B15" s="74" t="s">
        <v>1772</v>
      </c>
    </row>
    <row r="16" spans="1:9" x14ac:dyDescent="0.25">
      <c r="A16" s="74">
        <v>3</v>
      </c>
      <c r="B16" s="74" t="s">
        <v>1774</v>
      </c>
    </row>
    <row r="17" spans="1:2" x14ac:dyDescent="0.25">
      <c r="A17" s="74">
        <v>4</v>
      </c>
      <c r="B17" s="74" t="s">
        <v>1776</v>
      </c>
    </row>
    <row r="18" spans="1:2" x14ac:dyDescent="0.25">
      <c r="A18" s="74">
        <v>5</v>
      </c>
      <c r="B18" s="74" t="s">
        <v>1777</v>
      </c>
    </row>
    <row r="19" spans="1:2" x14ac:dyDescent="0.25">
      <c r="A19" s="74">
        <v>6</v>
      </c>
      <c r="B19" s="74" t="s">
        <v>1778</v>
      </c>
    </row>
    <row r="20" spans="1:2" x14ac:dyDescent="0.25">
      <c r="A20" s="74">
        <v>7</v>
      </c>
      <c r="B20" s="74" t="s">
        <v>1779</v>
      </c>
    </row>
    <row r="21" spans="1:2" x14ac:dyDescent="0.25">
      <c r="A21" s="74">
        <v>8</v>
      </c>
      <c r="B21" s="74" t="s">
        <v>1780</v>
      </c>
    </row>
    <row r="22" spans="1:2" x14ac:dyDescent="0.25">
      <c r="A22" s="74">
        <v>9</v>
      </c>
      <c r="B22" s="74" t="s">
        <v>1781</v>
      </c>
    </row>
    <row r="23" spans="1:2" x14ac:dyDescent="0.25">
      <c r="A23" s="74">
        <v>10</v>
      </c>
      <c r="B23" s="74" t="s">
        <v>1782</v>
      </c>
    </row>
    <row r="24" spans="1:2" x14ac:dyDescent="0.25">
      <c r="A24" s="74">
        <v>11</v>
      </c>
      <c r="B24" s="74" t="s">
        <v>1783</v>
      </c>
    </row>
    <row r="25" spans="1:2" x14ac:dyDescent="0.25">
      <c r="A25" s="74">
        <v>12</v>
      </c>
      <c r="B25" s="74" t="s">
        <v>1784</v>
      </c>
    </row>
    <row r="26" spans="1:2" x14ac:dyDescent="0.25">
      <c r="A26" s="74">
        <v>13</v>
      </c>
      <c r="B26" s="74" t="s">
        <v>1785</v>
      </c>
    </row>
    <row r="27" spans="1:2" x14ac:dyDescent="0.25">
      <c r="A27" s="74">
        <v>14</v>
      </c>
      <c r="B27" s="74" t="s">
        <v>1786</v>
      </c>
    </row>
    <row r="28" spans="1:2" x14ac:dyDescent="0.25">
      <c r="A28" s="74">
        <v>15</v>
      </c>
      <c r="B28" s="74" t="s">
        <v>1787</v>
      </c>
    </row>
    <row r="29" spans="1:2" x14ac:dyDescent="0.25">
      <c r="A29" s="74">
        <v>16</v>
      </c>
      <c r="B29" s="74" t="s">
        <v>1788</v>
      </c>
    </row>
    <row r="30" spans="1:2" x14ac:dyDescent="0.25">
      <c r="A30" s="74">
        <v>17</v>
      </c>
      <c r="B30" s="74" t="s">
        <v>1789</v>
      </c>
    </row>
    <row r="31" spans="1:2" x14ac:dyDescent="0.25">
      <c r="A31" s="74">
        <v>18</v>
      </c>
      <c r="B31" s="74" t="s">
        <v>1790</v>
      </c>
    </row>
    <row r="32" spans="1:2" x14ac:dyDescent="0.25">
      <c r="A32" s="74">
        <v>19</v>
      </c>
      <c r="B32" s="74" t="s">
        <v>1791</v>
      </c>
    </row>
    <row r="33" spans="1:2" x14ac:dyDescent="0.25">
      <c r="A33" s="74">
        <v>20</v>
      </c>
      <c r="B33" s="74" t="s">
        <v>1792</v>
      </c>
    </row>
    <row r="34" spans="1:2" x14ac:dyDescent="0.25">
      <c r="A34" s="74">
        <v>21</v>
      </c>
      <c r="B34" s="74" t="s">
        <v>1793</v>
      </c>
    </row>
    <row r="35" spans="1:2" x14ac:dyDescent="0.25">
      <c r="A35" s="74">
        <v>22</v>
      </c>
      <c r="B35" s="74" t="s">
        <v>1794</v>
      </c>
    </row>
    <row r="36" spans="1:2" x14ac:dyDescent="0.25">
      <c r="A36" s="74">
        <v>23</v>
      </c>
      <c r="B36" s="74" t="s">
        <v>1795</v>
      </c>
    </row>
    <row r="37" spans="1:2" x14ac:dyDescent="0.25">
      <c r="A37" s="74">
        <v>24</v>
      </c>
      <c r="B37" s="74" t="s">
        <v>1796</v>
      </c>
    </row>
    <row r="38" spans="1:2" x14ac:dyDescent="0.25">
      <c r="A38" s="74">
        <v>25</v>
      </c>
      <c r="B38" s="74" t="s">
        <v>1797</v>
      </c>
    </row>
    <row r="39" spans="1:2" x14ac:dyDescent="0.25">
      <c r="A39" s="74">
        <v>26</v>
      </c>
      <c r="B39" s="74" t="s">
        <v>1798</v>
      </c>
    </row>
    <row r="40" spans="1:2" x14ac:dyDescent="0.25">
      <c r="A40" s="74">
        <v>27</v>
      </c>
      <c r="B40" s="74" t="s">
        <v>1799</v>
      </c>
    </row>
    <row r="41" spans="1:2" x14ac:dyDescent="0.25">
      <c r="A41" s="74">
        <v>28</v>
      </c>
      <c r="B41" s="74" t="s">
        <v>1800</v>
      </c>
    </row>
    <row r="42" spans="1:2" x14ac:dyDescent="0.25">
      <c r="A42" s="74">
        <v>29</v>
      </c>
      <c r="B42" s="74" t="s">
        <v>1801</v>
      </c>
    </row>
    <row r="43" spans="1:2" x14ac:dyDescent="0.25">
      <c r="A43" s="74">
        <v>30</v>
      </c>
      <c r="B43" s="74" t="s">
        <v>1802</v>
      </c>
    </row>
    <row r="44" spans="1:2" x14ac:dyDescent="0.25">
      <c r="A44" s="74">
        <v>31</v>
      </c>
      <c r="B44" s="74" t="s">
        <v>1803</v>
      </c>
    </row>
    <row r="45" spans="1:2" x14ac:dyDescent="0.25">
      <c r="A45" s="74">
        <v>32</v>
      </c>
      <c r="B45" s="74" t="s">
        <v>1804</v>
      </c>
    </row>
    <row r="46" spans="1:2" x14ac:dyDescent="0.25">
      <c r="A46" s="74">
        <v>33</v>
      </c>
      <c r="B46" s="74" t="s">
        <v>1805</v>
      </c>
    </row>
    <row r="47" spans="1:2" x14ac:dyDescent="0.25">
      <c r="A47" s="74">
        <v>34</v>
      </c>
      <c r="B47" s="74" t="s">
        <v>1806</v>
      </c>
    </row>
    <row r="48" spans="1:2" x14ac:dyDescent="0.25">
      <c r="A48" s="74">
        <v>35</v>
      </c>
      <c r="B48" s="74" t="s">
        <v>1807</v>
      </c>
    </row>
    <row r="49" spans="1:2" x14ac:dyDescent="0.25">
      <c r="A49" s="74">
        <v>36</v>
      </c>
      <c r="B49" s="74" t="s">
        <v>1808</v>
      </c>
    </row>
    <row r="50" spans="1:2" x14ac:dyDescent="0.25">
      <c r="A50" s="74">
        <v>37</v>
      </c>
      <c r="B50" s="74" t="s">
        <v>1809</v>
      </c>
    </row>
    <row r="51" spans="1:2" x14ac:dyDescent="0.25">
      <c r="A51" s="74">
        <v>38</v>
      </c>
      <c r="B51" s="74" t="s">
        <v>1810</v>
      </c>
    </row>
    <row r="52" spans="1:2" x14ac:dyDescent="0.25">
      <c r="A52" s="74">
        <v>39</v>
      </c>
      <c r="B52" s="74" t="s">
        <v>1811</v>
      </c>
    </row>
    <row r="53" spans="1:2" x14ac:dyDescent="0.25">
      <c r="A53" s="74">
        <v>40</v>
      </c>
      <c r="B53" s="74" t="s">
        <v>1812</v>
      </c>
    </row>
    <row r="54" spans="1:2" x14ac:dyDescent="0.25">
      <c r="A54" s="74">
        <v>41</v>
      </c>
      <c r="B54" s="74" t="s">
        <v>1813</v>
      </c>
    </row>
    <row r="55" spans="1:2" x14ac:dyDescent="0.25">
      <c r="A55" s="74">
        <v>42</v>
      </c>
      <c r="B55" s="74" t="s">
        <v>1814</v>
      </c>
    </row>
    <row r="56" spans="1:2" x14ac:dyDescent="0.25">
      <c r="A56" s="74">
        <v>43</v>
      </c>
      <c r="B56" s="74" t="s">
        <v>1815</v>
      </c>
    </row>
    <row r="57" spans="1:2" x14ac:dyDescent="0.25">
      <c r="A57" s="74">
        <v>44</v>
      </c>
      <c r="B57" s="74" t="s">
        <v>1816</v>
      </c>
    </row>
    <row r="58" spans="1:2" x14ac:dyDescent="0.25">
      <c r="A58" s="74">
        <v>45</v>
      </c>
      <c r="B58" s="74" t="s">
        <v>1817</v>
      </c>
    </row>
    <row r="59" spans="1:2" x14ac:dyDescent="0.25">
      <c r="A59" s="74">
        <v>46</v>
      </c>
      <c r="B59" s="74" t="s">
        <v>1818</v>
      </c>
    </row>
    <row r="60" spans="1:2" x14ac:dyDescent="0.25">
      <c r="A60" s="74">
        <v>47</v>
      </c>
      <c r="B60" s="74" t="s">
        <v>1819</v>
      </c>
    </row>
    <row r="61" spans="1:2" x14ac:dyDescent="0.25">
      <c r="A61" s="74">
        <v>48</v>
      </c>
      <c r="B61" s="74" t="s">
        <v>1820</v>
      </c>
    </row>
    <row r="62" spans="1:2" x14ac:dyDescent="0.25">
      <c r="A62" s="74">
        <v>49</v>
      </c>
      <c r="B62" s="74" t="s">
        <v>1821</v>
      </c>
    </row>
    <row r="63" spans="1:2" x14ac:dyDescent="0.25">
      <c r="A63" s="74">
        <v>50</v>
      </c>
      <c r="B63" s="74" t="s">
        <v>1876</v>
      </c>
    </row>
    <row r="64" spans="1:2" x14ac:dyDescent="0.25">
      <c r="A64" s="74">
        <v>51</v>
      </c>
      <c r="B64" s="74" t="s">
        <v>1823</v>
      </c>
    </row>
    <row r="65" spans="1:2" x14ac:dyDescent="0.25">
      <c r="A65" s="74">
        <v>52</v>
      </c>
      <c r="B65" s="74" t="s">
        <v>1824</v>
      </c>
    </row>
    <row r="66" spans="1:2" x14ac:dyDescent="0.25">
      <c r="A66" s="74">
        <v>53</v>
      </c>
      <c r="B66" s="74" t="s">
        <v>1825</v>
      </c>
    </row>
    <row r="67" spans="1:2" x14ac:dyDescent="0.25">
      <c r="A67" s="74">
        <v>54</v>
      </c>
      <c r="B67" s="74" t="s">
        <v>1826</v>
      </c>
    </row>
    <row r="68" spans="1:2" x14ac:dyDescent="0.25">
      <c r="A68" s="74">
        <v>55</v>
      </c>
      <c r="B68" s="74" t="s">
        <v>1827</v>
      </c>
    </row>
    <row r="69" spans="1:2" x14ac:dyDescent="0.25">
      <c r="A69" s="74">
        <v>56</v>
      </c>
      <c r="B69" s="74" t="s">
        <v>1828</v>
      </c>
    </row>
    <row r="70" spans="1:2" x14ac:dyDescent="0.25">
      <c r="A70" s="74">
        <v>57</v>
      </c>
      <c r="B70" s="74" t="s">
        <v>1829</v>
      </c>
    </row>
    <row r="71" spans="1:2" x14ac:dyDescent="0.25">
      <c r="A71" s="74">
        <v>58</v>
      </c>
      <c r="B71" s="74" t="s">
        <v>1830</v>
      </c>
    </row>
    <row r="72" spans="1:2" x14ac:dyDescent="0.25">
      <c r="A72" s="74">
        <v>59</v>
      </c>
      <c r="B72" s="74" t="s">
        <v>1831</v>
      </c>
    </row>
    <row r="73" spans="1:2" x14ac:dyDescent="0.25">
      <c r="A73" s="74">
        <v>60</v>
      </c>
      <c r="B73" s="74" t="s">
        <v>1832</v>
      </c>
    </row>
    <row r="74" spans="1:2" x14ac:dyDescent="0.25">
      <c r="A74" s="74">
        <v>61</v>
      </c>
      <c r="B74" s="74" t="s">
        <v>1833</v>
      </c>
    </row>
    <row r="75" spans="1:2" x14ac:dyDescent="0.25">
      <c r="A75" s="74">
        <v>62</v>
      </c>
      <c r="B75" s="74" t="s">
        <v>1834</v>
      </c>
    </row>
    <row r="76" spans="1:2" x14ac:dyDescent="0.25">
      <c r="A76" s="74">
        <v>63</v>
      </c>
      <c r="B76" s="74" t="s">
        <v>1835</v>
      </c>
    </row>
    <row r="77" spans="1:2" x14ac:dyDescent="0.25">
      <c r="A77" s="74">
        <v>64</v>
      </c>
      <c r="B77" s="74" t="s">
        <v>1836</v>
      </c>
    </row>
    <row r="78" spans="1:2" x14ac:dyDescent="0.25">
      <c r="A78" s="74">
        <v>65</v>
      </c>
      <c r="B78" s="74" t="s">
        <v>1837</v>
      </c>
    </row>
    <row r="79" spans="1:2" x14ac:dyDescent="0.25">
      <c r="A79" s="74">
        <v>66</v>
      </c>
      <c r="B79" s="74" t="s">
        <v>1838</v>
      </c>
    </row>
    <row r="80" spans="1:2" x14ac:dyDescent="0.25">
      <c r="A80" s="74">
        <v>67</v>
      </c>
      <c r="B80" s="74" t="s">
        <v>1839</v>
      </c>
    </row>
    <row r="81" spans="1:2" x14ac:dyDescent="0.25">
      <c r="A81" s="74">
        <v>68</v>
      </c>
      <c r="B81" s="74" t="s">
        <v>1840</v>
      </c>
    </row>
    <row r="82" spans="1:2" x14ac:dyDescent="0.25">
      <c r="A82" s="74">
        <v>69</v>
      </c>
      <c r="B82" s="74" t="s">
        <v>1841</v>
      </c>
    </row>
    <row r="83" spans="1:2" x14ac:dyDescent="0.25">
      <c r="A83" s="74">
        <v>70</v>
      </c>
      <c r="B83" s="74" t="s">
        <v>1842</v>
      </c>
    </row>
    <row r="84" spans="1:2" x14ac:dyDescent="0.25">
      <c r="A84" s="74">
        <v>71</v>
      </c>
      <c r="B84" s="74" t="s">
        <v>1843</v>
      </c>
    </row>
    <row r="85" spans="1:2" x14ac:dyDescent="0.25">
      <c r="A85" s="74">
        <v>72</v>
      </c>
      <c r="B85" s="74" t="s">
        <v>1844</v>
      </c>
    </row>
    <row r="86" spans="1:2" x14ac:dyDescent="0.25">
      <c r="A86" s="74">
        <v>73</v>
      </c>
      <c r="B86" s="74" t="s">
        <v>1845</v>
      </c>
    </row>
    <row r="87" spans="1:2" x14ac:dyDescent="0.25">
      <c r="A87" s="74">
        <v>74</v>
      </c>
      <c r="B87" s="74" t="s">
        <v>1846</v>
      </c>
    </row>
    <row r="88" spans="1:2" x14ac:dyDescent="0.25">
      <c r="A88" s="74">
        <v>75</v>
      </c>
      <c r="B88" s="74" t="s">
        <v>1847</v>
      </c>
    </row>
    <row r="89" spans="1:2" x14ac:dyDescent="0.25">
      <c r="A89" s="74">
        <v>76</v>
      </c>
      <c r="B89" s="74" t="s">
        <v>1848</v>
      </c>
    </row>
    <row r="90" spans="1:2" x14ac:dyDescent="0.25">
      <c r="A90" s="74">
        <v>77</v>
      </c>
      <c r="B90" s="74" t="s">
        <v>1849</v>
      </c>
    </row>
    <row r="91" spans="1:2" x14ac:dyDescent="0.25">
      <c r="A91" s="74">
        <v>78</v>
      </c>
      <c r="B91" s="74" t="s">
        <v>1850</v>
      </c>
    </row>
    <row r="92" spans="1:2" x14ac:dyDescent="0.25">
      <c r="A92" s="74">
        <v>79</v>
      </c>
      <c r="B92" s="74" t="s">
        <v>1851</v>
      </c>
    </row>
    <row r="93" spans="1:2" x14ac:dyDescent="0.25">
      <c r="A93" s="74">
        <v>80</v>
      </c>
      <c r="B93" s="74" t="s">
        <v>1877</v>
      </c>
    </row>
    <row r="94" spans="1:2" x14ac:dyDescent="0.25">
      <c r="A94" s="74">
        <v>81</v>
      </c>
      <c r="B94" s="74" t="s">
        <v>1853</v>
      </c>
    </row>
    <row r="95" spans="1:2" x14ac:dyDescent="0.25">
      <c r="A95" s="74">
        <v>82</v>
      </c>
      <c r="B95" s="74" t="s">
        <v>1854</v>
      </c>
    </row>
    <row r="96" spans="1:2" x14ac:dyDescent="0.25">
      <c r="A96" s="74">
        <v>83</v>
      </c>
      <c r="B96" s="74" t="s">
        <v>1855</v>
      </c>
    </row>
    <row r="97" spans="1:2" x14ac:dyDescent="0.25">
      <c r="A97" s="74">
        <v>84</v>
      </c>
      <c r="B97" s="74" t="s">
        <v>1856</v>
      </c>
    </row>
    <row r="98" spans="1:2" x14ac:dyDescent="0.25">
      <c r="A98" s="74">
        <v>85</v>
      </c>
      <c r="B98" s="74" t="s">
        <v>1857</v>
      </c>
    </row>
    <row r="99" spans="1:2" x14ac:dyDescent="0.25">
      <c r="A99" s="74">
        <v>86</v>
      </c>
      <c r="B99" s="74" t="s">
        <v>1858</v>
      </c>
    </row>
    <row r="100" spans="1:2" x14ac:dyDescent="0.25">
      <c r="A100" s="74">
        <v>87</v>
      </c>
      <c r="B100" s="74" t="s">
        <v>1859</v>
      </c>
    </row>
    <row r="101" spans="1:2" x14ac:dyDescent="0.25">
      <c r="A101" s="74">
        <v>88</v>
      </c>
      <c r="B101" s="74" t="s">
        <v>1860</v>
      </c>
    </row>
    <row r="102" spans="1:2" x14ac:dyDescent="0.25">
      <c r="A102" s="74">
        <v>89</v>
      </c>
      <c r="B102" s="74" t="s">
        <v>1861</v>
      </c>
    </row>
    <row r="103" spans="1:2" x14ac:dyDescent="0.25">
      <c r="A103" s="74">
        <v>90</v>
      </c>
      <c r="B103" s="74" t="s">
        <v>1862</v>
      </c>
    </row>
    <row r="104" spans="1:2" x14ac:dyDescent="0.25">
      <c r="A104" s="74">
        <v>91</v>
      </c>
      <c r="B104" s="74" t="s">
        <v>1863</v>
      </c>
    </row>
    <row r="105" spans="1:2" x14ac:dyDescent="0.25">
      <c r="A105" s="74">
        <v>92</v>
      </c>
      <c r="B105" s="74" t="s">
        <v>1864</v>
      </c>
    </row>
    <row r="106" spans="1:2" x14ac:dyDescent="0.25">
      <c r="A106" s="74">
        <v>93</v>
      </c>
      <c r="B106" s="74" t="s">
        <v>1865</v>
      </c>
    </row>
    <row r="107" spans="1:2" x14ac:dyDescent="0.25">
      <c r="A107" s="74">
        <v>94</v>
      </c>
      <c r="B107" s="74" t="s">
        <v>1866</v>
      </c>
    </row>
    <row r="108" spans="1:2" x14ac:dyDescent="0.25">
      <c r="A108" s="74">
        <v>95</v>
      </c>
      <c r="B108" s="74" t="s">
        <v>1867</v>
      </c>
    </row>
    <row r="109" spans="1:2" x14ac:dyDescent="0.25">
      <c r="A109" s="74">
        <v>96</v>
      </c>
      <c r="B109" s="74" t="s">
        <v>1868</v>
      </c>
    </row>
    <row r="110" spans="1:2" x14ac:dyDescent="0.25">
      <c r="A110" s="74">
        <v>97</v>
      </c>
      <c r="B110" s="74" t="s">
        <v>1869</v>
      </c>
    </row>
    <row r="111" spans="1:2" x14ac:dyDescent="0.25">
      <c r="A111" s="74">
        <v>98</v>
      </c>
      <c r="B111" s="74" t="s">
        <v>1870</v>
      </c>
    </row>
    <row r="112" spans="1:2" x14ac:dyDescent="0.25">
      <c r="A112" s="74">
        <v>99</v>
      </c>
      <c r="B112" s="74" t="s">
        <v>1871</v>
      </c>
    </row>
    <row r="113" spans="1:2" x14ac:dyDescent="0.25">
      <c r="A113" s="74">
        <v>100</v>
      </c>
      <c r="B113" s="74" t="s">
        <v>1872</v>
      </c>
    </row>
  </sheetData>
  <mergeCells count="1">
    <mergeCell ref="A1:F5"/>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1206-43B7-4EAE-B412-FA5E83457773}">
  <dimension ref="A1:O17"/>
  <sheetViews>
    <sheetView zoomScale="160" zoomScaleNormal="160" workbookViewId="0">
      <selection activeCell="F16" sqref="F16"/>
    </sheetView>
  </sheetViews>
  <sheetFormatPr defaultRowHeight="15" x14ac:dyDescent="0.25"/>
  <cols>
    <col min="1" max="1" width="16.7109375" customWidth="1"/>
    <col min="3" max="3" width="12.28515625" customWidth="1"/>
    <col min="4" max="4" width="33.42578125" bestFit="1" customWidth="1"/>
    <col min="10" max="10" width="9.85546875" bestFit="1" customWidth="1"/>
    <col min="13" max="13" width="9.85546875" bestFit="1" customWidth="1"/>
  </cols>
  <sheetData>
    <row r="1" spans="1:15" ht="69.599999999999994" customHeight="1" x14ac:dyDescent="0.25">
      <c r="A1" s="53" t="s">
        <v>1725</v>
      </c>
      <c r="B1" s="53"/>
      <c r="C1" s="53"/>
      <c r="D1" s="53"/>
      <c r="E1" s="53"/>
      <c r="F1" s="53"/>
      <c r="G1" s="54">
        <v>2</v>
      </c>
      <c r="H1" s="50"/>
    </row>
    <row r="3" spans="1:15" ht="30" x14ac:dyDescent="0.25">
      <c r="A3" s="55" t="s">
        <v>1726</v>
      </c>
      <c r="B3" s="50" t="s">
        <v>1727</v>
      </c>
      <c r="C3" s="50" t="s">
        <v>1728</v>
      </c>
      <c r="D3" s="55" t="s">
        <v>1729</v>
      </c>
    </row>
    <row r="4" spans="1:15" x14ac:dyDescent="0.25">
      <c r="A4" s="19">
        <v>20</v>
      </c>
      <c r="B4" s="19">
        <f ca="1">RANDBETWEEN(2020,2023)</f>
        <v>2021</v>
      </c>
      <c r="C4" s="19" t="s">
        <v>1730</v>
      </c>
      <c r="D4" s="19" cm="1">
        <f t="array" aca="1" ref="D4" ca="1">_xlfn.IFS(B4=2021,HLOOKUP(C4,$F$7:$H$8,2,0),B4=2022,VLOOKUP(C4,$J$7:$K$9,2,0),B4=$M$5,_xlfn.XLOOKUP(C4,$O$7:$O$9,$N$7:$N$9,,0),TRUE,"აღნიშბული წელი არ არის ბაზაში")</f>
        <v>2.5</v>
      </c>
      <c r="F4" t="s">
        <v>1731</v>
      </c>
      <c r="J4" t="s">
        <v>1732</v>
      </c>
      <c r="M4" t="s">
        <v>1733</v>
      </c>
    </row>
    <row r="5" spans="1:15" x14ac:dyDescent="0.25">
      <c r="A5" s="19">
        <v>2</v>
      </c>
      <c r="B5" s="19">
        <f t="shared" ref="B5:B17" ca="1" si="0">RANDBETWEEN(2020,2023)</f>
        <v>2022</v>
      </c>
      <c r="C5" s="19" t="s">
        <v>1734</v>
      </c>
      <c r="D5" s="19" cm="1">
        <f t="array" aca="1" ref="D5" ca="1">_xlfn.IFS(B5=2021,HLOOKUP(C5,$F$7:$H$8,2,0),B5=2022,VLOOKUP(C5,$J$7:$K$9,2,0),B5=$M$5,_xlfn.XLOOKUP(C5,$O$7:$O$9,$N$7:$N$9,,0),TRUE,"აღნიშბული წელი არ არის ბაზაში")</f>
        <v>5</v>
      </c>
      <c r="F5">
        <v>2021</v>
      </c>
      <c r="J5">
        <v>22</v>
      </c>
      <c r="M5">
        <v>2023</v>
      </c>
    </row>
    <row r="6" spans="1:15" x14ac:dyDescent="0.25">
      <c r="A6" s="19">
        <v>2</v>
      </c>
      <c r="B6" s="19">
        <f t="shared" ca="1" si="0"/>
        <v>2023</v>
      </c>
      <c r="C6" s="19" t="s">
        <v>1735</v>
      </c>
      <c r="D6" s="19" cm="1">
        <f t="array" aca="1" ref="D6" ca="1">_xlfn.IFS(B6=2021,HLOOKUP(C6,$F$7:$H$8,2,0),B6=2022,VLOOKUP(C6,$J$7:$K$9,2,0),B6=$M$5,_xlfn.XLOOKUP(C6,$O$7:$O$9,$N$7:$N$9,,0),TRUE,"აღნიშბული წელი არ არის ბაზაში")</f>
        <v>8</v>
      </c>
    </row>
    <row r="7" spans="1:15" x14ac:dyDescent="0.25">
      <c r="A7" s="19">
        <v>8</v>
      </c>
      <c r="B7" s="19">
        <f t="shared" ca="1" si="0"/>
        <v>2022</v>
      </c>
      <c r="C7" s="19" t="s">
        <v>1730</v>
      </c>
      <c r="D7" s="19" cm="1">
        <f t="array" aca="1" ref="D7" ca="1">_xlfn.IFS(B7=2021,HLOOKUP(C7,$F$7:$H$8,2,0),B7=2022,VLOOKUP(C7,$J$7:$K$9,2,0),B7=$M$5,_xlfn.XLOOKUP(C7,$O$7:$O$9,$N$7:$N$9,,0),TRUE,"აღნიშბული წელი არ არის ბაზაში")</f>
        <v>2.7</v>
      </c>
      <c r="F7" s="24" t="s">
        <v>1730</v>
      </c>
      <c r="G7" s="24" t="s">
        <v>1734</v>
      </c>
      <c r="H7" s="24" t="s">
        <v>1735</v>
      </c>
      <c r="J7" s="19" t="s">
        <v>1730</v>
      </c>
      <c r="K7" s="19">
        <v>2.7</v>
      </c>
      <c r="M7" s="19" t="s">
        <v>1736</v>
      </c>
      <c r="N7" s="19">
        <v>2.2000000000000002</v>
      </c>
      <c r="O7" s="19" t="s">
        <v>1730</v>
      </c>
    </row>
    <row r="8" spans="1:15" x14ac:dyDescent="0.25">
      <c r="A8" s="19">
        <v>12</v>
      </c>
      <c r="B8" s="19">
        <f t="shared" ca="1" si="0"/>
        <v>2023</v>
      </c>
      <c r="C8" s="19" t="s">
        <v>1734</v>
      </c>
      <c r="D8" s="19" cm="1">
        <f t="array" aca="1" ref="D8" ca="1">_xlfn.IFS(B8=2021,HLOOKUP(C8,$F$7:$H$8,2,0),B8=2022,VLOOKUP(C8,$J$7:$K$9,2,0),B8=$M$5,_xlfn.XLOOKUP(C8,$O$7:$O$9,$N$7:$N$9,,0),TRUE,"აღნიშბული წელი არ არის ბაზაში")</f>
        <v>4</v>
      </c>
      <c r="F8" s="24">
        <v>2.5</v>
      </c>
      <c r="G8" s="24">
        <v>3.2</v>
      </c>
      <c r="H8" s="24">
        <v>4</v>
      </c>
      <c r="J8" s="19" t="s">
        <v>1734</v>
      </c>
      <c r="K8" s="19">
        <v>5</v>
      </c>
      <c r="M8" s="19" t="s">
        <v>1737</v>
      </c>
      <c r="N8" s="19">
        <v>4</v>
      </c>
      <c r="O8" s="19" t="s">
        <v>1734</v>
      </c>
    </row>
    <row r="9" spans="1:15" x14ac:dyDescent="0.25">
      <c r="A9" s="19">
        <v>19</v>
      </c>
      <c r="B9" s="19">
        <f t="shared" ca="1" si="0"/>
        <v>2023</v>
      </c>
      <c r="C9" s="19" t="s">
        <v>1735</v>
      </c>
      <c r="D9" s="19" cm="1">
        <f t="array" aca="1" ref="D9" ca="1">_xlfn.IFS(B9=2021,HLOOKUP(C9,$F$7:$H$8,2,0),B9=2022,VLOOKUP(C9,$J$7:$K$9,2,0),B9=$M$5,_xlfn.XLOOKUP(C9,$O$7:$O$9,$N$7:$N$9,,0),TRUE,"აღნიშბული წელი არ არის ბაზაში")</f>
        <v>8</v>
      </c>
      <c r="J9" s="19" t="s">
        <v>1735</v>
      </c>
      <c r="K9" s="19">
        <v>6</v>
      </c>
      <c r="M9" s="19" t="s">
        <v>1738</v>
      </c>
      <c r="N9" s="19">
        <v>8</v>
      </c>
      <c r="O9" s="19" t="s">
        <v>1735</v>
      </c>
    </row>
    <row r="10" spans="1:15" x14ac:dyDescent="0.25">
      <c r="A10" s="19">
        <v>3</v>
      </c>
      <c r="B10" s="19">
        <f t="shared" ca="1" si="0"/>
        <v>2022</v>
      </c>
      <c r="C10" s="19" t="s">
        <v>1730</v>
      </c>
      <c r="D10" s="19" cm="1">
        <f t="array" aca="1" ref="D10" ca="1">_xlfn.IFS(B10=2021,HLOOKUP(C10,$F$7:$H$8,2,0),B10=2022,VLOOKUP(C10,$J$7:$K$9,2,0),B10=$M$5,_xlfn.XLOOKUP(C10,$O$7:$O$9,$N$7:$N$9,,0),TRUE,"აღნიშბული წელი არ არის ბაზაში")</f>
        <v>2.7</v>
      </c>
    </row>
    <row r="11" spans="1:15" x14ac:dyDescent="0.25">
      <c r="A11" s="19">
        <v>15</v>
      </c>
      <c r="B11" s="19">
        <f t="shared" ca="1" si="0"/>
        <v>2023</v>
      </c>
      <c r="C11" s="19" t="s">
        <v>1734</v>
      </c>
      <c r="D11" s="19" cm="1">
        <f t="array" aca="1" ref="D11" ca="1">_xlfn.IFS(B11=2021,HLOOKUP(C11,$F$7:$H$8,2,0),B11=2022,VLOOKUP(C11,$J$7:$K$9,2,0),B11=$M$5,_xlfn.XLOOKUP(C11,$O$7:$O$9,$N$7:$N$9,,0),TRUE,"აღნიშბული წელი არ არის ბაზაში")</f>
        <v>4</v>
      </c>
    </row>
    <row r="12" spans="1:15" x14ac:dyDescent="0.25">
      <c r="A12" s="19">
        <v>14</v>
      </c>
      <c r="B12" s="19">
        <f t="shared" ca="1" si="0"/>
        <v>2022</v>
      </c>
      <c r="C12" s="19" t="s">
        <v>1735</v>
      </c>
      <c r="D12" s="19" cm="1">
        <f t="array" aca="1" ref="D12" ca="1">_xlfn.IFS(B12=2021,HLOOKUP(C12,$F$7:$H$8,2,0),B12=2022,VLOOKUP(C12,$J$7:$K$9,2,0),B12=$M$5,_xlfn.XLOOKUP(C12,$O$7:$O$9,$N$7:$N$9,,0),TRUE,"აღნიშბული წელი არ არის ბაზაში")</f>
        <v>6</v>
      </c>
    </row>
    <row r="13" spans="1:15" x14ac:dyDescent="0.25">
      <c r="A13" s="19">
        <v>12</v>
      </c>
      <c r="B13" s="19">
        <f t="shared" ca="1" si="0"/>
        <v>2020</v>
      </c>
      <c r="C13" s="19" t="s">
        <v>1730</v>
      </c>
      <c r="D13" s="19" t="str" cm="1">
        <f t="array" aca="1" ref="D13" ca="1">_xlfn.IFS(B13=2021,HLOOKUP(C13,$F$7:$H$8,2,0),B13=2022,VLOOKUP(C13,$J$7:$K$9,2,0),B13=$M$5,_xlfn.XLOOKUP(C13,$O$7:$O$9,$N$7:$N$9,,0),TRUE,"აღნიშბული წელი არ არის ბაზაში")</f>
        <v>აღნიშბული წელი არ არის ბაზაში</v>
      </c>
    </row>
    <row r="14" spans="1:15" x14ac:dyDescent="0.25">
      <c r="A14" s="19">
        <v>13</v>
      </c>
      <c r="B14" s="19">
        <f t="shared" ca="1" si="0"/>
        <v>2022</v>
      </c>
      <c r="C14" s="19" t="s">
        <v>1734</v>
      </c>
      <c r="D14" s="19" cm="1">
        <f t="array" aca="1" ref="D14" ca="1">_xlfn.IFS(B14=2021,HLOOKUP(C14,$F$7:$H$8,2,0),B14=2022,VLOOKUP(C14,$J$7:$K$9,2,0),B14=$M$5,_xlfn.XLOOKUP(C14,$O$7:$O$9,$N$7:$N$9,,0),TRUE,"აღნიშბული წელი არ არის ბაზაში")</f>
        <v>5</v>
      </c>
    </row>
    <row r="15" spans="1:15" x14ac:dyDescent="0.25">
      <c r="A15" s="19">
        <v>10</v>
      </c>
      <c r="B15" s="19">
        <f t="shared" ca="1" si="0"/>
        <v>2020</v>
      </c>
      <c r="C15" s="19" t="s">
        <v>1735</v>
      </c>
      <c r="D15" s="19" t="str" cm="1">
        <f t="array" aca="1" ref="D15" ca="1">_xlfn.IFS(B15=2021,HLOOKUP(C15,$F$7:$H$8,2,0),B15=2022,VLOOKUP(C15,$J$7:$K$9,2,0),B15=$M$5,_xlfn.XLOOKUP(C15,$O$7:$O$9,$N$7:$N$9,,0),TRUE,"აღნიშბული წელი არ არის ბაზაში")</f>
        <v>აღნიშბული წელი არ არის ბაზაში</v>
      </c>
    </row>
    <row r="16" spans="1:15" x14ac:dyDescent="0.25">
      <c r="A16" s="19">
        <v>16</v>
      </c>
      <c r="B16" s="19">
        <f t="shared" ca="1" si="0"/>
        <v>2023</v>
      </c>
      <c r="C16" s="19" t="s">
        <v>1730</v>
      </c>
      <c r="D16" s="19" cm="1">
        <f t="array" aca="1" ref="D16" ca="1">_xlfn.IFS(B16=2021,HLOOKUP(C16,$F$7:$H$8,2,0),B16=2022,VLOOKUP(C16,$J$7:$K$9,2,0),B16=$M$5,_xlfn.XLOOKUP(C16,$O$7:$O$9,$N$7:$N$9,,0),TRUE,"აღნიშბული წელი არ არის ბაზაში")</f>
        <v>2.2000000000000002</v>
      </c>
    </row>
    <row r="17" spans="1:4" x14ac:dyDescent="0.25">
      <c r="A17" s="19">
        <v>9</v>
      </c>
      <c r="B17" s="19">
        <f t="shared" ca="1" si="0"/>
        <v>2020</v>
      </c>
      <c r="C17" s="19" t="s">
        <v>1734</v>
      </c>
      <c r="D17" s="19" t="str" cm="1">
        <f t="array" aca="1" ref="D17" ca="1">_xlfn.IFS(B17=2021,HLOOKUP(C17,$F$7:$H$8,2,0),B17=2022,VLOOKUP(C17,$J$7:$K$9,2,0),B17=$M$5,_xlfn.XLOOKUP(C17,$O$7:$O$9,$N$7:$N$9,,0),TRUE,"აღნიშბული წელი არ არის ბაზაში")</f>
        <v>აღნიშბული წელი არ არის ბაზაში</v>
      </c>
    </row>
  </sheetData>
  <mergeCells count="1">
    <mergeCell ref="A1:F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54D24-E97E-4C27-AE7D-E903F0B21B76}">
  <dimension ref="A1:I21"/>
  <sheetViews>
    <sheetView showGridLines="0" zoomScale="120" zoomScaleNormal="120" workbookViewId="0">
      <selection activeCell="G29" sqref="G29"/>
    </sheetView>
  </sheetViews>
  <sheetFormatPr defaultRowHeight="15" x14ac:dyDescent="0.25"/>
  <cols>
    <col min="1" max="6" width="15.7109375" customWidth="1"/>
    <col min="7" max="7" width="9.140625" customWidth="1"/>
  </cols>
  <sheetData>
    <row r="1" spans="1:9" ht="15" customHeight="1" x14ac:dyDescent="0.25">
      <c r="A1" s="57" t="s">
        <v>1750</v>
      </c>
      <c r="B1" s="58"/>
      <c r="C1" s="58"/>
      <c r="D1" s="58"/>
      <c r="E1" s="58"/>
      <c r="F1" s="58"/>
      <c r="G1" s="59"/>
      <c r="H1" s="60" t="s">
        <v>1664</v>
      </c>
      <c r="I1" s="61" t="s">
        <v>1663</v>
      </c>
    </row>
    <row r="2" spans="1:9" x14ac:dyDescent="0.25">
      <c r="A2" s="62"/>
      <c r="B2" s="63"/>
      <c r="C2" s="63"/>
      <c r="D2" s="63"/>
      <c r="E2" s="63"/>
      <c r="F2" s="63"/>
      <c r="H2" s="5">
        <v>1</v>
      </c>
      <c r="I2" s="64">
        <v>0</v>
      </c>
    </row>
    <row r="3" spans="1:9" x14ac:dyDescent="0.25">
      <c r="A3" s="62"/>
      <c r="B3" s="63"/>
      <c r="C3" s="63"/>
      <c r="D3" s="63"/>
      <c r="E3" s="63"/>
      <c r="F3" s="63"/>
      <c r="I3" s="65"/>
    </row>
    <row r="4" spans="1:9" x14ac:dyDescent="0.25">
      <c r="A4" s="62"/>
      <c r="B4" s="63"/>
      <c r="C4" s="63"/>
      <c r="D4" s="63"/>
      <c r="E4" s="63"/>
      <c r="F4" s="63"/>
      <c r="I4" s="66"/>
    </row>
    <row r="5" spans="1:9" ht="15.75" thickBot="1" x14ac:dyDescent="0.3">
      <c r="A5" s="67"/>
      <c r="B5" s="68"/>
      <c r="C5" s="68"/>
      <c r="D5" s="68"/>
      <c r="E5" s="68"/>
      <c r="F5" s="68"/>
      <c r="G5" s="69"/>
      <c r="H5" s="69"/>
      <c r="I5" s="70"/>
    </row>
    <row r="7" spans="1:9" x14ac:dyDescent="0.25">
      <c r="A7" t="s">
        <v>1751</v>
      </c>
      <c r="B7" s="71" t="s">
        <v>1752</v>
      </c>
    </row>
    <row r="8" spans="1:9" x14ac:dyDescent="0.25">
      <c r="A8" t="s">
        <v>1753</v>
      </c>
      <c r="B8" s="71" t="s">
        <v>1754</v>
      </c>
    </row>
    <row r="9" spans="1:9" x14ac:dyDescent="0.25">
      <c r="A9" t="s">
        <v>1752</v>
      </c>
      <c r="B9" s="71" t="s">
        <v>1755</v>
      </c>
    </row>
    <row r="10" spans="1:9" x14ac:dyDescent="0.25">
      <c r="A10" t="s">
        <v>1754</v>
      </c>
      <c r="B10" s="71"/>
    </row>
    <row r="11" spans="1:9" x14ac:dyDescent="0.25">
      <c r="A11" t="s">
        <v>1756</v>
      </c>
      <c r="B11" s="71"/>
    </row>
    <row r="12" spans="1:9" x14ac:dyDescent="0.25">
      <c r="A12" t="s">
        <v>1757</v>
      </c>
      <c r="B12" s="71"/>
    </row>
    <row r="13" spans="1:9" x14ac:dyDescent="0.25">
      <c r="A13" t="s">
        <v>1758</v>
      </c>
      <c r="B13" s="71"/>
    </row>
    <row r="14" spans="1:9" x14ac:dyDescent="0.25">
      <c r="A14" t="s">
        <v>1759</v>
      </c>
      <c r="B14" s="71"/>
    </row>
    <row r="15" spans="1:9" x14ac:dyDescent="0.25">
      <c r="A15" t="s">
        <v>1760</v>
      </c>
      <c r="B15" s="71"/>
    </row>
    <row r="16" spans="1:9" x14ac:dyDescent="0.25">
      <c r="A16" t="s">
        <v>1755</v>
      </c>
      <c r="B16" s="71"/>
    </row>
    <row r="17" spans="1:2" x14ac:dyDescent="0.25">
      <c r="A17" t="s">
        <v>1761</v>
      </c>
      <c r="B17" s="71"/>
    </row>
    <row r="18" spans="1:2" x14ac:dyDescent="0.25">
      <c r="A18" t="s">
        <v>1762</v>
      </c>
      <c r="B18" s="71"/>
    </row>
    <row r="19" spans="1:2" x14ac:dyDescent="0.25">
      <c r="A19" t="s">
        <v>1763</v>
      </c>
      <c r="B19" s="71"/>
    </row>
    <row r="20" spans="1:2" x14ac:dyDescent="0.25">
      <c r="A20" t="s">
        <v>1764</v>
      </c>
      <c r="B20" s="71"/>
    </row>
    <row r="21" spans="1:2" x14ac:dyDescent="0.25">
      <c r="A21" t="s">
        <v>1765</v>
      </c>
      <c r="B21" s="71"/>
    </row>
  </sheetData>
  <mergeCells count="1">
    <mergeCell ref="A1:F5"/>
  </mergeCells>
  <dataValidations count="1">
    <dataValidation type="list" allowBlank="1" showInputMessage="1" showErrorMessage="1" sqref="B7:B21" xr:uid="{6939B36F-A287-49CA-8094-68E769BBA336}">
      <formula1>$A$7:$A$21</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24C74-EE79-4E91-86B3-A3777F543036}">
  <dimension ref="A1:I107"/>
  <sheetViews>
    <sheetView showGridLines="0" zoomScale="120" zoomScaleNormal="120" workbookViewId="0">
      <selection activeCell="I29" sqref="I29"/>
    </sheetView>
  </sheetViews>
  <sheetFormatPr defaultRowHeight="15" x14ac:dyDescent="0.25"/>
  <cols>
    <col min="1" max="1" width="4" bestFit="1" customWidth="1"/>
    <col min="2" max="2" width="19.140625" bestFit="1" customWidth="1"/>
    <col min="3" max="6" width="15.7109375" customWidth="1"/>
    <col min="7" max="7" width="9.140625" customWidth="1"/>
  </cols>
  <sheetData>
    <row r="1" spans="1:9" ht="15" customHeight="1" x14ac:dyDescent="0.25">
      <c r="A1" s="57" t="s">
        <v>1767</v>
      </c>
      <c r="B1" s="58"/>
      <c r="C1" s="58"/>
      <c r="D1" s="58"/>
      <c r="E1" s="58"/>
      <c r="F1" s="58"/>
      <c r="G1" s="59"/>
      <c r="H1" s="60" t="s">
        <v>1664</v>
      </c>
      <c r="I1" s="61" t="s">
        <v>1663</v>
      </c>
    </row>
    <row r="2" spans="1:9" x14ac:dyDescent="0.25">
      <c r="A2" s="62"/>
      <c r="B2" s="63"/>
      <c r="C2" s="63"/>
      <c r="D2" s="63"/>
      <c r="E2" s="63"/>
      <c r="F2" s="63"/>
      <c r="H2" s="5">
        <v>1.5</v>
      </c>
      <c r="I2" s="64">
        <v>0</v>
      </c>
    </row>
    <row r="3" spans="1:9" x14ac:dyDescent="0.25">
      <c r="A3" s="62"/>
      <c r="B3" s="63"/>
      <c r="C3" s="63"/>
      <c r="D3" s="63"/>
      <c r="E3" s="63"/>
      <c r="F3" s="63"/>
      <c r="I3" s="65"/>
    </row>
    <row r="4" spans="1:9" x14ac:dyDescent="0.25">
      <c r="A4" s="62"/>
      <c r="B4" s="63"/>
      <c r="C4" s="63"/>
      <c r="D4" s="63"/>
      <c r="E4" s="63"/>
      <c r="F4" s="63"/>
      <c r="I4" s="66"/>
    </row>
    <row r="5" spans="1:9" ht="15.75" thickBot="1" x14ac:dyDescent="0.3">
      <c r="A5" s="67"/>
      <c r="B5" s="68"/>
      <c r="C5" s="68"/>
      <c r="D5" s="68"/>
      <c r="E5" s="68"/>
      <c r="F5" s="68"/>
      <c r="G5" s="69"/>
      <c r="H5" s="69"/>
      <c r="I5" s="70"/>
    </row>
    <row r="7" spans="1:9" x14ac:dyDescent="0.25">
      <c r="A7" s="72" t="s">
        <v>1472</v>
      </c>
      <c r="B7" s="72" t="s">
        <v>1768</v>
      </c>
      <c r="C7" s="72" t="s">
        <v>1769</v>
      </c>
      <c r="D7" s="73"/>
      <c r="F7" s="72" t="s">
        <v>1769</v>
      </c>
    </row>
    <row r="8" spans="1:9" x14ac:dyDescent="0.25">
      <c r="A8" s="74">
        <v>1</v>
      </c>
      <c r="B8" s="74" t="s">
        <v>1770</v>
      </c>
      <c r="C8" s="74" t="str">
        <f ca="1">CHOOSE(RANDBETWEEN(1, 3),$F$8,$F$9,$F$10)</f>
        <v>Married</v>
      </c>
      <c r="D8" s="75"/>
      <c r="F8" s="5" t="s">
        <v>1771</v>
      </c>
    </row>
    <row r="9" spans="1:9" x14ac:dyDescent="0.25">
      <c r="A9" s="74">
        <v>2</v>
      </c>
      <c r="B9" s="74" t="s">
        <v>1772</v>
      </c>
      <c r="C9" s="74" t="str">
        <f t="shared" ref="C9:C72" ca="1" si="0">CHOOSE(RANDBETWEEN(1, 3),$F$8,$F$9,$F$10)</f>
        <v>Separated</v>
      </c>
      <c r="D9" s="75"/>
      <c r="F9" s="5" t="s">
        <v>1773</v>
      </c>
    </row>
    <row r="10" spans="1:9" x14ac:dyDescent="0.25">
      <c r="A10" s="74">
        <v>3</v>
      </c>
      <c r="B10" s="74" t="s">
        <v>1774</v>
      </c>
      <c r="C10" s="74" t="str">
        <f t="shared" ca="1" si="0"/>
        <v>Single</v>
      </c>
      <c r="D10" s="75"/>
      <c r="F10" s="5" t="s">
        <v>1775</v>
      </c>
    </row>
    <row r="11" spans="1:9" x14ac:dyDescent="0.25">
      <c r="A11" s="74">
        <v>4</v>
      </c>
      <c r="B11" s="74" t="s">
        <v>1776</v>
      </c>
      <c r="C11" s="74" t="str">
        <f t="shared" ca="1" si="0"/>
        <v>Separated</v>
      </c>
      <c r="D11" s="75"/>
    </row>
    <row r="12" spans="1:9" x14ac:dyDescent="0.25">
      <c r="A12" s="74">
        <v>5</v>
      </c>
      <c r="B12" s="74" t="s">
        <v>1777</v>
      </c>
      <c r="C12" s="74" t="str">
        <f t="shared" ca="1" si="0"/>
        <v>Married</v>
      </c>
      <c r="D12" s="75"/>
    </row>
    <row r="13" spans="1:9" x14ac:dyDescent="0.25">
      <c r="A13" s="74">
        <v>6</v>
      </c>
      <c r="B13" s="74" t="s">
        <v>1778</v>
      </c>
      <c r="C13" s="74" t="str">
        <f t="shared" ca="1" si="0"/>
        <v>Single</v>
      </c>
      <c r="D13" s="75"/>
    </row>
    <row r="14" spans="1:9" x14ac:dyDescent="0.25">
      <c r="A14" s="74">
        <v>7</v>
      </c>
      <c r="B14" s="74" t="s">
        <v>1779</v>
      </c>
      <c r="C14" s="74" t="str">
        <f t="shared" ca="1" si="0"/>
        <v>Married</v>
      </c>
      <c r="D14" s="75"/>
    </row>
    <row r="15" spans="1:9" x14ac:dyDescent="0.25">
      <c r="A15" s="74">
        <v>8</v>
      </c>
      <c r="B15" s="74" t="s">
        <v>1780</v>
      </c>
      <c r="C15" s="74" t="str">
        <f t="shared" ca="1" si="0"/>
        <v>Separated</v>
      </c>
      <c r="D15" s="75"/>
    </row>
    <row r="16" spans="1:9" x14ac:dyDescent="0.25">
      <c r="A16" s="74">
        <v>9</v>
      </c>
      <c r="B16" s="74" t="s">
        <v>1781</v>
      </c>
      <c r="C16" s="74" t="str">
        <f t="shared" ca="1" si="0"/>
        <v>Married</v>
      </c>
      <c r="D16" s="75"/>
    </row>
    <row r="17" spans="1:4" x14ac:dyDescent="0.25">
      <c r="A17" s="74">
        <v>10</v>
      </c>
      <c r="B17" s="74" t="s">
        <v>1782</v>
      </c>
      <c r="C17" s="74" t="str">
        <f t="shared" ca="1" si="0"/>
        <v>Married</v>
      </c>
      <c r="D17" s="75"/>
    </row>
    <row r="18" spans="1:4" x14ac:dyDescent="0.25">
      <c r="A18" s="74">
        <v>11</v>
      </c>
      <c r="B18" s="74" t="s">
        <v>1783</v>
      </c>
      <c r="C18" s="74" t="str">
        <f t="shared" ca="1" si="0"/>
        <v>Married</v>
      </c>
      <c r="D18" s="75"/>
    </row>
    <row r="19" spans="1:4" x14ac:dyDescent="0.25">
      <c r="A19" s="74">
        <v>12</v>
      </c>
      <c r="B19" s="74" t="s">
        <v>1784</v>
      </c>
      <c r="C19" s="74" t="str">
        <f t="shared" ca="1" si="0"/>
        <v>Separated</v>
      </c>
      <c r="D19" s="75"/>
    </row>
    <row r="20" spans="1:4" x14ac:dyDescent="0.25">
      <c r="A20" s="74">
        <v>13</v>
      </c>
      <c r="B20" s="74" t="s">
        <v>1785</v>
      </c>
      <c r="C20" s="74" t="str">
        <f t="shared" ca="1" si="0"/>
        <v>Single</v>
      </c>
      <c r="D20" s="75"/>
    </row>
    <row r="21" spans="1:4" x14ac:dyDescent="0.25">
      <c r="A21" s="74">
        <v>14</v>
      </c>
      <c r="B21" s="74" t="s">
        <v>1786</v>
      </c>
      <c r="C21" s="74" t="str">
        <f t="shared" ca="1" si="0"/>
        <v>Single</v>
      </c>
      <c r="D21" s="75"/>
    </row>
    <row r="22" spans="1:4" x14ac:dyDescent="0.25">
      <c r="A22" s="74">
        <v>15</v>
      </c>
      <c r="B22" s="74" t="s">
        <v>1787</v>
      </c>
      <c r="C22" s="74" t="str">
        <f t="shared" ca="1" si="0"/>
        <v>Married</v>
      </c>
      <c r="D22" s="75"/>
    </row>
    <row r="23" spans="1:4" x14ac:dyDescent="0.25">
      <c r="A23" s="74">
        <v>16</v>
      </c>
      <c r="B23" s="74" t="s">
        <v>1788</v>
      </c>
      <c r="C23" s="74" t="str">
        <f t="shared" ca="1" si="0"/>
        <v>Married</v>
      </c>
      <c r="D23" s="75"/>
    </row>
    <row r="24" spans="1:4" x14ac:dyDescent="0.25">
      <c r="A24" s="74">
        <v>17</v>
      </c>
      <c r="B24" s="74" t="s">
        <v>1789</v>
      </c>
      <c r="C24" s="74" t="str">
        <f t="shared" ca="1" si="0"/>
        <v>Married</v>
      </c>
      <c r="D24" s="75"/>
    </row>
    <row r="25" spans="1:4" x14ac:dyDescent="0.25">
      <c r="A25" s="74">
        <v>18</v>
      </c>
      <c r="B25" s="74" t="s">
        <v>1790</v>
      </c>
      <c r="C25" s="74" t="str">
        <f t="shared" ca="1" si="0"/>
        <v>Married</v>
      </c>
      <c r="D25" s="75"/>
    </row>
    <row r="26" spans="1:4" x14ac:dyDescent="0.25">
      <c r="A26" s="74">
        <v>19</v>
      </c>
      <c r="B26" s="74" t="s">
        <v>1791</v>
      </c>
      <c r="C26" s="74" t="str">
        <f t="shared" ca="1" si="0"/>
        <v>Married</v>
      </c>
      <c r="D26" s="75"/>
    </row>
    <row r="27" spans="1:4" x14ac:dyDescent="0.25">
      <c r="A27" s="74">
        <v>20</v>
      </c>
      <c r="B27" s="74" t="s">
        <v>1792</v>
      </c>
      <c r="C27" s="74" t="str">
        <f t="shared" ca="1" si="0"/>
        <v>Married</v>
      </c>
      <c r="D27" s="75"/>
    </row>
    <row r="28" spans="1:4" x14ac:dyDescent="0.25">
      <c r="A28" s="74">
        <v>21</v>
      </c>
      <c r="B28" s="74" t="s">
        <v>1793</v>
      </c>
      <c r="C28" s="74" t="str">
        <f t="shared" ca="1" si="0"/>
        <v>Separated</v>
      </c>
      <c r="D28" s="75"/>
    </row>
    <row r="29" spans="1:4" x14ac:dyDescent="0.25">
      <c r="A29" s="74">
        <v>22</v>
      </c>
      <c r="B29" s="74" t="s">
        <v>1794</v>
      </c>
      <c r="C29" s="74" t="str">
        <f t="shared" ca="1" si="0"/>
        <v>Married</v>
      </c>
      <c r="D29" s="75"/>
    </row>
    <row r="30" spans="1:4" x14ac:dyDescent="0.25">
      <c r="A30" s="74">
        <v>23</v>
      </c>
      <c r="B30" s="74" t="s">
        <v>1795</v>
      </c>
      <c r="C30" s="74" t="str">
        <f t="shared" ca="1" si="0"/>
        <v>Separated</v>
      </c>
      <c r="D30" s="75"/>
    </row>
    <row r="31" spans="1:4" x14ac:dyDescent="0.25">
      <c r="A31" s="74">
        <v>24</v>
      </c>
      <c r="B31" s="74" t="s">
        <v>1796</v>
      </c>
      <c r="C31" s="74" t="str">
        <f t="shared" ca="1" si="0"/>
        <v>Single</v>
      </c>
      <c r="D31" s="75"/>
    </row>
    <row r="32" spans="1:4" x14ac:dyDescent="0.25">
      <c r="A32" s="74">
        <v>25</v>
      </c>
      <c r="B32" s="74" t="s">
        <v>1797</v>
      </c>
      <c r="C32" s="74" t="str">
        <f t="shared" ca="1" si="0"/>
        <v>Single</v>
      </c>
      <c r="D32" s="75"/>
    </row>
    <row r="33" spans="1:4" x14ac:dyDescent="0.25">
      <c r="A33" s="74">
        <v>26</v>
      </c>
      <c r="B33" s="74" t="s">
        <v>1798</v>
      </c>
      <c r="C33" s="74" t="str">
        <f t="shared" ca="1" si="0"/>
        <v>Single</v>
      </c>
      <c r="D33" s="75"/>
    </row>
    <row r="34" spans="1:4" x14ac:dyDescent="0.25">
      <c r="A34" s="74">
        <v>27</v>
      </c>
      <c r="B34" s="74" t="s">
        <v>1799</v>
      </c>
      <c r="C34" s="74" t="str">
        <f t="shared" ca="1" si="0"/>
        <v>Separated</v>
      </c>
      <c r="D34" s="75"/>
    </row>
    <row r="35" spans="1:4" x14ac:dyDescent="0.25">
      <c r="A35" s="74">
        <v>28</v>
      </c>
      <c r="B35" s="74" t="s">
        <v>1800</v>
      </c>
      <c r="C35" s="74" t="str">
        <f t="shared" ca="1" si="0"/>
        <v>Single</v>
      </c>
      <c r="D35" s="75"/>
    </row>
    <row r="36" spans="1:4" x14ac:dyDescent="0.25">
      <c r="A36" s="74">
        <v>29</v>
      </c>
      <c r="B36" s="74" t="s">
        <v>1801</v>
      </c>
      <c r="C36" s="74" t="str">
        <f t="shared" ca="1" si="0"/>
        <v>Single</v>
      </c>
      <c r="D36" s="75"/>
    </row>
    <row r="37" spans="1:4" x14ac:dyDescent="0.25">
      <c r="A37" s="74">
        <v>30</v>
      </c>
      <c r="B37" s="74" t="s">
        <v>1802</v>
      </c>
      <c r="C37" s="74" t="str">
        <f t="shared" ca="1" si="0"/>
        <v>Single</v>
      </c>
      <c r="D37" s="75"/>
    </row>
    <row r="38" spans="1:4" x14ac:dyDescent="0.25">
      <c r="A38" s="74">
        <v>31</v>
      </c>
      <c r="B38" s="74" t="s">
        <v>1803</v>
      </c>
      <c r="C38" s="74" t="str">
        <f t="shared" ca="1" si="0"/>
        <v>Married</v>
      </c>
      <c r="D38" s="75"/>
    </row>
    <row r="39" spans="1:4" x14ac:dyDescent="0.25">
      <c r="A39" s="74">
        <v>32</v>
      </c>
      <c r="B39" s="74" t="s">
        <v>1804</v>
      </c>
      <c r="C39" s="74" t="str">
        <f t="shared" ca="1" si="0"/>
        <v>Separated</v>
      </c>
      <c r="D39" s="75"/>
    </row>
    <row r="40" spans="1:4" x14ac:dyDescent="0.25">
      <c r="A40" s="74">
        <v>33</v>
      </c>
      <c r="B40" s="74" t="s">
        <v>1805</v>
      </c>
      <c r="C40" s="74" t="str">
        <f t="shared" ca="1" si="0"/>
        <v>Single</v>
      </c>
      <c r="D40" s="75"/>
    </row>
    <row r="41" spans="1:4" x14ac:dyDescent="0.25">
      <c r="A41" s="74">
        <v>34</v>
      </c>
      <c r="B41" s="74" t="s">
        <v>1806</v>
      </c>
      <c r="C41" s="74" t="str">
        <f t="shared" ca="1" si="0"/>
        <v>Single</v>
      </c>
      <c r="D41" s="75"/>
    </row>
    <row r="42" spans="1:4" x14ac:dyDescent="0.25">
      <c r="A42" s="74">
        <v>35</v>
      </c>
      <c r="B42" s="74" t="s">
        <v>1807</v>
      </c>
      <c r="C42" s="74" t="str">
        <f t="shared" ca="1" si="0"/>
        <v>Separated</v>
      </c>
      <c r="D42" s="75"/>
    </row>
    <row r="43" spans="1:4" x14ac:dyDescent="0.25">
      <c r="A43" s="74">
        <v>36</v>
      </c>
      <c r="B43" s="74" t="s">
        <v>1808</v>
      </c>
      <c r="C43" s="74" t="str">
        <f t="shared" ca="1" si="0"/>
        <v>Separated</v>
      </c>
      <c r="D43" s="75"/>
    </row>
    <row r="44" spans="1:4" x14ac:dyDescent="0.25">
      <c r="A44" s="74">
        <v>37</v>
      </c>
      <c r="B44" s="74" t="s">
        <v>1809</v>
      </c>
      <c r="C44" s="74" t="str">
        <f t="shared" ca="1" si="0"/>
        <v>Single</v>
      </c>
      <c r="D44" s="75"/>
    </row>
    <row r="45" spans="1:4" x14ac:dyDescent="0.25">
      <c r="A45" s="74">
        <v>38</v>
      </c>
      <c r="B45" s="74" t="s">
        <v>1810</v>
      </c>
      <c r="C45" s="74" t="str">
        <f t="shared" ca="1" si="0"/>
        <v>Married</v>
      </c>
      <c r="D45" s="75"/>
    </row>
    <row r="46" spans="1:4" x14ac:dyDescent="0.25">
      <c r="A46" s="74">
        <v>39</v>
      </c>
      <c r="B46" s="74" t="s">
        <v>1811</v>
      </c>
      <c r="C46" s="74" t="str">
        <f t="shared" ca="1" si="0"/>
        <v>Single</v>
      </c>
      <c r="D46" s="75"/>
    </row>
    <row r="47" spans="1:4" x14ac:dyDescent="0.25">
      <c r="A47" s="74">
        <v>40</v>
      </c>
      <c r="B47" s="74" t="s">
        <v>1812</v>
      </c>
      <c r="C47" s="74" t="str">
        <f t="shared" ca="1" si="0"/>
        <v>Single</v>
      </c>
      <c r="D47" s="75"/>
    </row>
    <row r="48" spans="1:4" x14ac:dyDescent="0.25">
      <c r="A48" s="74">
        <v>41</v>
      </c>
      <c r="B48" s="74" t="s">
        <v>1813</v>
      </c>
      <c r="C48" s="74" t="str">
        <f t="shared" ca="1" si="0"/>
        <v>Separated</v>
      </c>
      <c r="D48" s="75"/>
    </row>
    <row r="49" spans="1:4" x14ac:dyDescent="0.25">
      <c r="A49" s="74">
        <v>42</v>
      </c>
      <c r="B49" s="74" t="s">
        <v>1814</v>
      </c>
      <c r="C49" s="74" t="str">
        <f t="shared" ca="1" si="0"/>
        <v>Single</v>
      </c>
      <c r="D49" s="75"/>
    </row>
    <row r="50" spans="1:4" x14ac:dyDescent="0.25">
      <c r="A50" s="74">
        <v>43</v>
      </c>
      <c r="B50" s="74" t="s">
        <v>1815</v>
      </c>
      <c r="C50" s="74" t="str">
        <f t="shared" ca="1" si="0"/>
        <v>Single</v>
      </c>
      <c r="D50" s="75"/>
    </row>
    <row r="51" spans="1:4" x14ac:dyDescent="0.25">
      <c r="A51" s="74">
        <v>44</v>
      </c>
      <c r="B51" s="74" t="s">
        <v>1816</v>
      </c>
      <c r="C51" s="74" t="str">
        <f t="shared" ca="1" si="0"/>
        <v>Separated</v>
      </c>
      <c r="D51" s="75"/>
    </row>
    <row r="52" spans="1:4" x14ac:dyDescent="0.25">
      <c r="A52" s="74">
        <v>45</v>
      </c>
      <c r="B52" s="74" t="s">
        <v>1817</v>
      </c>
      <c r="C52" s="74" t="str">
        <f t="shared" ca="1" si="0"/>
        <v>Married</v>
      </c>
      <c r="D52" s="75"/>
    </row>
    <row r="53" spans="1:4" x14ac:dyDescent="0.25">
      <c r="A53" s="74">
        <v>46</v>
      </c>
      <c r="B53" s="74" t="s">
        <v>1818</v>
      </c>
      <c r="C53" s="74" t="str">
        <f t="shared" ca="1" si="0"/>
        <v>Married</v>
      </c>
      <c r="D53" s="75"/>
    </row>
    <row r="54" spans="1:4" x14ac:dyDescent="0.25">
      <c r="A54" s="74">
        <v>47</v>
      </c>
      <c r="B54" s="74" t="s">
        <v>1819</v>
      </c>
      <c r="C54" s="74" t="str">
        <f t="shared" ca="1" si="0"/>
        <v>Separated</v>
      </c>
      <c r="D54" s="75"/>
    </row>
    <row r="55" spans="1:4" x14ac:dyDescent="0.25">
      <c r="A55" s="74">
        <v>48</v>
      </c>
      <c r="B55" s="74" t="s">
        <v>1820</v>
      </c>
      <c r="C55" s="74" t="str">
        <f t="shared" ca="1" si="0"/>
        <v>Separated</v>
      </c>
      <c r="D55" s="75"/>
    </row>
    <row r="56" spans="1:4" x14ac:dyDescent="0.25">
      <c r="A56" s="74">
        <v>49</v>
      </c>
      <c r="B56" s="74" t="s">
        <v>1821</v>
      </c>
      <c r="C56" s="74" t="str">
        <f t="shared" ca="1" si="0"/>
        <v>Married</v>
      </c>
      <c r="D56" s="75"/>
    </row>
    <row r="57" spans="1:4" x14ac:dyDescent="0.25">
      <c r="A57" s="74">
        <v>50</v>
      </c>
      <c r="B57" s="74" t="s">
        <v>1822</v>
      </c>
      <c r="C57" s="74" t="str">
        <f t="shared" ca="1" si="0"/>
        <v>Single</v>
      </c>
      <c r="D57" s="75"/>
    </row>
    <row r="58" spans="1:4" x14ac:dyDescent="0.25">
      <c r="A58" s="74">
        <v>51</v>
      </c>
      <c r="B58" s="74" t="s">
        <v>1823</v>
      </c>
      <c r="C58" s="74" t="str">
        <f t="shared" ca="1" si="0"/>
        <v>Separated</v>
      </c>
      <c r="D58" s="75"/>
    </row>
    <row r="59" spans="1:4" x14ac:dyDescent="0.25">
      <c r="A59" s="74">
        <v>52</v>
      </c>
      <c r="B59" s="74" t="s">
        <v>1824</v>
      </c>
      <c r="C59" s="74" t="str">
        <f t="shared" ca="1" si="0"/>
        <v>Separated</v>
      </c>
      <c r="D59" s="75"/>
    </row>
    <row r="60" spans="1:4" x14ac:dyDescent="0.25">
      <c r="A60" s="74">
        <v>53</v>
      </c>
      <c r="B60" s="74" t="s">
        <v>1825</v>
      </c>
      <c r="C60" s="74" t="str">
        <f t="shared" ca="1" si="0"/>
        <v>Separated</v>
      </c>
      <c r="D60" s="75"/>
    </row>
    <row r="61" spans="1:4" x14ac:dyDescent="0.25">
      <c r="A61" s="74">
        <v>54</v>
      </c>
      <c r="B61" s="74" t="s">
        <v>1826</v>
      </c>
      <c r="C61" s="74" t="str">
        <f t="shared" ca="1" si="0"/>
        <v>Separated</v>
      </c>
      <c r="D61" s="75"/>
    </row>
    <row r="62" spans="1:4" x14ac:dyDescent="0.25">
      <c r="A62" s="74">
        <v>55</v>
      </c>
      <c r="B62" s="74" t="s">
        <v>1827</v>
      </c>
      <c r="C62" s="74" t="str">
        <f t="shared" ca="1" si="0"/>
        <v>Separated</v>
      </c>
      <c r="D62" s="75"/>
    </row>
    <row r="63" spans="1:4" x14ac:dyDescent="0.25">
      <c r="A63" s="74">
        <v>56</v>
      </c>
      <c r="B63" s="74" t="s">
        <v>1828</v>
      </c>
      <c r="C63" s="74" t="str">
        <f t="shared" ca="1" si="0"/>
        <v>Separated</v>
      </c>
      <c r="D63" s="75"/>
    </row>
    <row r="64" spans="1:4" x14ac:dyDescent="0.25">
      <c r="A64" s="74">
        <v>57</v>
      </c>
      <c r="B64" s="74" t="s">
        <v>1829</v>
      </c>
      <c r="C64" s="74" t="str">
        <f t="shared" ca="1" si="0"/>
        <v>Married</v>
      </c>
      <c r="D64" s="75"/>
    </row>
    <row r="65" spans="1:4" x14ac:dyDescent="0.25">
      <c r="A65" s="74">
        <v>58</v>
      </c>
      <c r="B65" s="74" t="s">
        <v>1830</v>
      </c>
      <c r="C65" s="74" t="str">
        <f t="shared" ca="1" si="0"/>
        <v>Single</v>
      </c>
      <c r="D65" s="75"/>
    </row>
    <row r="66" spans="1:4" x14ac:dyDescent="0.25">
      <c r="A66" s="74">
        <v>59</v>
      </c>
      <c r="B66" s="74" t="s">
        <v>1831</v>
      </c>
      <c r="C66" s="74" t="str">
        <f t="shared" ca="1" si="0"/>
        <v>Married</v>
      </c>
      <c r="D66" s="75"/>
    </row>
    <row r="67" spans="1:4" x14ac:dyDescent="0.25">
      <c r="A67" s="74">
        <v>60</v>
      </c>
      <c r="B67" s="74" t="s">
        <v>1832</v>
      </c>
      <c r="C67" s="74" t="str">
        <f t="shared" ca="1" si="0"/>
        <v>Married</v>
      </c>
      <c r="D67" s="75"/>
    </row>
    <row r="68" spans="1:4" x14ac:dyDescent="0.25">
      <c r="A68" s="74">
        <v>61</v>
      </c>
      <c r="B68" s="74" t="s">
        <v>1833</v>
      </c>
      <c r="C68" s="74" t="str">
        <f t="shared" ca="1" si="0"/>
        <v>Married</v>
      </c>
      <c r="D68" s="75"/>
    </row>
    <row r="69" spans="1:4" x14ac:dyDescent="0.25">
      <c r="A69" s="74">
        <v>62</v>
      </c>
      <c r="B69" s="74" t="s">
        <v>1834</v>
      </c>
      <c r="C69" s="74" t="str">
        <f t="shared" ca="1" si="0"/>
        <v>Married</v>
      </c>
      <c r="D69" s="75"/>
    </row>
    <row r="70" spans="1:4" x14ac:dyDescent="0.25">
      <c r="A70" s="74">
        <v>63</v>
      </c>
      <c r="B70" s="74" t="s">
        <v>1835</v>
      </c>
      <c r="C70" s="74" t="str">
        <f t="shared" ca="1" si="0"/>
        <v>Single</v>
      </c>
      <c r="D70" s="75"/>
    </row>
    <row r="71" spans="1:4" x14ac:dyDescent="0.25">
      <c r="A71" s="74">
        <v>64</v>
      </c>
      <c r="B71" s="74" t="s">
        <v>1836</v>
      </c>
      <c r="C71" s="74" t="str">
        <f t="shared" ca="1" si="0"/>
        <v>Single</v>
      </c>
      <c r="D71" s="75"/>
    </row>
    <row r="72" spans="1:4" x14ac:dyDescent="0.25">
      <c r="A72" s="74">
        <v>65</v>
      </c>
      <c r="B72" s="74" t="s">
        <v>1837</v>
      </c>
      <c r="C72" s="74" t="str">
        <f t="shared" ca="1" si="0"/>
        <v>Single</v>
      </c>
      <c r="D72" s="75"/>
    </row>
    <row r="73" spans="1:4" x14ac:dyDescent="0.25">
      <c r="A73" s="74">
        <v>66</v>
      </c>
      <c r="B73" s="74" t="s">
        <v>1838</v>
      </c>
      <c r="C73" s="74" t="str">
        <f t="shared" ref="C73:C107" ca="1" si="1">CHOOSE(RANDBETWEEN(1, 3),$F$8,$F$9,$F$10)</f>
        <v>Married</v>
      </c>
      <c r="D73" s="75"/>
    </row>
    <row r="74" spans="1:4" x14ac:dyDescent="0.25">
      <c r="A74" s="74">
        <v>67</v>
      </c>
      <c r="B74" s="74" t="s">
        <v>1839</v>
      </c>
      <c r="C74" s="74" t="str">
        <f t="shared" ca="1" si="1"/>
        <v>Single</v>
      </c>
      <c r="D74" s="75"/>
    </row>
    <row r="75" spans="1:4" x14ac:dyDescent="0.25">
      <c r="A75" s="74">
        <v>68</v>
      </c>
      <c r="B75" s="74" t="s">
        <v>1840</v>
      </c>
      <c r="C75" s="74" t="str">
        <f t="shared" ca="1" si="1"/>
        <v>Separated</v>
      </c>
      <c r="D75" s="75"/>
    </row>
    <row r="76" spans="1:4" x14ac:dyDescent="0.25">
      <c r="A76" s="74">
        <v>69</v>
      </c>
      <c r="B76" s="74" t="s">
        <v>1841</v>
      </c>
      <c r="C76" s="74" t="str">
        <f t="shared" ca="1" si="1"/>
        <v>Married</v>
      </c>
      <c r="D76" s="75"/>
    </row>
    <row r="77" spans="1:4" x14ac:dyDescent="0.25">
      <c r="A77" s="74">
        <v>70</v>
      </c>
      <c r="B77" s="74" t="s">
        <v>1842</v>
      </c>
      <c r="C77" s="74" t="str">
        <f t="shared" ca="1" si="1"/>
        <v>Separated</v>
      </c>
      <c r="D77" s="75"/>
    </row>
    <row r="78" spans="1:4" x14ac:dyDescent="0.25">
      <c r="A78" s="74">
        <v>71</v>
      </c>
      <c r="B78" s="74" t="s">
        <v>1843</v>
      </c>
      <c r="C78" s="74" t="str">
        <f t="shared" ca="1" si="1"/>
        <v>Married</v>
      </c>
      <c r="D78" s="75"/>
    </row>
    <row r="79" spans="1:4" x14ac:dyDescent="0.25">
      <c r="A79" s="74">
        <v>72</v>
      </c>
      <c r="B79" s="74" t="s">
        <v>1844</v>
      </c>
      <c r="C79" s="74" t="str">
        <f t="shared" ca="1" si="1"/>
        <v>Separated</v>
      </c>
      <c r="D79" s="75"/>
    </row>
    <row r="80" spans="1:4" x14ac:dyDescent="0.25">
      <c r="A80" s="74">
        <v>73</v>
      </c>
      <c r="B80" s="74" t="s">
        <v>1845</v>
      </c>
      <c r="C80" s="74" t="str">
        <f t="shared" ca="1" si="1"/>
        <v>Separated</v>
      </c>
      <c r="D80" s="75"/>
    </row>
    <row r="81" spans="1:4" x14ac:dyDescent="0.25">
      <c r="A81" s="74">
        <v>74</v>
      </c>
      <c r="B81" s="74" t="s">
        <v>1846</v>
      </c>
      <c r="C81" s="74" t="str">
        <f t="shared" ca="1" si="1"/>
        <v>Separated</v>
      </c>
      <c r="D81" s="75"/>
    </row>
    <row r="82" spans="1:4" x14ac:dyDescent="0.25">
      <c r="A82" s="74">
        <v>75</v>
      </c>
      <c r="B82" s="74" t="s">
        <v>1847</v>
      </c>
      <c r="C82" s="74" t="str">
        <f t="shared" ca="1" si="1"/>
        <v>Separated</v>
      </c>
      <c r="D82" s="75"/>
    </row>
    <row r="83" spans="1:4" x14ac:dyDescent="0.25">
      <c r="A83" s="74">
        <v>76</v>
      </c>
      <c r="B83" s="74" t="s">
        <v>1848</v>
      </c>
      <c r="C83" s="74" t="str">
        <f t="shared" ca="1" si="1"/>
        <v>Married</v>
      </c>
      <c r="D83" s="75"/>
    </row>
    <row r="84" spans="1:4" x14ac:dyDescent="0.25">
      <c r="A84" s="74">
        <v>77</v>
      </c>
      <c r="B84" s="74" t="s">
        <v>1849</v>
      </c>
      <c r="C84" s="74" t="str">
        <f t="shared" ca="1" si="1"/>
        <v>Separated</v>
      </c>
      <c r="D84" s="75"/>
    </row>
    <row r="85" spans="1:4" x14ac:dyDescent="0.25">
      <c r="A85" s="74">
        <v>78</v>
      </c>
      <c r="B85" s="74" t="s">
        <v>1850</v>
      </c>
      <c r="C85" s="74" t="str">
        <f t="shared" ca="1" si="1"/>
        <v>Single</v>
      </c>
      <c r="D85" s="75"/>
    </row>
    <row r="86" spans="1:4" x14ac:dyDescent="0.25">
      <c r="A86" s="74">
        <v>79</v>
      </c>
      <c r="B86" s="74" t="s">
        <v>1851</v>
      </c>
      <c r="C86" s="74" t="str">
        <f t="shared" ca="1" si="1"/>
        <v>Separated</v>
      </c>
      <c r="D86" s="75"/>
    </row>
    <row r="87" spans="1:4" x14ac:dyDescent="0.25">
      <c r="A87" s="74">
        <v>80</v>
      </c>
      <c r="B87" s="74" t="s">
        <v>1852</v>
      </c>
      <c r="C87" s="74" t="str">
        <f t="shared" ca="1" si="1"/>
        <v>Single</v>
      </c>
      <c r="D87" s="75"/>
    </row>
    <row r="88" spans="1:4" x14ac:dyDescent="0.25">
      <c r="A88" s="74">
        <v>81</v>
      </c>
      <c r="B88" s="74" t="s">
        <v>1853</v>
      </c>
      <c r="C88" s="74" t="str">
        <f t="shared" ca="1" si="1"/>
        <v>Separated</v>
      </c>
      <c r="D88" s="75"/>
    </row>
    <row r="89" spans="1:4" x14ac:dyDescent="0.25">
      <c r="A89" s="74">
        <v>82</v>
      </c>
      <c r="B89" s="74" t="s">
        <v>1854</v>
      </c>
      <c r="C89" s="74" t="str">
        <f t="shared" ca="1" si="1"/>
        <v>Single</v>
      </c>
      <c r="D89" s="75"/>
    </row>
    <row r="90" spans="1:4" x14ac:dyDescent="0.25">
      <c r="A90" s="74">
        <v>83</v>
      </c>
      <c r="B90" s="74" t="s">
        <v>1855</v>
      </c>
      <c r="C90" s="74" t="str">
        <f t="shared" ca="1" si="1"/>
        <v>Separated</v>
      </c>
      <c r="D90" s="75"/>
    </row>
    <row r="91" spans="1:4" x14ac:dyDescent="0.25">
      <c r="A91" s="74">
        <v>84</v>
      </c>
      <c r="B91" s="74" t="s">
        <v>1856</v>
      </c>
      <c r="C91" s="74" t="str">
        <f t="shared" ca="1" si="1"/>
        <v>Single</v>
      </c>
      <c r="D91" s="75"/>
    </row>
    <row r="92" spans="1:4" x14ac:dyDescent="0.25">
      <c r="A92" s="74">
        <v>85</v>
      </c>
      <c r="B92" s="74" t="s">
        <v>1857</v>
      </c>
      <c r="C92" s="74" t="str">
        <f t="shared" ca="1" si="1"/>
        <v>Single</v>
      </c>
      <c r="D92" s="75"/>
    </row>
    <row r="93" spans="1:4" x14ac:dyDescent="0.25">
      <c r="A93" s="74">
        <v>86</v>
      </c>
      <c r="B93" s="74" t="s">
        <v>1858</v>
      </c>
      <c r="C93" s="74" t="str">
        <f t="shared" ca="1" si="1"/>
        <v>Single</v>
      </c>
      <c r="D93" s="75"/>
    </row>
    <row r="94" spans="1:4" x14ac:dyDescent="0.25">
      <c r="A94" s="74">
        <v>87</v>
      </c>
      <c r="B94" s="74" t="s">
        <v>1859</v>
      </c>
      <c r="C94" s="74" t="str">
        <f t="shared" ca="1" si="1"/>
        <v>Married</v>
      </c>
      <c r="D94" s="75"/>
    </row>
    <row r="95" spans="1:4" x14ac:dyDescent="0.25">
      <c r="A95" s="74">
        <v>88</v>
      </c>
      <c r="B95" s="74" t="s">
        <v>1860</v>
      </c>
      <c r="C95" s="74" t="str">
        <f t="shared" ca="1" si="1"/>
        <v>Married</v>
      </c>
      <c r="D95" s="75"/>
    </row>
    <row r="96" spans="1:4" x14ac:dyDescent="0.25">
      <c r="A96" s="74">
        <v>89</v>
      </c>
      <c r="B96" s="74" t="s">
        <v>1861</v>
      </c>
      <c r="C96" s="74" t="str">
        <f t="shared" ca="1" si="1"/>
        <v>Separated</v>
      </c>
      <c r="D96" s="75"/>
    </row>
    <row r="97" spans="1:4" x14ac:dyDescent="0.25">
      <c r="A97" s="74">
        <v>90</v>
      </c>
      <c r="B97" s="74" t="s">
        <v>1862</v>
      </c>
      <c r="C97" s="74" t="str">
        <f t="shared" ca="1" si="1"/>
        <v>Married</v>
      </c>
      <c r="D97" s="75"/>
    </row>
    <row r="98" spans="1:4" x14ac:dyDescent="0.25">
      <c r="A98" s="74">
        <v>91</v>
      </c>
      <c r="B98" s="74" t="s">
        <v>1863</v>
      </c>
      <c r="C98" s="74" t="str">
        <f t="shared" ca="1" si="1"/>
        <v>Married</v>
      </c>
      <c r="D98" s="75"/>
    </row>
    <row r="99" spans="1:4" x14ac:dyDescent="0.25">
      <c r="A99" s="74">
        <v>92</v>
      </c>
      <c r="B99" s="74" t="s">
        <v>1864</v>
      </c>
      <c r="C99" s="74" t="str">
        <f t="shared" ca="1" si="1"/>
        <v>Separated</v>
      </c>
      <c r="D99" s="75"/>
    </row>
    <row r="100" spans="1:4" x14ac:dyDescent="0.25">
      <c r="A100" s="74">
        <v>93</v>
      </c>
      <c r="B100" s="74" t="s">
        <v>1865</v>
      </c>
      <c r="C100" s="74" t="str">
        <f t="shared" ca="1" si="1"/>
        <v>Separated</v>
      </c>
      <c r="D100" s="75"/>
    </row>
    <row r="101" spans="1:4" x14ac:dyDescent="0.25">
      <c r="A101" s="74">
        <v>94</v>
      </c>
      <c r="B101" s="74" t="s">
        <v>1866</v>
      </c>
      <c r="C101" s="74" t="str">
        <f t="shared" ca="1" si="1"/>
        <v>Separated</v>
      </c>
      <c r="D101" s="75"/>
    </row>
    <row r="102" spans="1:4" x14ac:dyDescent="0.25">
      <c r="A102" s="74">
        <v>95</v>
      </c>
      <c r="B102" s="74" t="s">
        <v>1867</v>
      </c>
      <c r="C102" s="74" t="str">
        <f t="shared" ca="1" si="1"/>
        <v>Single</v>
      </c>
      <c r="D102" s="75"/>
    </row>
    <row r="103" spans="1:4" x14ac:dyDescent="0.25">
      <c r="A103" s="74">
        <v>96</v>
      </c>
      <c r="B103" s="74" t="s">
        <v>1868</v>
      </c>
      <c r="C103" s="74" t="str">
        <f t="shared" ca="1" si="1"/>
        <v>Single</v>
      </c>
      <c r="D103" s="75"/>
    </row>
    <row r="104" spans="1:4" x14ac:dyDescent="0.25">
      <c r="A104" s="74">
        <v>97</v>
      </c>
      <c r="B104" s="74" t="s">
        <v>1869</v>
      </c>
      <c r="C104" s="74" t="str">
        <f t="shared" ca="1" si="1"/>
        <v>Single</v>
      </c>
      <c r="D104" s="75"/>
    </row>
    <row r="105" spans="1:4" x14ac:dyDescent="0.25">
      <c r="A105" s="74">
        <v>98</v>
      </c>
      <c r="B105" s="74" t="s">
        <v>1870</v>
      </c>
      <c r="C105" s="74" t="str">
        <f t="shared" ca="1" si="1"/>
        <v>Separated</v>
      </c>
      <c r="D105" s="75"/>
    </row>
    <row r="106" spans="1:4" x14ac:dyDescent="0.25">
      <c r="A106" s="74">
        <v>99</v>
      </c>
      <c r="B106" s="74" t="s">
        <v>1871</v>
      </c>
      <c r="C106" s="74" t="str">
        <f t="shared" ca="1" si="1"/>
        <v>Single</v>
      </c>
      <c r="D106" s="75"/>
    </row>
    <row r="107" spans="1:4" x14ac:dyDescent="0.25">
      <c r="A107" s="74">
        <v>100</v>
      </c>
      <c r="B107" s="74" t="s">
        <v>1872</v>
      </c>
      <c r="C107" s="74" t="str">
        <f t="shared" ca="1" si="1"/>
        <v>Married</v>
      </c>
      <c r="D107" s="75"/>
    </row>
  </sheetData>
  <mergeCells count="1">
    <mergeCell ref="A1:F5"/>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59C6E-C6E3-4B57-816E-171051F9B255}">
  <dimension ref="A1:Z170"/>
  <sheetViews>
    <sheetView zoomScale="85" zoomScaleNormal="85" workbookViewId="0">
      <selection activeCell="O11" sqref="O11"/>
    </sheetView>
  </sheetViews>
  <sheetFormatPr defaultRowHeight="15" x14ac:dyDescent="0.25"/>
  <cols>
    <col min="1" max="1" width="4" bestFit="1" customWidth="1"/>
    <col min="2" max="2" width="18.7109375" bestFit="1" customWidth="1"/>
    <col min="3" max="3" width="5.42578125" bestFit="1" customWidth="1"/>
    <col min="4" max="4" width="8.7109375" bestFit="1" customWidth="1"/>
    <col min="5" max="5" width="12.7109375" bestFit="1" customWidth="1"/>
    <col min="6" max="6" width="16" bestFit="1" customWidth="1"/>
    <col min="7" max="7" width="13.28515625" bestFit="1" customWidth="1"/>
    <col min="8" max="8" width="10.5703125" bestFit="1" customWidth="1"/>
    <col min="9" max="9" width="14.5703125" customWidth="1"/>
    <col min="10" max="10" width="12" bestFit="1" customWidth="1"/>
    <col min="11" max="11" width="8.5703125" bestFit="1" customWidth="1"/>
    <col min="12" max="12" width="6.28515625" bestFit="1" customWidth="1"/>
    <col min="15" max="15" width="12.42578125" customWidth="1"/>
    <col min="16" max="16" width="21.7109375" customWidth="1"/>
    <col min="19" max="19" width="15.7109375" bestFit="1" customWidth="1"/>
    <col min="22" max="22" width="11.5703125" bestFit="1" customWidth="1"/>
    <col min="25" max="25" width="17" customWidth="1"/>
    <col min="26" max="26" width="12.5703125" customWidth="1"/>
  </cols>
  <sheetData>
    <row r="1" spans="1:26" ht="60" x14ac:dyDescent="0.25">
      <c r="N1" s="55" t="s">
        <v>1472</v>
      </c>
      <c r="O1" s="55" t="s">
        <v>1471</v>
      </c>
      <c r="P1" s="55" t="s">
        <v>1156</v>
      </c>
      <c r="Q1" s="55" t="s">
        <v>1891</v>
      </c>
      <c r="R1" s="55" t="s">
        <v>1892</v>
      </c>
      <c r="S1" s="55" t="s">
        <v>1893</v>
      </c>
      <c r="T1" s="55" t="s">
        <v>1894</v>
      </c>
      <c r="U1" s="55" t="s">
        <v>1895</v>
      </c>
      <c r="V1" s="55" t="s">
        <v>1896</v>
      </c>
      <c r="W1" s="55" t="s">
        <v>1896</v>
      </c>
      <c r="X1" s="55" t="s">
        <v>1897</v>
      </c>
      <c r="Y1" s="55" t="s">
        <v>1898</v>
      </c>
      <c r="Z1" s="89" t="s">
        <v>1664</v>
      </c>
    </row>
    <row r="2" spans="1:26" x14ac:dyDescent="0.25">
      <c r="O2" t="str">
        <f>"=a*e"</f>
        <v>=a*e</v>
      </c>
      <c r="S2" s="24" t="s">
        <v>1899</v>
      </c>
      <c r="V2" t="s">
        <v>1900</v>
      </c>
      <c r="W2" t="s">
        <v>1901</v>
      </c>
    </row>
    <row r="3" spans="1:26" x14ac:dyDescent="0.25">
      <c r="O3" t="str">
        <f>"=a*e"</f>
        <v>=a*e</v>
      </c>
      <c r="S3" s="24" t="s">
        <v>1902</v>
      </c>
      <c r="V3" t="s">
        <v>1900</v>
      </c>
      <c r="W3" t="s">
        <v>1901</v>
      </c>
    </row>
    <row r="4" spans="1:26" x14ac:dyDescent="0.25">
      <c r="Y4" s="24" t="s">
        <v>1903</v>
      </c>
    </row>
    <row r="5" spans="1:26" x14ac:dyDescent="0.25">
      <c r="Z5" t="str">
        <f>"&gt;"&amp;AVERAGE(L9:L170)</f>
        <v>&gt;5483.64197530864</v>
      </c>
    </row>
    <row r="8" spans="1:26" ht="75" x14ac:dyDescent="0.25">
      <c r="A8" s="55" t="s">
        <v>1472</v>
      </c>
      <c r="B8" s="55" t="s">
        <v>1471</v>
      </c>
      <c r="C8" s="55" t="s">
        <v>1156</v>
      </c>
      <c r="D8" s="55" t="s">
        <v>1891</v>
      </c>
      <c r="E8" s="55" t="s">
        <v>1892</v>
      </c>
      <c r="F8" s="55" t="s">
        <v>1893</v>
      </c>
      <c r="G8" s="55" t="s">
        <v>1894</v>
      </c>
      <c r="H8" s="55" t="s">
        <v>1895</v>
      </c>
      <c r="I8" s="55" t="s">
        <v>1896</v>
      </c>
      <c r="J8" s="55" t="s">
        <v>1897</v>
      </c>
      <c r="K8" s="55" t="s">
        <v>1898</v>
      </c>
      <c r="L8" s="89" t="s">
        <v>1664</v>
      </c>
    </row>
    <row r="9" spans="1:26" x14ac:dyDescent="0.25">
      <c r="A9" s="24">
        <v>1</v>
      </c>
      <c r="B9" s="36" t="s">
        <v>1904</v>
      </c>
      <c r="C9" s="24">
        <v>72</v>
      </c>
      <c r="D9" s="24" t="s">
        <v>1759</v>
      </c>
      <c r="E9" s="24" t="s">
        <v>1905</v>
      </c>
      <c r="F9" s="24" t="s">
        <v>1899</v>
      </c>
      <c r="G9" s="24" t="s">
        <v>1906</v>
      </c>
      <c r="H9" s="90">
        <v>42640</v>
      </c>
      <c r="I9" s="24">
        <v>7</v>
      </c>
      <c r="J9" s="24">
        <v>63.547189033832268</v>
      </c>
      <c r="K9" s="24" t="s">
        <v>1903</v>
      </c>
      <c r="L9" s="24">
        <v>3788</v>
      </c>
    </row>
    <row r="10" spans="1:26" x14ac:dyDescent="0.25">
      <c r="A10" s="24">
        <v>2</v>
      </c>
      <c r="B10" s="36" t="s">
        <v>1907</v>
      </c>
      <c r="C10" s="24">
        <v>49</v>
      </c>
      <c r="D10" s="24" t="s">
        <v>1760</v>
      </c>
      <c r="E10" s="24" t="s">
        <v>1908</v>
      </c>
      <c r="F10" s="24" t="s">
        <v>1909</v>
      </c>
      <c r="G10" s="24" t="s">
        <v>1910</v>
      </c>
      <c r="H10" s="90">
        <v>43092</v>
      </c>
      <c r="I10" s="24">
        <v>7</v>
      </c>
      <c r="J10" s="24">
        <v>99.20384251427781</v>
      </c>
      <c r="K10" s="24" t="s">
        <v>1911</v>
      </c>
      <c r="L10" s="24">
        <v>7929</v>
      </c>
    </row>
    <row r="11" spans="1:26" ht="60" x14ac:dyDescent="0.25">
      <c r="A11" s="24">
        <v>3</v>
      </c>
      <c r="B11" s="36" t="s">
        <v>1912</v>
      </c>
      <c r="C11" s="24">
        <v>68</v>
      </c>
      <c r="D11" s="24" t="s">
        <v>1913</v>
      </c>
      <c r="E11" s="24" t="s">
        <v>1914</v>
      </c>
      <c r="F11" s="24" t="s">
        <v>1915</v>
      </c>
      <c r="G11" s="24" t="s">
        <v>1910</v>
      </c>
      <c r="H11" s="90">
        <v>41795</v>
      </c>
      <c r="I11" s="24">
        <v>3</v>
      </c>
      <c r="J11" s="24">
        <v>48.795691535936079</v>
      </c>
      <c r="K11" s="24" t="s">
        <v>1903</v>
      </c>
      <c r="L11" s="24">
        <v>2928</v>
      </c>
      <c r="O11" s="55" t="s">
        <v>1472</v>
      </c>
      <c r="P11" s="55" t="s">
        <v>1471</v>
      </c>
      <c r="Q11" s="55" t="s">
        <v>1156</v>
      </c>
      <c r="R11" s="55" t="s">
        <v>1891</v>
      </c>
      <c r="S11" s="55" t="s">
        <v>1892</v>
      </c>
      <c r="T11" s="55" t="s">
        <v>1893</v>
      </c>
      <c r="U11" s="55" t="s">
        <v>1894</v>
      </c>
      <c r="V11" s="55" t="s">
        <v>1895</v>
      </c>
      <c r="W11" s="55" t="s">
        <v>1896</v>
      </c>
      <c r="X11" s="55" t="s">
        <v>1897</v>
      </c>
      <c r="Y11" s="55" t="s">
        <v>1898</v>
      </c>
      <c r="Z11" s="89" t="s">
        <v>1664</v>
      </c>
    </row>
    <row r="12" spans="1:26" x14ac:dyDescent="0.25">
      <c r="A12" s="24">
        <v>4</v>
      </c>
      <c r="B12" s="36" t="s">
        <v>1916</v>
      </c>
      <c r="C12" s="24">
        <v>71</v>
      </c>
      <c r="D12" s="24" t="s">
        <v>1917</v>
      </c>
      <c r="E12" s="24" t="s">
        <v>1914</v>
      </c>
      <c r="F12" s="24" t="s">
        <v>1918</v>
      </c>
      <c r="G12" s="24" t="s">
        <v>1919</v>
      </c>
      <c r="H12" s="90">
        <v>41664</v>
      </c>
      <c r="I12" s="24">
        <v>9</v>
      </c>
      <c r="J12" s="24">
        <v>74.241648727763206</v>
      </c>
      <c r="K12" s="24" t="s">
        <v>1920</v>
      </c>
      <c r="L12" s="24">
        <v>7554</v>
      </c>
      <c r="O12" s="24">
        <v>1</v>
      </c>
      <c r="P12" s="36" t="s">
        <v>1904</v>
      </c>
      <c r="Q12" s="24">
        <v>72</v>
      </c>
      <c r="R12" s="24" t="s">
        <v>1759</v>
      </c>
      <c r="S12" s="24" t="s">
        <v>1905</v>
      </c>
      <c r="T12" s="24" t="s">
        <v>1899</v>
      </c>
      <c r="U12" s="24" t="s">
        <v>1906</v>
      </c>
      <c r="V12" s="90">
        <v>42640</v>
      </c>
      <c r="W12" s="24">
        <v>7</v>
      </c>
      <c r="X12" s="24">
        <v>63.547189033832268</v>
      </c>
      <c r="Y12" s="24" t="s">
        <v>1903</v>
      </c>
      <c r="Z12" s="24">
        <v>3788</v>
      </c>
    </row>
    <row r="13" spans="1:26" x14ac:dyDescent="0.25">
      <c r="A13" s="24">
        <v>5</v>
      </c>
      <c r="B13" s="36" t="s">
        <v>1921</v>
      </c>
      <c r="C13" s="24">
        <v>26</v>
      </c>
      <c r="D13" s="24" t="s">
        <v>1754</v>
      </c>
      <c r="E13" s="24" t="s">
        <v>1908</v>
      </c>
      <c r="F13" s="24" t="s">
        <v>1922</v>
      </c>
      <c r="G13" s="24" t="s">
        <v>1919</v>
      </c>
      <c r="H13" s="90">
        <v>42013</v>
      </c>
      <c r="I13" s="24">
        <v>3</v>
      </c>
      <c r="J13" s="24">
        <v>29.183303902010515</v>
      </c>
      <c r="K13" s="24" t="s">
        <v>1923</v>
      </c>
      <c r="L13" s="24">
        <v>8066</v>
      </c>
      <c r="O13" s="24">
        <v>2</v>
      </c>
      <c r="P13" s="36" t="s">
        <v>1907</v>
      </c>
      <c r="Q13" s="24">
        <v>49</v>
      </c>
      <c r="R13" s="24" t="s">
        <v>1760</v>
      </c>
      <c r="S13" s="24" t="s">
        <v>1908</v>
      </c>
      <c r="T13" s="24" t="s">
        <v>1909</v>
      </c>
      <c r="U13" s="24" t="s">
        <v>1910</v>
      </c>
      <c r="V13" s="90">
        <v>43092</v>
      </c>
      <c r="W13" s="24">
        <v>7</v>
      </c>
      <c r="X13" s="24">
        <v>99.20384251427781</v>
      </c>
      <c r="Y13" s="24" t="s">
        <v>1911</v>
      </c>
      <c r="Z13" s="24">
        <v>7929</v>
      </c>
    </row>
    <row r="14" spans="1:26" x14ac:dyDescent="0.25">
      <c r="A14" s="24">
        <v>6</v>
      </c>
      <c r="B14" s="36" t="s">
        <v>1924</v>
      </c>
      <c r="C14" s="24">
        <v>45</v>
      </c>
      <c r="D14" s="24" t="s">
        <v>1765</v>
      </c>
      <c r="E14" s="24" t="s">
        <v>1905</v>
      </c>
      <c r="F14" s="24" t="s">
        <v>1925</v>
      </c>
      <c r="G14" s="24" t="s">
        <v>1910</v>
      </c>
      <c r="H14" s="90">
        <v>42805</v>
      </c>
      <c r="I14" s="24">
        <v>12</v>
      </c>
      <c r="J14" s="24">
        <v>73.164552268008862</v>
      </c>
      <c r="K14" s="24" t="s">
        <v>1911</v>
      </c>
      <c r="L14" s="24">
        <v>9574</v>
      </c>
      <c r="O14" s="24">
        <v>3</v>
      </c>
      <c r="P14" s="36" t="s">
        <v>1912</v>
      </c>
      <c r="Q14" s="24">
        <v>68</v>
      </c>
      <c r="R14" s="24" t="s">
        <v>1913</v>
      </c>
      <c r="S14" s="24" t="s">
        <v>1914</v>
      </c>
      <c r="T14" s="24" t="s">
        <v>1915</v>
      </c>
      <c r="U14" s="24" t="s">
        <v>1910</v>
      </c>
      <c r="V14" s="90">
        <v>41795</v>
      </c>
      <c r="W14" s="24">
        <v>3</v>
      </c>
      <c r="X14" s="24">
        <v>48.795691535936079</v>
      </c>
      <c r="Y14" s="24" t="s">
        <v>1903</v>
      </c>
      <c r="Z14" s="24">
        <v>2928</v>
      </c>
    </row>
    <row r="15" spans="1:26" x14ac:dyDescent="0.25">
      <c r="A15" s="24">
        <v>7</v>
      </c>
      <c r="B15" s="36" t="s">
        <v>1926</v>
      </c>
      <c r="C15" s="24">
        <v>58</v>
      </c>
      <c r="D15" s="24" t="s">
        <v>1760</v>
      </c>
      <c r="E15" s="24" t="s">
        <v>1905</v>
      </c>
      <c r="F15" s="24" t="s">
        <v>1915</v>
      </c>
      <c r="G15" s="24" t="s">
        <v>1906</v>
      </c>
      <c r="H15" s="90">
        <v>42874</v>
      </c>
      <c r="I15" s="24">
        <v>7</v>
      </c>
      <c r="J15" s="24">
        <v>72.876304587736456</v>
      </c>
      <c r="K15" s="24" t="s">
        <v>1903</v>
      </c>
      <c r="L15" s="24">
        <v>7388</v>
      </c>
      <c r="O15" s="24">
        <v>4</v>
      </c>
      <c r="P15" s="36" t="s">
        <v>1916</v>
      </c>
      <c r="Q15" s="24">
        <v>71</v>
      </c>
      <c r="R15" s="24" t="s">
        <v>1917</v>
      </c>
      <c r="S15" s="24" t="s">
        <v>1914</v>
      </c>
      <c r="T15" s="24" t="s">
        <v>1918</v>
      </c>
      <c r="U15" s="24" t="s">
        <v>1919</v>
      </c>
      <c r="V15" s="90">
        <v>41664</v>
      </c>
      <c r="W15" s="24">
        <v>9</v>
      </c>
      <c r="X15" s="24">
        <v>74.241648727763206</v>
      </c>
      <c r="Y15" s="24" t="s">
        <v>1920</v>
      </c>
      <c r="Z15" s="24">
        <v>7554</v>
      </c>
    </row>
    <row r="16" spans="1:26" x14ac:dyDescent="0.25">
      <c r="A16" s="24">
        <v>8</v>
      </c>
      <c r="B16" s="36" t="s">
        <v>1927</v>
      </c>
      <c r="C16" s="24">
        <v>28</v>
      </c>
      <c r="D16" s="24" t="s">
        <v>1913</v>
      </c>
      <c r="E16" s="24" t="s">
        <v>1928</v>
      </c>
      <c r="F16" s="24" t="s">
        <v>1922</v>
      </c>
      <c r="G16" s="24" t="s">
        <v>1919</v>
      </c>
      <c r="H16" s="90">
        <v>43201</v>
      </c>
      <c r="I16" s="24">
        <v>14</v>
      </c>
      <c r="J16" s="24">
        <v>77.599310987019976</v>
      </c>
      <c r="K16" s="24" t="s">
        <v>1929</v>
      </c>
      <c r="L16" s="24">
        <v>439</v>
      </c>
      <c r="O16" s="24">
        <v>5</v>
      </c>
      <c r="P16" s="36" t="s">
        <v>1921</v>
      </c>
      <c r="Q16" s="24">
        <v>26</v>
      </c>
      <c r="R16" s="24" t="s">
        <v>1754</v>
      </c>
      <c r="S16" s="24" t="s">
        <v>1908</v>
      </c>
      <c r="T16" s="24" t="s">
        <v>1922</v>
      </c>
      <c r="U16" s="24" t="s">
        <v>1919</v>
      </c>
      <c r="V16" s="90">
        <v>42013</v>
      </c>
      <c r="W16" s="24">
        <v>3</v>
      </c>
      <c r="X16" s="24">
        <v>29.183303902010515</v>
      </c>
      <c r="Y16" s="24" t="s">
        <v>1923</v>
      </c>
      <c r="Z16" s="24">
        <v>8066</v>
      </c>
    </row>
    <row r="17" spans="1:26" x14ac:dyDescent="0.25">
      <c r="A17" s="24">
        <v>9</v>
      </c>
      <c r="B17" s="36" t="s">
        <v>1930</v>
      </c>
      <c r="C17" s="24">
        <v>55</v>
      </c>
      <c r="D17" s="24" t="s">
        <v>1755</v>
      </c>
      <c r="E17" s="24" t="s">
        <v>1908</v>
      </c>
      <c r="F17" s="24" t="s">
        <v>1918</v>
      </c>
      <c r="G17" s="24" t="s">
        <v>1906</v>
      </c>
      <c r="H17" s="90">
        <v>42172</v>
      </c>
      <c r="I17" s="24">
        <v>5</v>
      </c>
      <c r="J17" s="24">
        <v>99.975262573359842</v>
      </c>
      <c r="K17" s="24" t="s">
        <v>1931</v>
      </c>
      <c r="L17" s="24">
        <v>5840</v>
      </c>
      <c r="O17" s="24">
        <v>6</v>
      </c>
      <c r="P17" s="36" t="s">
        <v>1924</v>
      </c>
      <c r="Q17" s="24">
        <v>45</v>
      </c>
      <c r="R17" s="24" t="s">
        <v>1765</v>
      </c>
      <c r="S17" s="24" t="s">
        <v>1905</v>
      </c>
      <c r="T17" s="24" t="s">
        <v>1925</v>
      </c>
      <c r="U17" s="24" t="s">
        <v>1910</v>
      </c>
      <c r="V17" s="90">
        <v>42805</v>
      </c>
      <c r="W17" s="24">
        <v>12</v>
      </c>
      <c r="X17" s="24">
        <v>73.164552268008862</v>
      </c>
      <c r="Y17" s="24" t="s">
        <v>1911</v>
      </c>
      <c r="Z17" s="24">
        <v>9574</v>
      </c>
    </row>
    <row r="18" spans="1:26" x14ac:dyDescent="0.25">
      <c r="A18" s="24">
        <v>10</v>
      </c>
      <c r="B18" s="36" t="s">
        <v>1932</v>
      </c>
      <c r="C18" s="24">
        <v>73</v>
      </c>
      <c r="D18" s="24" t="s">
        <v>1917</v>
      </c>
      <c r="E18" s="24" t="s">
        <v>1928</v>
      </c>
      <c r="F18" s="24" t="s">
        <v>1902</v>
      </c>
      <c r="G18" s="24" t="s">
        <v>1910</v>
      </c>
      <c r="H18" s="90">
        <v>41917</v>
      </c>
      <c r="I18" s="24">
        <v>9</v>
      </c>
      <c r="J18" s="24">
        <v>66.949010633270717</v>
      </c>
      <c r="K18" s="24" t="s">
        <v>1920</v>
      </c>
      <c r="L18" s="24">
        <v>660</v>
      </c>
      <c r="O18" s="24">
        <v>7</v>
      </c>
      <c r="P18" s="36" t="s">
        <v>1926</v>
      </c>
      <c r="Q18" s="24">
        <v>58</v>
      </c>
      <c r="R18" s="24" t="s">
        <v>1760</v>
      </c>
      <c r="S18" s="24" t="s">
        <v>1905</v>
      </c>
      <c r="T18" s="24" t="s">
        <v>1915</v>
      </c>
      <c r="U18" s="24" t="s">
        <v>1906</v>
      </c>
      <c r="V18" s="90">
        <v>42874</v>
      </c>
      <c r="W18" s="24">
        <v>7</v>
      </c>
      <c r="X18" s="24">
        <v>72.876304587736456</v>
      </c>
      <c r="Y18" s="24" t="s">
        <v>1903</v>
      </c>
      <c r="Z18" s="24">
        <v>7388</v>
      </c>
    </row>
    <row r="19" spans="1:26" x14ac:dyDescent="0.25">
      <c r="A19" s="24">
        <v>11</v>
      </c>
      <c r="B19" s="36" t="s">
        <v>1933</v>
      </c>
      <c r="C19" s="24">
        <v>21</v>
      </c>
      <c r="D19" s="24" t="s">
        <v>1759</v>
      </c>
      <c r="E19" s="24" t="s">
        <v>1928</v>
      </c>
      <c r="F19" s="24" t="s">
        <v>1922</v>
      </c>
      <c r="G19" s="24" t="s">
        <v>1919</v>
      </c>
      <c r="H19" s="90">
        <v>42691</v>
      </c>
      <c r="I19" s="24">
        <v>10</v>
      </c>
      <c r="J19" s="24">
        <v>41.021172069880897</v>
      </c>
      <c r="K19" s="24" t="s">
        <v>1911</v>
      </c>
      <c r="L19" s="24">
        <v>724</v>
      </c>
      <c r="O19" s="24">
        <v>9</v>
      </c>
      <c r="P19" s="36" t="s">
        <v>1930</v>
      </c>
      <c r="Q19" s="24">
        <v>55</v>
      </c>
      <c r="R19" s="24" t="s">
        <v>1755</v>
      </c>
      <c r="S19" s="24" t="s">
        <v>1908</v>
      </c>
      <c r="T19" s="24" t="s">
        <v>1918</v>
      </c>
      <c r="U19" s="24" t="s">
        <v>1906</v>
      </c>
      <c r="V19" s="90">
        <v>42172</v>
      </c>
      <c r="W19" s="24">
        <v>5</v>
      </c>
      <c r="X19" s="24">
        <v>99.975262573359842</v>
      </c>
      <c r="Y19" s="24" t="s">
        <v>1931</v>
      </c>
      <c r="Z19" s="24">
        <v>5840</v>
      </c>
    </row>
    <row r="20" spans="1:26" x14ac:dyDescent="0.25">
      <c r="A20" s="24">
        <v>12</v>
      </c>
      <c r="B20" s="36" t="s">
        <v>1934</v>
      </c>
      <c r="C20" s="24">
        <v>39</v>
      </c>
      <c r="D20" s="24" t="s">
        <v>1917</v>
      </c>
      <c r="E20" s="24" t="s">
        <v>1914</v>
      </c>
      <c r="F20" s="24" t="s">
        <v>1899</v>
      </c>
      <c r="G20" s="24" t="s">
        <v>1910</v>
      </c>
      <c r="H20" s="90">
        <v>41947</v>
      </c>
      <c r="I20" s="24">
        <v>8</v>
      </c>
      <c r="J20" s="24">
        <v>73.295911644761588</v>
      </c>
      <c r="K20" s="24" t="s">
        <v>1935</v>
      </c>
      <c r="L20" s="24">
        <v>3783</v>
      </c>
      <c r="O20" s="24">
        <v>13</v>
      </c>
      <c r="P20" s="36" t="s">
        <v>1936</v>
      </c>
      <c r="Q20" s="24">
        <v>23</v>
      </c>
      <c r="R20" s="24" t="s">
        <v>1765</v>
      </c>
      <c r="S20" s="24" t="s">
        <v>1914</v>
      </c>
      <c r="T20" s="24" t="s">
        <v>1922</v>
      </c>
      <c r="U20" s="24" t="s">
        <v>1937</v>
      </c>
      <c r="V20" s="90">
        <v>42408</v>
      </c>
      <c r="W20" s="24">
        <v>11</v>
      </c>
      <c r="X20" s="24">
        <v>98.370816171614322</v>
      </c>
      <c r="Y20" s="24" t="s">
        <v>1938</v>
      </c>
      <c r="Z20" s="24">
        <v>8108</v>
      </c>
    </row>
    <row r="21" spans="1:26" x14ac:dyDescent="0.25">
      <c r="A21" s="24">
        <v>13</v>
      </c>
      <c r="B21" s="36" t="s">
        <v>1936</v>
      </c>
      <c r="C21" s="24">
        <v>23</v>
      </c>
      <c r="D21" s="24" t="s">
        <v>1765</v>
      </c>
      <c r="E21" s="24" t="s">
        <v>1914</v>
      </c>
      <c r="F21" s="24" t="s">
        <v>1922</v>
      </c>
      <c r="G21" s="24" t="s">
        <v>1937</v>
      </c>
      <c r="H21" s="90">
        <v>42408</v>
      </c>
      <c r="I21" s="24">
        <v>11</v>
      </c>
      <c r="J21" s="24">
        <v>98.370816171614322</v>
      </c>
      <c r="K21" s="24" t="s">
        <v>1938</v>
      </c>
      <c r="L21" s="24">
        <v>8108</v>
      </c>
      <c r="O21" s="24">
        <v>16</v>
      </c>
      <c r="P21" s="36" t="s">
        <v>1939</v>
      </c>
      <c r="Q21" s="24">
        <v>61</v>
      </c>
      <c r="R21" s="24" t="s">
        <v>1756</v>
      </c>
      <c r="S21" s="24" t="s">
        <v>1908</v>
      </c>
      <c r="T21" s="24" t="s">
        <v>1922</v>
      </c>
      <c r="U21" s="24" t="s">
        <v>1919</v>
      </c>
      <c r="V21" s="90">
        <v>43160</v>
      </c>
      <c r="W21" s="24">
        <v>10</v>
      </c>
      <c r="X21" s="24">
        <v>96.475644837138205</v>
      </c>
      <c r="Y21" s="24" t="s">
        <v>1911</v>
      </c>
      <c r="Z21" s="24">
        <v>7817</v>
      </c>
    </row>
    <row r="22" spans="1:26" x14ac:dyDescent="0.25">
      <c r="A22" s="24">
        <v>14</v>
      </c>
      <c r="B22" s="36" t="s">
        <v>1940</v>
      </c>
      <c r="C22" s="24">
        <v>71</v>
      </c>
      <c r="D22" s="24" t="s">
        <v>1765</v>
      </c>
      <c r="E22" s="24" t="s">
        <v>1928</v>
      </c>
      <c r="F22" s="24" t="s">
        <v>1941</v>
      </c>
      <c r="G22" s="24" t="s">
        <v>1906</v>
      </c>
      <c r="H22" s="90">
        <v>41657</v>
      </c>
      <c r="I22" s="24">
        <v>10</v>
      </c>
      <c r="J22" s="24">
        <v>51.570240136307788</v>
      </c>
      <c r="K22" s="24" t="s">
        <v>1935</v>
      </c>
      <c r="L22" s="24">
        <v>4343</v>
      </c>
      <c r="O22" s="24">
        <v>17</v>
      </c>
      <c r="P22" s="36" t="s">
        <v>1942</v>
      </c>
      <c r="Q22" s="24">
        <v>73</v>
      </c>
      <c r="R22" s="24" t="s">
        <v>1760</v>
      </c>
      <c r="S22" s="24" t="s">
        <v>1908</v>
      </c>
      <c r="T22" s="24" t="s">
        <v>1922</v>
      </c>
      <c r="U22" s="24" t="s">
        <v>1919</v>
      </c>
      <c r="V22" s="90">
        <v>42465</v>
      </c>
      <c r="W22" s="24">
        <v>14</v>
      </c>
      <c r="X22" s="24">
        <v>94.382537915859842</v>
      </c>
      <c r="Y22" s="24" t="s">
        <v>1931</v>
      </c>
      <c r="Z22" s="24">
        <v>9773</v>
      </c>
    </row>
    <row r="23" spans="1:26" x14ac:dyDescent="0.25">
      <c r="A23" s="24">
        <v>15</v>
      </c>
      <c r="B23" s="36" t="s">
        <v>1943</v>
      </c>
      <c r="C23" s="24">
        <v>21</v>
      </c>
      <c r="D23" s="24" t="s">
        <v>1913</v>
      </c>
      <c r="E23" s="24" t="s">
        <v>1928</v>
      </c>
      <c r="F23" s="24" t="s">
        <v>1918</v>
      </c>
      <c r="G23" s="24" t="s">
        <v>1910</v>
      </c>
      <c r="H23" s="90">
        <v>43876</v>
      </c>
      <c r="I23" s="24">
        <v>9</v>
      </c>
      <c r="J23" s="24">
        <v>69.702431053494848</v>
      </c>
      <c r="K23" s="24" t="s">
        <v>1938</v>
      </c>
      <c r="L23" s="24">
        <v>422</v>
      </c>
      <c r="O23" s="24">
        <v>18</v>
      </c>
      <c r="P23" s="36" t="s">
        <v>1944</v>
      </c>
      <c r="Q23" s="24">
        <v>36</v>
      </c>
      <c r="R23" s="24" t="s">
        <v>1756</v>
      </c>
      <c r="S23" s="24" t="s">
        <v>1908</v>
      </c>
      <c r="T23" s="24" t="s">
        <v>1902</v>
      </c>
      <c r="U23" s="24" t="s">
        <v>1906</v>
      </c>
      <c r="V23" s="90">
        <v>43718</v>
      </c>
      <c r="W23" s="24">
        <v>7</v>
      </c>
      <c r="X23" s="24">
        <v>98.805099792133575</v>
      </c>
      <c r="Y23" s="24" t="s">
        <v>1935</v>
      </c>
      <c r="Z23" s="24">
        <v>6372</v>
      </c>
    </row>
    <row r="24" spans="1:26" x14ac:dyDescent="0.25">
      <c r="A24" s="24">
        <v>16</v>
      </c>
      <c r="B24" s="36" t="s">
        <v>1939</v>
      </c>
      <c r="C24" s="24">
        <v>61</v>
      </c>
      <c r="D24" s="24" t="s">
        <v>1756</v>
      </c>
      <c r="E24" s="24" t="s">
        <v>1908</v>
      </c>
      <c r="F24" s="24" t="s">
        <v>1922</v>
      </c>
      <c r="G24" s="24" t="s">
        <v>1919</v>
      </c>
      <c r="H24" s="90">
        <v>43160</v>
      </c>
      <c r="I24" s="24">
        <v>10</v>
      </c>
      <c r="J24" s="24">
        <v>96.475644837138205</v>
      </c>
      <c r="K24" s="24" t="s">
        <v>1911</v>
      </c>
      <c r="L24" s="24">
        <v>7817</v>
      </c>
      <c r="O24" s="24">
        <v>20</v>
      </c>
      <c r="P24" s="36" t="s">
        <v>1945</v>
      </c>
      <c r="Q24" s="24">
        <v>36</v>
      </c>
      <c r="R24" s="24" t="s">
        <v>1765</v>
      </c>
      <c r="S24" s="24" t="s">
        <v>1928</v>
      </c>
      <c r="T24" s="24" t="s">
        <v>1909</v>
      </c>
      <c r="U24" s="24" t="s">
        <v>1906</v>
      </c>
      <c r="V24" s="90">
        <v>43233</v>
      </c>
      <c r="W24" s="24">
        <v>15</v>
      </c>
      <c r="X24" s="24">
        <v>59.914535838784708</v>
      </c>
      <c r="Y24" s="24" t="s">
        <v>1903</v>
      </c>
      <c r="Z24" s="24">
        <v>4154</v>
      </c>
    </row>
    <row r="25" spans="1:26" x14ac:dyDescent="0.25">
      <c r="A25" s="24">
        <v>17</v>
      </c>
      <c r="B25" s="36" t="s">
        <v>1942</v>
      </c>
      <c r="C25" s="24">
        <v>73</v>
      </c>
      <c r="D25" s="24" t="s">
        <v>1760</v>
      </c>
      <c r="E25" s="24" t="s">
        <v>1908</v>
      </c>
      <c r="F25" s="24" t="s">
        <v>1922</v>
      </c>
      <c r="G25" s="24" t="s">
        <v>1919</v>
      </c>
      <c r="H25" s="90">
        <v>42465</v>
      </c>
      <c r="I25" s="24">
        <v>14</v>
      </c>
      <c r="J25" s="24">
        <v>94.382537915859842</v>
      </c>
      <c r="K25" s="24" t="s">
        <v>1931</v>
      </c>
      <c r="L25" s="24">
        <v>9773</v>
      </c>
      <c r="O25" s="24">
        <v>21</v>
      </c>
      <c r="P25" s="36" t="s">
        <v>1946</v>
      </c>
      <c r="Q25" s="24">
        <v>25</v>
      </c>
      <c r="R25" s="24" t="s">
        <v>1917</v>
      </c>
      <c r="S25" s="24" t="s">
        <v>1905</v>
      </c>
      <c r="T25" s="24" t="s">
        <v>1941</v>
      </c>
      <c r="U25" s="24" t="s">
        <v>1937</v>
      </c>
      <c r="V25" s="90">
        <v>43069</v>
      </c>
      <c r="W25" s="24">
        <v>15</v>
      </c>
      <c r="X25" s="24">
        <v>89.877564428521026</v>
      </c>
      <c r="Y25" s="24" t="s">
        <v>1920</v>
      </c>
      <c r="Z25" s="24">
        <v>8602</v>
      </c>
    </row>
    <row r="26" spans="1:26" x14ac:dyDescent="0.25">
      <c r="A26" s="24">
        <v>18</v>
      </c>
      <c r="B26" s="36" t="s">
        <v>1944</v>
      </c>
      <c r="C26" s="24">
        <v>36</v>
      </c>
      <c r="D26" s="24" t="s">
        <v>1756</v>
      </c>
      <c r="E26" s="24" t="s">
        <v>1908</v>
      </c>
      <c r="F26" s="24" t="s">
        <v>1902</v>
      </c>
      <c r="G26" s="24" t="s">
        <v>1906</v>
      </c>
      <c r="H26" s="90">
        <v>43718</v>
      </c>
      <c r="I26" s="24">
        <v>7</v>
      </c>
      <c r="J26" s="24">
        <v>98.805099792133575</v>
      </c>
      <c r="K26" s="24" t="s">
        <v>1935</v>
      </c>
      <c r="L26" s="24">
        <v>6372</v>
      </c>
      <c r="O26" s="24">
        <v>22</v>
      </c>
      <c r="P26" s="36" t="s">
        <v>1947</v>
      </c>
      <c r="Q26" s="24">
        <v>35</v>
      </c>
      <c r="R26" s="24" t="s">
        <v>1917</v>
      </c>
      <c r="S26" s="24" t="s">
        <v>1908</v>
      </c>
      <c r="T26" s="24" t="s">
        <v>1948</v>
      </c>
      <c r="U26" s="24" t="s">
        <v>1919</v>
      </c>
      <c r="V26" s="90">
        <v>43771</v>
      </c>
      <c r="W26" s="24">
        <v>14</v>
      </c>
      <c r="X26" s="24">
        <v>75.875952484745369</v>
      </c>
      <c r="Y26" s="24" t="s">
        <v>1903</v>
      </c>
      <c r="Z26" s="24">
        <v>3633</v>
      </c>
    </row>
    <row r="27" spans="1:26" x14ac:dyDescent="0.25">
      <c r="A27" s="24">
        <v>19</v>
      </c>
      <c r="B27" s="36" t="s">
        <v>1949</v>
      </c>
      <c r="C27" s="24">
        <v>64</v>
      </c>
      <c r="D27" s="24" t="s">
        <v>1755</v>
      </c>
      <c r="E27" s="24" t="s">
        <v>1928</v>
      </c>
      <c r="F27" s="24" t="s">
        <v>1909</v>
      </c>
      <c r="G27" s="24" t="s">
        <v>1906</v>
      </c>
      <c r="H27" s="90">
        <v>43382</v>
      </c>
      <c r="I27" s="24">
        <v>5</v>
      </c>
      <c r="J27" s="24">
        <v>34.38438551566469</v>
      </c>
      <c r="K27" s="24" t="s">
        <v>1931</v>
      </c>
      <c r="L27" s="24">
        <v>947</v>
      </c>
      <c r="O27" s="24">
        <v>24</v>
      </c>
      <c r="P27" s="36" t="s">
        <v>1950</v>
      </c>
      <c r="Q27" s="24">
        <v>21</v>
      </c>
      <c r="R27" s="24" t="s">
        <v>1913</v>
      </c>
      <c r="S27" s="24" t="s">
        <v>1905</v>
      </c>
      <c r="T27" s="24" t="s">
        <v>1948</v>
      </c>
      <c r="U27" s="24" t="s">
        <v>1906</v>
      </c>
      <c r="V27" s="90">
        <v>43975</v>
      </c>
      <c r="W27" s="24">
        <v>11</v>
      </c>
      <c r="X27" s="24">
        <v>73.786539636020606</v>
      </c>
      <c r="Y27" s="24" t="s">
        <v>1911</v>
      </c>
      <c r="Z27" s="24">
        <v>5972</v>
      </c>
    </row>
    <row r="28" spans="1:26" x14ac:dyDescent="0.25">
      <c r="A28" s="24">
        <v>20</v>
      </c>
      <c r="B28" s="36" t="s">
        <v>1945</v>
      </c>
      <c r="C28" s="24">
        <v>36</v>
      </c>
      <c r="D28" s="24" t="s">
        <v>1765</v>
      </c>
      <c r="E28" s="24" t="s">
        <v>1928</v>
      </c>
      <c r="F28" s="24" t="s">
        <v>1909</v>
      </c>
      <c r="G28" s="24" t="s">
        <v>1906</v>
      </c>
      <c r="H28" s="90">
        <v>43233</v>
      </c>
      <c r="I28" s="24">
        <v>15</v>
      </c>
      <c r="J28" s="24">
        <v>59.914535838784708</v>
      </c>
      <c r="K28" s="24" t="s">
        <v>1903</v>
      </c>
      <c r="L28" s="24">
        <v>4154</v>
      </c>
      <c r="O28" s="24">
        <v>25</v>
      </c>
      <c r="P28" s="36" t="s">
        <v>1951</v>
      </c>
      <c r="Q28" s="24">
        <v>70</v>
      </c>
      <c r="R28" s="24" t="s">
        <v>1913</v>
      </c>
      <c r="S28" s="24" t="s">
        <v>1908</v>
      </c>
      <c r="T28" s="24" t="s">
        <v>1922</v>
      </c>
      <c r="U28" s="24" t="s">
        <v>1937</v>
      </c>
      <c r="V28" s="90">
        <v>44139</v>
      </c>
      <c r="W28" s="24">
        <v>7</v>
      </c>
      <c r="X28" s="24">
        <v>92.738652876377728</v>
      </c>
      <c r="Y28" s="24" t="s">
        <v>1935</v>
      </c>
      <c r="Z28" s="24">
        <v>8486</v>
      </c>
    </row>
    <row r="29" spans="1:26" x14ac:dyDescent="0.25">
      <c r="A29" s="24">
        <v>21</v>
      </c>
      <c r="B29" s="36" t="s">
        <v>1946</v>
      </c>
      <c r="C29" s="24">
        <v>25</v>
      </c>
      <c r="D29" s="24" t="s">
        <v>1917</v>
      </c>
      <c r="E29" s="24" t="s">
        <v>1905</v>
      </c>
      <c r="F29" s="24" t="s">
        <v>1941</v>
      </c>
      <c r="G29" s="24" t="s">
        <v>1937</v>
      </c>
      <c r="H29" s="90">
        <v>43069</v>
      </c>
      <c r="I29" s="24">
        <v>15</v>
      </c>
      <c r="J29" s="24">
        <v>89.877564428521026</v>
      </c>
      <c r="K29" s="24" t="s">
        <v>1920</v>
      </c>
      <c r="L29" s="24">
        <v>8602</v>
      </c>
      <c r="O29" s="24">
        <v>26</v>
      </c>
      <c r="P29" s="36" t="s">
        <v>1952</v>
      </c>
      <c r="Q29" s="24">
        <v>38</v>
      </c>
      <c r="R29" s="24" t="s">
        <v>1917</v>
      </c>
      <c r="S29" s="24" t="s">
        <v>1914</v>
      </c>
      <c r="T29" s="24" t="s">
        <v>1922</v>
      </c>
      <c r="U29" s="24" t="s">
        <v>1919</v>
      </c>
      <c r="V29" s="90">
        <v>42093</v>
      </c>
      <c r="W29" s="24">
        <v>4</v>
      </c>
      <c r="X29" s="24">
        <v>26.088071165360354</v>
      </c>
      <c r="Y29" s="24" t="s">
        <v>1931</v>
      </c>
      <c r="Z29" s="24">
        <v>6627</v>
      </c>
    </row>
    <row r="30" spans="1:26" x14ac:dyDescent="0.25">
      <c r="A30" s="24">
        <v>22</v>
      </c>
      <c r="B30" s="36" t="s">
        <v>1947</v>
      </c>
      <c r="C30" s="24">
        <v>35</v>
      </c>
      <c r="D30" s="24" t="s">
        <v>1917</v>
      </c>
      <c r="E30" s="24" t="s">
        <v>1908</v>
      </c>
      <c r="F30" s="24" t="s">
        <v>1948</v>
      </c>
      <c r="G30" s="24" t="s">
        <v>1919</v>
      </c>
      <c r="H30" s="90">
        <v>43771</v>
      </c>
      <c r="I30" s="24">
        <v>14</v>
      </c>
      <c r="J30" s="24">
        <v>75.875952484745369</v>
      </c>
      <c r="K30" s="24" t="s">
        <v>1903</v>
      </c>
      <c r="L30" s="24">
        <v>3633</v>
      </c>
      <c r="O30" s="24">
        <v>31</v>
      </c>
      <c r="P30" s="36" t="s">
        <v>1953</v>
      </c>
      <c r="Q30" s="24">
        <v>26</v>
      </c>
      <c r="R30" s="24" t="s">
        <v>1759</v>
      </c>
      <c r="S30" s="24" t="s">
        <v>1914</v>
      </c>
      <c r="T30" s="24" t="s">
        <v>1922</v>
      </c>
      <c r="U30" s="24" t="s">
        <v>1937</v>
      </c>
      <c r="V30" s="90">
        <v>43525</v>
      </c>
      <c r="W30" s="24">
        <v>10</v>
      </c>
      <c r="X30" s="24">
        <v>62.542383727541491</v>
      </c>
      <c r="Y30" s="24" t="s">
        <v>1938</v>
      </c>
      <c r="Z30" s="24">
        <v>6139</v>
      </c>
    </row>
    <row r="31" spans="1:26" x14ac:dyDescent="0.25">
      <c r="A31" s="24">
        <v>23</v>
      </c>
      <c r="B31" s="36" t="s">
        <v>1954</v>
      </c>
      <c r="C31" s="24">
        <v>59</v>
      </c>
      <c r="D31" s="24" t="s">
        <v>1756</v>
      </c>
      <c r="E31" s="24" t="s">
        <v>1914</v>
      </c>
      <c r="F31" s="24" t="s">
        <v>1902</v>
      </c>
      <c r="G31" s="24" t="s">
        <v>1919</v>
      </c>
      <c r="H31" s="90">
        <v>42434</v>
      </c>
      <c r="I31" s="24">
        <v>12</v>
      </c>
      <c r="J31" s="24">
        <v>99.863695097688662</v>
      </c>
      <c r="K31" s="24" t="s">
        <v>1911</v>
      </c>
      <c r="L31" s="24">
        <v>3507</v>
      </c>
      <c r="O31" s="24">
        <v>32</v>
      </c>
      <c r="P31" s="36" t="s">
        <v>1955</v>
      </c>
      <c r="Q31" s="24">
        <v>39</v>
      </c>
      <c r="R31" s="24" t="s">
        <v>1913</v>
      </c>
      <c r="S31" s="24" t="s">
        <v>1928</v>
      </c>
      <c r="T31" s="24" t="s">
        <v>1899</v>
      </c>
      <c r="U31" s="24" t="s">
        <v>1937</v>
      </c>
      <c r="V31" s="90">
        <v>42547</v>
      </c>
      <c r="W31" s="24">
        <v>14</v>
      </c>
      <c r="X31" s="24">
        <v>94.694015262973451</v>
      </c>
      <c r="Y31" s="24" t="s">
        <v>1931</v>
      </c>
      <c r="Z31" s="24">
        <v>6075</v>
      </c>
    </row>
    <row r="32" spans="1:26" x14ac:dyDescent="0.25">
      <c r="A32" s="24">
        <v>24</v>
      </c>
      <c r="B32" s="36" t="s">
        <v>1950</v>
      </c>
      <c r="C32" s="24">
        <v>21</v>
      </c>
      <c r="D32" s="24" t="s">
        <v>1913</v>
      </c>
      <c r="E32" s="24" t="s">
        <v>1905</v>
      </c>
      <c r="F32" s="24" t="s">
        <v>1948</v>
      </c>
      <c r="G32" s="24" t="s">
        <v>1906</v>
      </c>
      <c r="H32" s="90">
        <v>43975</v>
      </c>
      <c r="I32" s="24">
        <v>11</v>
      </c>
      <c r="J32" s="24">
        <v>73.786539636020606</v>
      </c>
      <c r="K32" s="24" t="s">
        <v>1911</v>
      </c>
      <c r="L32" s="24">
        <v>5972</v>
      </c>
      <c r="O32" s="24">
        <v>33</v>
      </c>
      <c r="P32" s="36" t="s">
        <v>1956</v>
      </c>
      <c r="Q32" s="24">
        <v>49</v>
      </c>
      <c r="R32" s="24" t="s">
        <v>1754</v>
      </c>
      <c r="S32" s="24" t="s">
        <v>1914</v>
      </c>
      <c r="T32" s="24" t="s">
        <v>1918</v>
      </c>
      <c r="U32" s="24" t="s">
        <v>1906</v>
      </c>
      <c r="V32" s="90">
        <v>42066</v>
      </c>
      <c r="W32" s="24">
        <v>7</v>
      </c>
      <c r="X32" s="24">
        <v>75.126937149127272</v>
      </c>
      <c r="Y32" s="24" t="s">
        <v>1931</v>
      </c>
      <c r="Z32" s="24">
        <v>8798</v>
      </c>
    </row>
    <row r="33" spans="1:26" x14ac:dyDescent="0.25">
      <c r="A33" s="24">
        <v>25</v>
      </c>
      <c r="B33" s="36" t="s">
        <v>1951</v>
      </c>
      <c r="C33" s="24">
        <v>70</v>
      </c>
      <c r="D33" s="24" t="s">
        <v>1913</v>
      </c>
      <c r="E33" s="24" t="s">
        <v>1908</v>
      </c>
      <c r="F33" s="24" t="s">
        <v>1922</v>
      </c>
      <c r="G33" s="24" t="s">
        <v>1937</v>
      </c>
      <c r="H33" s="90">
        <v>44139</v>
      </c>
      <c r="I33" s="24">
        <v>7</v>
      </c>
      <c r="J33" s="24">
        <v>92.738652876377728</v>
      </c>
      <c r="K33" s="24" t="s">
        <v>1935</v>
      </c>
      <c r="L33" s="24">
        <v>8486</v>
      </c>
      <c r="O33" s="24">
        <v>34</v>
      </c>
      <c r="P33" s="36" t="s">
        <v>1957</v>
      </c>
      <c r="Q33" s="24">
        <v>48</v>
      </c>
      <c r="R33" s="24" t="s">
        <v>1755</v>
      </c>
      <c r="S33" s="24" t="s">
        <v>1928</v>
      </c>
      <c r="T33" s="24" t="s">
        <v>1915</v>
      </c>
      <c r="U33" s="24" t="s">
        <v>1937</v>
      </c>
      <c r="V33" s="90">
        <v>42659</v>
      </c>
      <c r="W33" s="24">
        <v>8</v>
      </c>
      <c r="X33" s="24">
        <v>91.184969451235659</v>
      </c>
      <c r="Y33" s="24" t="s">
        <v>1911</v>
      </c>
      <c r="Z33" s="24">
        <v>7922</v>
      </c>
    </row>
    <row r="34" spans="1:26" x14ac:dyDescent="0.25">
      <c r="A34" s="24">
        <v>26</v>
      </c>
      <c r="B34" s="36" t="s">
        <v>1952</v>
      </c>
      <c r="C34" s="24">
        <v>38</v>
      </c>
      <c r="D34" s="24" t="s">
        <v>1917</v>
      </c>
      <c r="E34" s="24" t="s">
        <v>1914</v>
      </c>
      <c r="F34" s="24" t="s">
        <v>1922</v>
      </c>
      <c r="G34" s="24" t="s">
        <v>1919</v>
      </c>
      <c r="H34" s="90">
        <v>42093</v>
      </c>
      <c r="I34" s="24">
        <v>4</v>
      </c>
      <c r="J34" s="24">
        <v>26.088071165360354</v>
      </c>
      <c r="K34" s="24" t="s">
        <v>1931</v>
      </c>
      <c r="L34" s="24">
        <v>6627</v>
      </c>
      <c r="O34" s="24">
        <v>36</v>
      </c>
      <c r="P34" s="36" t="s">
        <v>1958</v>
      </c>
      <c r="Q34" s="24">
        <v>67</v>
      </c>
      <c r="R34" s="24" t="s">
        <v>1765</v>
      </c>
      <c r="S34" s="24" t="s">
        <v>1905</v>
      </c>
      <c r="T34" s="24" t="s">
        <v>1959</v>
      </c>
      <c r="U34" s="24" t="s">
        <v>1919</v>
      </c>
      <c r="V34" s="90">
        <v>43722</v>
      </c>
      <c r="W34" s="24">
        <v>12</v>
      </c>
      <c r="X34" s="24">
        <v>39.16813216693911</v>
      </c>
      <c r="Y34" s="24" t="s">
        <v>1938</v>
      </c>
      <c r="Z34" s="24">
        <v>9154</v>
      </c>
    </row>
    <row r="35" spans="1:26" x14ac:dyDescent="0.25">
      <c r="A35" s="24">
        <v>27</v>
      </c>
      <c r="B35" s="36" t="s">
        <v>1960</v>
      </c>
      <c r="C35" s="24">
        <v>34</v>
      </c>
      <c r="D35" s="24" t="s">
        <v>1755</v>
      </c>
      <c r="E35" s="24" t="s">
        <v>1928</v>
      </c>
      <c r="F35" s="24" t="s">
        <v>1948</v>
      </c>
      <c r="G35" s="24" t="s">
        <v>1906</v>
      </c>
      <c r="H35" s="90">
        <v>43650</v>
      </c>
      <c r="I35" s="24">
        <v>6</v>
      </c>
      <c r="J35" s="24">
        <v>62.320835639427777</v>
      </c>
      <c r="K35" s="24" t="s">
        <v>1935</v>
      </c>
      <c r="L35" s="24">
        <v>3856</v>
      </c>
      <c r="O35" s="24">
        <v>37</v>
      </c>
      <c r="P35" s="36" t="s">
        <v>1961</v>
      </c>
      <c r="Q35" s="24">
        <v>25</v>
      </c>
      <c r="R35" s="24" t="s">
        <v>1760</v>
      </c>
      <c r="S35" s="24" t="s">
        <v>1914</v>
      </c>
      <c r="T35" s="24" t="s">
        <v>1948</v>
      </c>
      <c r="U35" s="24" t="s">
        <v>1937</v>
      </c>
      <c r="V35" s="90">
        <v>43801</v>
      </c>
      <c r="W35" s="24">
        <v>11</v>
      </c>
      <c r="X35" s="24">
        <v>68.300015810345386</v>
      </c>
      <c r="Y35" s="24" t="s">
        <v>1962</v>
      </c>
      <c r="Z35" s="24">
        <v>6112</v>
      </c>
    </row>
    <row r="36" spans="1:26" x14ac:dyDescent="0.25">
      <c r="A36" s="24">
        <v>28</v>
      </c>
      <c r="B36" s="36" t="s">
        <v>1963</v>
      </c>
      <c r="C36" s="24">
        <v>74</v>
      </c>
      <c r="D36" s="24" t="s">
        <v>1765</v>
      </c>
      <c r="E36" s="24" t="s">
        <v>1914</v>
      </c>
      <c r="F36" s="24" t="s">
        <v>1899</v>
      </c>
      <c r="G36" s="24" t="s">
        <v>1910</v>
      </c>
      <c r="H36" s="90">
        <v>43929</v>
      </c>
      <c r="I36" s="24">
        <v>14</v>
      </c>
      <c r="J36" s="24">
        <v>87.389003748613902</v>
      </c>
      <c r="K36" s="24" t="s">
        <v>1929</v>
      </c>
      <c r="L36" s="24">
        <v>3944</v>
      </c>
      <c r="O36" s="24">
        <v>38</v>
      </c>
      <c r="P36" s="36" t="s">
        <v>1964</v>
      </c>
      <c r="Q36" s="24">
        <v>57</v>
      </c>
      <c r="R36" s="24" t="s">
        <v>1763</v>
      </c>
      <c r="S36" s="24" t="s">
        <v>1908</v>
      </c>
      <c r="T36" s="24" t="s">
        <v>1925</v>
      </c>
      <c r="U36" s="24" t="s">
        <v>1906</v>
      </c>
      <c r="V36" s="90">
        <v>41683</v>
      </c>
      <c r="W36" s="24">
        <v>4</v>
      </c>
      <c r="X36" s="24">
        <v>99.959409561010247</v>
      </c>
      <c r="Y36" s="24" t="s">
        <v>1938</v>
      </c>
      <c r="Z36" s="24">
        <v>5525</v>
      </c>
    </row>
    <row r="37" spans="1:26" x14ac:dyDescent="0.25">
      <c r="A37" s="24">
        <v>29</v>
      </c>
      <c r="B37" s="36" t="s">
        <v>1965</v>
      </c>
      <c r="C37" s="24">
        <v>32</v>
      </c>
      <c r="D37" s="24" t="s">
        <v>1756</v>
      </c>
      <c r="E37" s="24" t="s">
        <v>1914</v>
      </c>
      <c r="F37" s="24" t="s">
        <v>1959</v>
      </c>
      <c r="G37" s="24" t="s">
        <v>1919</v>
      </c>
      <c r="H37" s="90">
        <v>42921</v>
      </c>
      <c r="I37" s="24">
        <v>13</v>
      </c>
      <c r="J37" s="24">
        <v>26.04550355496005</v>
      </c>
      <c r="K37" s="24" t="s">
        <v>1931</v>
      </c>
      <c r="L37" s="24">
        <v>1715</v>
      </c>
      <c r="O37" s="24">
        <v>40</v>
      </c>
      <c r="P37" s="36" t="s">
        <v>1966</v>
      </c>
      <c r="Q37" s="24">
        <v>78</v>
      </c>
      <c r="R37" s="24" t="s">
        <v>1913</v>
      </c>
      <c r="S37" s="24" t="s">
        <v>1928</v>
      </c>
      <c r="T37" s="24" t="s">
        <v>1948</v>
      </c>
      <c r="U37" s="24" t="s">
        <v>1919</v>
      </c>
      <c r="V37" s="90">
        <v>41642</v>
      </c>
      <c r="W37" s="24">
        <v>7</v>
      </c>
      <c r="X37" s="24">
        <v>46.941250100793752</v>
      </c>
      <c r="Y37" s="24" t="s">
        <v>1923</v>
      </c>
      <c r="Z37" s="24">
        <v>7478</v>
      </c>
    </row>
    <row r="38" spans="1:26" x14ac:dyDescent="0.25">
      <c r="A38" s="24">
        <v>30</v>
      </c>
      <c r="B38" s="36" t="s">
        <v>1967</v>
      </c>
      <c r="C38" s="24">
        <v>41</v>
      </c>
      <c r="D38" s="24" t="s">
        <v>1917</v>
      </c>
      <c r="E38" s="24" t="s">
        <v>1905</v>
      </c>
      <c r="F38" s="24" t="s">
        <v>1948</v>
      </c>
      <c r="G38" s="24" t="s">
        <v>1919</v>
      </c>
      <c r="H38" s="90">
        <v>43945</v>
      </c>
      <c r="I38" s="24">
        <v>9</v>
      </c>
      <c r="J38" s="24">
        <v>40.717211270869058</v>
      </c>
      <c r="K38" s="24" t="s">
        <v>1923</v>
      </c>
      <c r="L38" s="24">
        <v>3244</v>
      </c>
      <c r="O38" s="24">
        <v>41</v>
      </c>
      <c r="P38" s="36" t="s">
        <v>1968</v>
      </c>
      <c r="Q38" s="24">
        <v>22</v>
      </c>
      <c r="R38" s="24" t="s">
        <v>1917</v>
      </c>
      <c r="S38" s="24" t="s">
        <v>1928</v>
      </c>
      <c r="T38" s="24" t="s">
        <v>1918</v>
      </c>
      <c r="U38" s="24" t="s">
        <v>1910</v>
      </c>
      <c r="V38" s="90">
        <v>42117</v>
      </c>
      <c r="W38" s="24">
        <v>5</v>
      </c>
      <c r="X38" s="24">
        <v>30.181735470180829</v>
      </c>
      <c r="Y38" s="24" t="s">
        <v>1931</v>
      </c>
      <c r="Z38" s="24">
        <v>7440</v>
      </c>
    </row>
    <row r="39" spans="1:26" x14ac:dyDescent="0.25">
      <c r="A39" s="24">
        <v>31</v>
      </c>
      <c r="B39" s="36" t="s">
        <v>1953</v>
      </c>
      <c r="C39" s="24">
        <v>26</v>
      </c>
      <c r="D39" s="24" t="s">
        <v>1759</v>
      </c>
      <c r="E39" s="24" t="s">
        <v>1914</v>
      </c>
      <c r="F39" s="24" t="s">
        <v>1922</v>
      </c>
      <c r="G39" s="24" t="s">
        <v>1937</v>
      </c>
      <c r="H39" s="90">
        <v>43525</v>
      </c>
      <c r="I39" s="24">
        <v>10</v>
      </c>
      <c r="J39" s="24">
        <v>62.542383727541491</v>
      </c>
      <c r="K39" s="24" t="s">
        <v>1938</v>
      </c>
      <c r="L39" s="24">
        <v>6139</v>
      </c>
      <c r="O39" s="24">
        <v>44</v>
      </c>
      <c r="P39" s="36" t="s">
        <v>1969</v>
      </c>
      <c r="Q39" s="24">
        <v>32</v>
      </c>
      <c r="R39" s="24" t="s">
        <v>1759</v>
      </c>
      <c r="S39" s="24" t="s">
        <v>1908</v>
      </c>
      <c r="T39" s="24" t="s">
        <v>1941</v>
      </c>
      <c r="U39" s="24" t="s">
        <v>1906</v>
      </c>
      <c r="V39" s="90">
        <v>43014</v>
      </c>
      <c r="W39" s="24">
        <v>7</v>
      </c>
      <c r="X39" s="24">
        <v>56.265091957177638</v>
      </c>
      <c r="Y39" s="24" t="s">
        <v>1931</v>
      </c>
      <c r="Z39" s="24">
        <v>9531</v>
      </c>
    </row>
    <row r="40" spans="1:26" x14ac:dyDescent="0.25">
      <c r="A40" s="24">
        <v>32</v>
      </c>
      <c r="B40" s="36" t="s">
        <v>1955</v>
      </c>
      <c r="C40" s="24">
        <v>39</v>
      </c>
      <c r="D40" s="24" t="s">
        <v>1913</v>
      </c>
      <c r="E40" s="24" t="s">
        <v>1928</v>
      </c>
      <c r="F40" s="24" t="s">
        <v>1899</v>
      </c>
      <c r="G40" s="24" t="s">
        <v>1937</v>
      </c>
      <c r="H40" s="90">
        <v>42547</v>
      </c>
      <c r="I40" s="24">
        <v>14</v>
      </c>
      <c r="J40" s="24">
        <v>94.694015262973451</v>
      </c>
      <c r="K40" s="24" t="s">
        <v>1931</v>
      </c>
      <c r="L40" s="24">
        <v>6075</v>
      </c>
      <c r="O40" s="24">
        <v>49</v>
      </c>
      <c r="P40" s="36" t="s">
        <v>1970</v>
      </c>
      <c r="Q40" s="24">
        <v>53</v>
      </c>
      <c r="R40" s="24" t="s">
        <v>1917</v>
      </c>
      <c r="S40" s="24" t="s">
        <v>1928</v>
      </c>
      <c r="T40" s="24" t="s">
        <v>1909</v>
      </c>
      <c r="U40" s="24" t="s">
        <v>1906</v>
      </c>
      <c r="V40" s="90">
        <v>43590</v>
      </c>
      <c r="W40" s="24">
        <v>8</v>
      </c>
      <c r="X40" s="24">
        <v>35.468173700084236</v>
      </c>
      <c r="Y40" s="24" t="s">
        <v>1929</v>
      </c>
      <c r="Z40" s="24">
        <v>7312</v>
      </c>
    </row>
    <row r="41" spans="1:26" x14ac:dyDescent="0.25">
      <c r="A41" s="24">
        <v>33</v>
      </c>
      <c r="B41" s="36" t="s">
        <v>1956</v>
      </c>
      <c r="C41" s="24">
        <v>49</v>
      </c>
      <c r="D41" s="24" t="s">
        <v>1754</v>
      </c>
      <c r="E41" s="24" t="s">
        <v>1914</v>
      </c>
      <c r="F41" s="24" t="s">
        <v>1918</v>
      </c>
      <c r="G41" s="24" t="s">
        <v>1906</v>
      </c>
      <c r="H41" s="90">
        <v>42066</v>
      </c>
      <c r="I41" s="24">
        <v>7</v>
      </c>
      <c r="J41" s="24">
        <v>75.126937149127272</v>
      </c>
      <c r="K41" s="24" t="s">
        <v>1931</v>
      </c>
      <c r="L41" s="24">
        <v>8798</v>
      </c>
      <c r="O41" s="24">
        <v>50</v>
      </c>
      <c r="P41" s="36" t="s">
        <v>1971</v>
      </c>
      <c r="Q41" s="24">
        <v>66</v>
      </c>
      <c r="R41" s="24" t="s">
        <v>1756</v>
      </c>
      <c r="S41" s="24" t="s">
        <v>1928</v>
      </c>
      <c r="T41" s="24" t="s">
        <v>1909</v>
      </c>
      <c r="U41" s="24" t="s">
        <v>1906</v>
      </c>
      <c r="V41" s="90">
        <v>42742</v>
      </c>
      <c r="W41" s="24">
        <v>5</v>
      </c>
      <c r="X41" s="24">
        <v>29.566497254894401</v>
      </c>
      <c r="Y41" s="24" t="s">
        <v>1929</v>
      </c>
      <c r="Z41" s="24">
        <v>5719</v>
      </c>
    </row>
    <row r="42" spans="1:26" x14ac:dyDescent="0.25">
      <c r="A42" s="24">
        <v>34</v>
      </c>
      <c r="B42" s="36" t="s">
        <v>1957</v>
      </c>
      <c r="C42" s="24">
        <v>48</v>
      </c>
      <c r="D42" s="24" t="s">
        <v>1755</v>
      </c>
      <c r="E42" s="24" t="s">
        <v>1928</v>
      </c>
      <c r="F42" s="24" t="s">
        <v>1915</v>
      </c>
      <c r="G42" s="24" t="s">
        <v>1937</v>
      </c>
      <c r="H42" s="90">
        <v>42659</v>
      </c>
      <c r="I42" s="24">
        <v>8</v>
      </c>
      <c r="J42" s="24">
        <v>91.184969451235659</v>
      </c>
      <c r="K42" s="24" t="s">
        <v>1911</v>
      </c>
      <c r="L42" s="24">
        <v>7922</v>
      </c>
      <c r="O42" s="24">
        <v>52</v>
      </c>
      <c r="P42" s="36" t="s">
        <v>1972</v>
      </c>
      <c r="Q42" s="24">
        <v>49</v>
      </c>
      <c r="R42" s="24" t="s">
        <v>1757</v>
      </c>
      <c r="S42" s="24" t="s">
        <v>1928</v>
      </c>
      <c r="T42" s="24" t="s">
        <v>1948</v>
      </c>
      <c r="U42" s="24" t="s">
        <v>1937</v>
      </c>
      <c r="V42" s="90">
        <v>41961</v>
      </c>
      <c r="W42" s="24">
        <v>8</v>
      </c>
      <c r="X42" s="24">
        <v>29.29157327148765</v>
      </c>
      <c r="Y42" s="24" t="s">
        <v>1973</v>
      </c>
      <c r="Z42" s="24">
        <v>8773</v>
      </c>
    </row>
    <row r="43" spans="1:26" x14ac:dyDescent="0.25">
      <c r="A43" s="24">
        <v>35</v>
      </c>
      <c r="B43" s="36" t="s">
        <v>1974</v>
      </c>
      <c r="C43" s="24">
        <v>50</v>
      </c>
      <c r="D43" s="24" t="s">
        <v>1765</v>
      </c>
      <c r="E43" s="24" t="s">
        <v>1914</v>
      </c>
      <c r="F43" s="24" t="s">
        <v>1959</v>
      </c>
      <c r="G43" s="24" t="s">
        <v>1937</v>
      </c>
      <c r="H43" s="90">
        <v>44180</v>
      </c>
      <c r="I43" s="24">
        <v>7</v>
      </c>
      <c r="J43" s="24">
        <v>67.62736993030677</v>
      </c>
      <c r="K43" s="24" t="s">
        <v>1938</v>
      </c>
      <c r="L43" s="24">
        <v>1134</v>
      </c>
      <c r="O43" s="24">
        <v>55</v>
      </c>
      <c r="P43" s="36" t="s">
        <v>1975</v>
      </c>
      <c r="Q43" s="24">
        <v>73</v>
      </c>
      <c r="R43" s="24" t="s">
        <v>1755</v>
      </c>
      <c r="S43" s="24" t="s">
        <v>1914</v>
      </c>
      <c r="T43" s="24" t="s">
        <v>1899</v>
      </c>
      <c r="U43" s="24" t="s">
        <v>1937</v>
      </c>
      <c r="V43" s="90">
        <v>43442</v>
      </c>
      <c r="W43" s="24">
        <v>5</v>
      </c>
      <c r="X43" s="24">
        <v>32.889965992060169</v>
      </c>
      <c r="Y43" s="24" t="s">
        <v>1931</v>
      </c>
      <c r="Z43" s="24">
        <v>5948</v>
      </c>
    </row>
    <row r="44" spans="1:26" x14ac:dyDescent="0.25">
      <c r="A44" s="24">
        <v>36</v>
      </c>
      <c r="B44" s="36" t="s">
        <v>1958</v>
      </c>
      <c r="C44" s="24">
        <v>67</v>
      </c>
      <c r="D44" s="24" t="s">
        <v>1765</v>
      </c>
      <c r="E44" s="24" t="s">
        <v>1905</v>
      </c>
      <c r="F44" s="24" t="s">
        <v>1959</v>
      </c>
      <c r="G44" s="24" t="s">
        <v>1919</v>
      </c>
      <c r="H44" s="90">
        <v>43722</v>
      </c>
      <c r="I44" s="24">
        <v>12</v>
      </c>
      <c r="J44" s="24">
        <v>39.16813216693911</v>
      </c>
      <c r="K44" s="24" t="s">
        <v>1938</v>
      </c>
      <c r="L44" s="24">
        <v>9154</v>
      </c>
      <c r="O44" s="24">
        <v>58</v>
      </c>
      <c r="P44" s="36" t="s">
        <v>1976</v>
      </c>
      <c r="Q44" s="24">
        <v>52</v>
      </c>
      <c r="R44" s="24" t="s">
        <v>1760</v>
      </c>
      <c r="S44" s="24" t="s">
        <v>1928</v>
      </c>
      <c r="T44" s="24" t="s">
        <v>1915</v>
      </c>
      <c r="U44" s="24" t="s">
        <v>1910</v>
      </c>
      <c r="V44" s="90">
        <v>42920</v>
      </c>
      <c r="W44" s="24">
        <v>5</v>
      </c>
      <c r="X44" s="24">
        <v>50.484794649716605</v>
      </c>
      <c r="Y44" s="24" t="s">
        <v>1962</v>
      </c>
      <c r="Z44" s="24">
        <v>8887</v>
      </c>
    </row>
    <row r="45" spans="1:26" x14ac:dyDescent="0.25">
      <c r="A45" s="24">
        <v>37</v>
      </c>
      <c r="B45" s="36" t="s">
        <v>1961</v>
      </c>
      <c r="C45" s="24">
        <v>25</v>
      </c>
      <c r="D45" s="24" t="s">
        <v>1760</v>
      </c>
      <c r="E45" s="24" t="s">
        <v>1914</v>
      </c>
      <c r="F45" s="24" t="s">
        <v>1948</v>
      </c>
      <c r="G45" s="24" t="s">
        <v>1937</v>
      </c>
      <c r="H45" s="90">
        <v>43801</v>
      </c>
      <c r="I45" s="24">
        <v>11</v>
      </c>
      <c r="J45" s="24">
        <v>68.300015810345386</v>
      </c>
      <c r="K45" s="24" t="s">
        <v>1962</v>
      </c>
      <c r="L45" s="24">
        <v>6112</v>
      </c>
      <c r="O45" s="24">
        <v>61</v>
      </c>
      <c r="P45" s="36" t="s">
        <v>1977</v>
      </c>
      <c r="Q45" s="24">
        <v>60</v>
      </c>
      <c r="R45" s="24" t="s">
        <v>1765</v>
      </c>
      <c r="S45" s="24" t="s">
        <v>1905</v>
      </c>
      <c r="T45" s="24" t="s">
        <v>1959</v>
      </c>
      <c r="U45" s="24" t="s">
        <v>1937</v>
      </c>
      <c r="V45" s="90">
        <v>43475</v>
      </c>
      <c r="W45" s="24">
        <v>6</v>
      </c>
      <c r="X45" s="24">
        <v>27.655341869175544</v>
      </c>
      <c r="Y45" s="24" t="s">
        <v>1920</v>
      </c>
      <c r="Z45" s="24">
        <v>5944</v>
      </c>
    </row>
    <row r="46" spans="1:26" x14ac:dyDescent="0.25">
      <c r="A46" s="24">
        <v>38</v>
      </c>
      <c r="B46" s="36" t="s">
        <v>1964</v>
      </c>
      <c r="C46" s="24">
        <v>57</v>
      </c>
      <c r="D46" s="24" t="s">
        <v>1763</v>
      </c>
      <c r="E46" s="24" t="s">
        <v>1908</v>
      </c>
      <c r="F46" s="24" t="s">
        <v>1925</v>
      </c>
      <c r="G46" s="24" t="s">
        <v>1906</v>
      </c>
      <c r="H46" s="90">
        <v>41683</v>
      </c>
      <c r="I46" s="24">
        <v>4</v>
      </c>
      <c r="J46" s="24">
        <v>99.959409561010247</v>
      </c>
      <c r="K46" s="24" t="s">
        <v>1938</v>
      </c>
      <c r="L46" s="24">
        <v>5525</v>
      </c>
      <c r="O46" s="24">
        <v>62</v>
      </c>
      <c r="P46" s="36" t="s">
        <v>1978</v>
      </c>
      <c r="Q46" s="24">
        <v>45</v>
      </c>
      <c r="R46" s="24" t="s">
        <v>1757</v>
      </c>
      <c r="S46" s="24" t="s">
        <v>1914</v>
      </c>
      <c r="T46" s="24" t="s">
        <v>1902</v>
      </c>
      <c r="U46" s="24" t="s">
        <v>1910</v>
      </c>
      <c r="V46" s="90">
        <v>42593</v>
      </c>
      <c r="W46" s="24">
        <v>5</v>
      </c>
      <c r="X46" s="24">
        <v>43.144626885174979</v>
      </c>
      <c r="Y46" s="24" t="s">
        <v>1973</v>
      </c>
      <c r="Z46" s="24">
        <v>6696</v>
      </c>
    </row>
    <row r="47" spans="1:26" x14ac:dyDescent="0.25">
      <c r="A47" s="24">
        <v>39</v>
      </c>
      <c r="B47" s="36" t="s">
        <v>1979</v>
      </c>
      <c r="C47" s="24">
        <v>30</v>
      </c>
      <c r="D47" s="24" t="s">
        <v>1755</v>
      </c>
      <c r="E47" s="24" t="s">
        <v>1914</v>
      </c>
      <c r="F47" s="24" t="s">
        <v>1948</v>
      </c>
      <c r="G47" s="24" t="s">
        <v>1937</v>
      </c>
      <c r="H47" s="90">
        <v>43240</v>
      </c>
      <c r="I47" s="24">
        <v>15</v>
      </c>
      <c r="J47" s="24">
        <v>97.817338424049694</v>
      </c>
      <c r="K47" s="24" t="s">
        <v>1973</v>
      </c>
      <c r="L47" s="24">
        <v>3818</v>
      </c>
      <c r="O47" s="24">
        <v>63</v>
      </c>
      <c r="P47" s="36" t="s">
        <v>1980</v>
      </c>
      <c r="Q47" s="24">
        <v>19</v>
      </c>
      <c r="R47" s="24" t="s">
        <v>1755</v>
      </c>
      <c r="S47" s="24" t="s">
        <v>1914</v>
      </c>
      <c r="T47" s="24" t="s">
        <v>1915</v>
      </c>
      <c r="U47" s="24" t="s">
        <v>1906</v>
      </c>
      <c r="V47" s="90">
        <v>42964</v>
      </c>
      <c r="W47" s="24">
        <v>8</v>
      </c>
      <c r="X47" s="24">
        <v>55.973456690845012</v>
      </c>
      <c r="Y47" s="24" t="s">
        <v>1931</v>
      </c>
      <c r="Z47" s="24">
        <v>7704</v>
      </c>
    </row>
    <row r="48" spans="1:26" x14ac:dyDescent="0.25">
      <c r="A48" s="24">
        <v>40</v>
      </c>
      <c r="B48" s="36" t="s">
        <v>1966</v>
      </c>
      <c r="C48" s="24">
        <v>78</v>
      </c>
      <c r="D48" s="24" t="s">
        <v>1913</v>
      </c>
      <c r="E48" s="24" t="s">
        <v>1928</v>
      </c>
      <c r="F48" s="24" t="s">
        <v>1948</v>
      </c>
      <c r="G48" s="24" t="s">
        <v>1919</v>
      </c>
      <c r="H48" s="90">
        <v>41642</v>
      </c>
      <c r="I48" s="24">
        <v>7</v>
      </c>
      <c r="J48" s="24">
        <v>46.941250100793752</v>
      </c>
      <c r="K48" s="24" t="s">
        <v>1923</v>
      </c>
      <c r="L48" s="24">
        <v>7478</v>
      </c>
      <c r="O48" s="24">
        <v>69</v>
      </c>
      <c r="P48" s="36" t="s">
        <v>1981</v>
      </c>
      <c r="Q48" s="24">
        <v>54</v>
      </c>
      <c r="R48" s="24" t="s">
        <v>1754</v>
      </c>
      <c r="S48" s="24" t="s">
        <v>1905</v>
      </c>
      <c r="T48" s="24" t="s">
        <v>1948</v>
      </c>
      <c r="U48" s="24" t="s">
        <v>1937</v>
      </c>
      <c r="V48" s="90">
        <v>42981</v>
      </c>
      <c r="W48" s="24">
        <v>7</v>
      </c>
      <c r="X48" s="24">
        <v>63.832372177457302</v>
      </c>
      <c r="Y48" s="24" t="s">
        <v>1962</v>
      </c>
      <c r="Z48" s="24">
        <v>6658</v>
      </c>
    </row>
    <row r="49" spans="1:26" x14ac:dyDescent="0.25">
      <c r="A49" s="24">
        <v>41</v>
      </c>
      <c r="B49" s="36" t="s">
        <v>1968</v>
      </c>
      <c r="C49" s="24">
        <v>22</v>
      </c>
      <c r="D49" s="24" t="s">
        <v>1917</v>
      </c>
      <c r="E49" s="24" t="s">
        <v>1928</v>
      </c>
      <c r="F49" s="24" t="s">
        <v>1918</v>
      </c>
      <c r="G49" s="24" t="s">
        <v>1910</v>
      </c>
      <c r="H49" s="90">
        <v>42117</v>
      </c>
      <c r="I49" s="24">
        <v>5</v>
      </c>
      <c r="J49" s="24">
        <v>30.181735470180829</v>
      </c>
      <c r="K49" s="24" t="s">
        <v>1931</v>
      </c>
      <c r="L49" s="24">
        <v>7440</v>
      </c>
      <c r="O49" s="24">
        <v>70</v>
      </c>
      <c r="P49" s="36" t="s">
        <v>1982</v>
      </c>
      <c r="Q49" s="24">
        <v>32</v>
      </c>
      <c r="R49" s="24" t="s">
        <v>1755</v>
      </c>
      <c r="S49" s="24" t="s">
        <v>1908</v>
      </c>
      <c r="T49" s="24" t="s">
        <v>1902</v>
      </c>
      <c r="U49" s="24" t="s">
        <v>1919</v>
      </c>
      <c r="V49" s="90">
        <v>43671</v>
      </c>
      <c r="W49" s="24">
        <v>12</v>
      </c>
      <c r="X49" s="24">
        <v>61.652966774265636</v>
      </c>
      <c r="Y49" s="24" t="s">
        <v>1923</v>
      </c>
      <c r="Z49" s="24">
        <v>8838</v>
      </c>
    </row>
    <row r="50" spans="1:26" x14ac:dyDescent="0.25">
      <c r="A50" s="24">
        <v>42</v>
      </c>
      <c r="B50" s="36" t="s">
        <v>1983</v>
      </c>
      <c r="C50" s="24">
        <v>18</v>
      </c>
      <c r="D50" s="24" t="s">
        <v>1754</v>
      </c>
      <c r="E50" s="24" t="s">
        <v>1905</v>
      </c>
      <c r="F50" s="24" t="s">
        <v>1948</v>
      </c>
      <c r="G50" s="24" t="s">
        <v>1906</v>
      </c>
      <c r="H50" s="90">
        <v>42369</v>
      </c>
      <c r="I50" s="24">
        <v>11</v>
      </c>
      <c r="J50" s="24">
        <v>89.036879984953941</v>
      </c>
      <c r="K50" s="24" t="s">
        <v>1920</v>
      </c>
      <c r="L50" s="24">
        <v>3912</v>
      </c>
      <c r="O50" s="24">
        <v>71</v>
      </c>
      <c r="P50" s="36" t="s">
        <v>1984</v>
      </c>
      <c r="Q50" s="24">
        <v>20</v>
      </c>
      <c r="R50" s="24" t="s">
        <v>1755</v>
      </c>
      <c r="S50" s="24" t="s">
        <v>1914</v>
      </c>
      <c r="T50" s="24" t="s">
        <v>1925</v>
      </c>
      <c r="U50" s="24" t="s">
        <v>1919</v>
      </c>
      <c r="V50" s="90">
        <v>44021</v>
      </c>
      <c r="W50" s="24">
        <v>12</v>
      </c>
      <c r="X50" s="24">
        <v>45.677329350442491</v>
      </c>
      <c r="Y50" s="24" t="s">
        <v>1923</v>
      </c>
      <c r="Z50" s="24">
        <v>8764</v>
      </c>
    </row>
    <row r="51" spans="1:26" x14ac:dyDescent="0.25">
      <c r="A51" s="24">
        <v>43</v>
      </c>
      <c r="B51" s="36" t="s">
        <v>1985</v>
      </c>
      <c r="C51" s="24">
        <v>32</v>
      </c>
      <c r="D51" s="24" t="s">
        <v>1756</v>
      </c>
      <c r="E51" s="24" t="s">
        <v>1928</v>
      </c>
      <c r="F51" s="24" t="s">
        <v>1909</v>
      </c>
      <c r="G51" s="24" t="s">
        <v>1937</v>
      </c>
      <c r="H51" s="90">
        <v>41735</v>
      </c>
      <c r="I51" s="24">
        <v>12</v>
      </c>
      <c r="J51" s="24">
        <v>89.59666841947265</v>
      </c>
      <c r="K51" s="24" t="s">
        <v>1920</v>
      </c>
      <c r="L51" s="24">
        <v>2432</v>
      </c>
      <c r="O51" s="24">
        <v>73</v>
      </c>
      <c r="P51" s="36" t="s">
        <v>1986</v>
      </c>
      <c r="Q51" s="24">
        <v>54</v>
      </c>
      <c r="R51" s="24" t="s">
        <v>1760</v>
      </c>
      <c r="S51" s="24" t="s">
        <v>1928</v>
      </c>
      <c r="T51" s="24" t="s">
        <v>1922</v>
      </c>
      <c r="U51" s="24" t="s">
        <v>1910</v>
      </c>
      <c r="V51" s="90">
        <v>43024</v>
      </c>
      <c r="W51" s="24">
        <v>14</v>
      </c>
      <c r="X51" s="24">
        <v>81.846052468085517</v>
      </c>
      <c r="Y51" s="24" t="s">
        <v>1938</v>
      </c>
      <c r="Z51" s="24">
        <v>6346</v>
      </c>
    </row>
    <row r="52" spans="1:26" x14ac:dyDescent="0.25">
      <c r="A52" s="24">
        <v>44</v>
      </c>
      <c r="B52" s="36" t="s">
        <v>1969</v>
      </c>
      <c r="C52" s="24">
        <v>32</v>
      </c>
      <c r="D52" s="24" t="s">
        <v>1759</v>
      </c>
      <c r="E52" s="24" t="s">
        <v>1908</v>
      </c>
      <c r="F52" s="24" t="s">
        <v>1941</v>
      </c>
      <c r="G52" s="24" t="s">
        <v>1906</v>
      </c>
      <c r="H52" s="90">
        <v>43014</v>
      </c>
      <c r="I52" s="24">
        <v>7</v>
      </c>
      <c r="J52" s="24">
        <v>56.265091957177638</v>
      </c>
      <c r="K52" s="24" t="s">
        <v>1931</v>
      </c>
      <c r="L52" s="24">
        <v>9531</v>
      </c>
      <c r="O52" s="24">
        <v>74</v>
      </c>
      <c r="P52" s="36" t="s">
        <v>1987</v>
      </c>
      <c r="Q52" s="24">
        <v>80</v>
      </c>
      <c r="R52" s="24" t="s">
        <v>1765</v>
      </c>
      <c r="S52" s="24" t="s">
        <v>1914</v>
      </c>
      <c r="T52" s="24" t="s">
        <v>1922</v>
      </c>
      <c r="U52" s="24" t="s">
        <v>1919</v>
      </c>
      <c r="V52" s="90">
        <v>42417</v>
      </c>
      <c r="W52" s="24">
        <v>8</v>
      </c>
      <c r="X52" s="24">
        <v>39.973429671621957</v>
      </c>
      <c r="Y52" s="24" t="s">
        <v>1973</v>
      </c>
      <c r="Z52" s="24">
        <v>6507</v>
      </c>
    </row>
    <row r="53" spans="1:26" x14ac:dyDescent="0.25">
      <c r="A53" s="24">
        <v>45</v>
      </c>
      <c r="B53" s="36" t="s">
        <v>1988</v>
      </c>
      <c r="C53" s="24">
        <v>25</v>
      </c>
      <c r="D53" s="24" t="s">
        <v>1765</v>
      </c>
      <c r="E53" s="24" t="s">
        <v>1905</v>
      </c>
      <c r="F53" s="24" t="s">
        <v>1922</v>
      </c>
      <c r="G53" s="24" t="s">
        <v>1906</v>
      </c>
      <c r="H53" s="90">
        <v>41699</v>
      </c>
      <c r="I53" s="24">
        <v>8</v>
      </c>
      <c r="J53" s="24">
        <v>81.848193266220491</v>
      </c>
      <c r="K53" s="24" t="s">
        <v>1938</v>
      </c>
      <c r="L53" s="24">
        <v>4317</v>
      </c>
      <c r="O53" s="24">
        <v>75</v>
      </c>
      <c r="P53" s="36" t="s">
        <v>1989</v>
      </c>
      <c r="Q53" s="24">
        <v>28</v>
      </c>
      <c r="R53" s="24" t="s">
        <v>1760</v>
      </c>
      <c r="S53" s="24" t="s">
        <v>1928</v>
      </c>
      <c r="T53" s="24" t="s">
        <v>1902</v>
      </c>
      <c r="U53" s="24" t="s">
        <v>1937</v>
      </c>
      <c r="V53" s="90">
        <v>43922</v>
      </c>
      <c r="W53" s="24">
        <v>6</v>
      </c>
      <c r="X53" s="24">
        <v>43.832891726468539</v>
      </c>
      <c r="Y53" s="24" t="s">
        <v>1935</v>
      </c>
      <c r="Z53" s="24">
        <v>6161</v>
      </c>
    </row>
    <row r="54" spans="1:26" x14ac:dyDescent="0.25">
      <c r="A54" s="24">
        <v>46</v>
      </c>
      <c r="B54" s="36" t="s">
        <v>1990</v>
      </c>
      <c r="C54" s="24">
        <v>73</v>
      </c>
      <c r="D54" s="24" t="s">
        <v>1917</v>
      </c>
      <c r="E54" s="24" t="s">
        <v>1908</v>
      </c>
      <c r="F54" s="24" t="s">
        <v>1948</v>
      </c>
      <c r="G54" s="24" t="s">
        <v>1906</v>
      </c>
      <c r="H54" s="90">
        <v>43530</v>
      </c>
      <c r="I54" s="24">
        <v>8</v>
      </c>
      <c r="J54" s="24">
        <v>35.761926878317972</v>
      </c>
      <c r="K54" s="24" t="s">
        <v>1920</v>
      </c>
      <c r="L54" s="24">
        <v>2956</v>
      </c>
      <c r="O54" s="24">
        <v>77</v>
      </c>
      <c r="P54" s="36" t="s">
        <v>1991</v>
      </c>
      <c r="Q54" s="24">
        <v>39</v>
      </c>
      <c r="R54" s="24" t="s">
        <v>1755</v>
      </c>
      <c r="S54" s="24" t="s">
        <v>1928</v>
      </c>
      <c r="T54" s="24" t="s">
        <v>1948</v>
      </c>
      <c r="U54" s="24" t="s">
        <v>1919</v>
      </c>
      <c r="V54" s="90">
        <v>43912</v>
      </c>
      <c r="W54" s="24">
        <v>13</v>
      </c>
      <c r="X54" s="24">
        <v>61.891936801370555</v>
      </c>
      <c r="Y54" s="24" t="s">
        <v>1973</v>
      </c>
      <c r="Z54" s="24">
        <v>9121</v>
      </c>
    </row>
    <row r="55" spans="1:26" x14ac:dyDescent="0.25">
      <c r="A55" s="24">
        <v>47</v>
      </c>
      <c r="B55" s="36" t="s">
        <v>1992</v>
      </c>
      <c r="C55" s="24">
        <v>42</v>
      </c>
      <c r="D55" s="24" t="s">
        <v>1756</v>
      </c>
      <c r="E55" s="24" t="s">
        <v>1908</v>
      </c>
      <c r="F55" s="24" t="s">
        <v>1899</v>
      </c>
      <c r="G55" s="24" t="s">
        <v>1906</v>
      </c>
      <c r="H55" s="90">
        <v>42287</v>
      </c>
      <c r="I55" s="24">
        <v>12</v>
      </c>
      <c r="J55" s="24">
        <v>95.595155511208517</v>
      </c>
      <c r="K55" s="24" t="s">
        <v>1938</v>
      </c>
      <c r="L55" s="24">
        <v>4251</v>
      </c>
      <c r="O55" s="24">
        <v>79</v>
      </c>
      <c r="P55" s="36" t="s">
        <v>1993</v>
      </c>
      <c r="Q55" s="24">
        <v>24</v>
      </c>
      <c r="R55" s="24" t="s">
        <v>1760</v>
      </c>
      <c r="S55" s="24" t="s">
        <v>1905</v>
      </c>
      <c r="T55" s="24" t="s">
        <v>1909</v>
      </c>
      <c r="U55" s="24" t="s">
        <v>1937</v>
      </c>
      <c r="V55" s="90">
        <v>44032</v>
      </c>
      <c r="W55" s="24">
        <v>14</v>
      </c>
      <c r="X55" s="24">
        <v>94.055617222712627</v>
      </c>
      <c r="Y55" s="24" t="s">
        <v>1931</v>
      </c>
      <c r="Z55" s="24">
        <v>8627</v>
      </c>
    </row>
    <row r="56" spans="1:26" x14ac:dyDescent="0.25">
      <c r="A56" s="24">
        <v>48</v>
      </c>
      <c r="B56" s="36" t="s">
        <v>1994</v>
      </c>
      <c r="C56" s="24">
        <v>60</v>
      </c>
      <c r="D56" s="24" t="s">
        <v>1760</v>
      </c>
      <c r="E56" s="24" t="s">
        <v>1908</v>
      </c>
      <c r="F56" s="24" t="s">
        <v>1941</v>
      </c>
      <c r="G56" s="24" t="s">
        <v>1937</v>
      </c>
      <c r="H56" s="90">
        <v>41643</v>
      </c>
      <c r="I56" s="24">
        <v>4</v>
      </c>
      <c r="J56" s="24">
        <v>84.603343415335672</v>
      </c>
      <c r="K56" s="24" t="s">
        <v>1920</v>
      </c>
      <c r="L56" s="24">
        <v>1737</v>
      </c>
      <c r="O56" s="24">
        <v>80</v>
      </c>
      <c r="P56" s="36" t="s">
        <v>1995</v>
      </c>
      <c r="Q56" s="24">
        <v>71</v>
      </c>
      <c r="R56" s="24" t="s">
        <v>1755</v>
      </c>
      <c r="S56" s="24" t="s">
        <v>1928</v>
      </c>
      <c r="T56" s="24" t="s">
        <v>1925</v>
      </c>
      <c r="U56" s="24" t="s">
        <v>1906</v>
      </c>
      <c r="V56" s="90">
        <v>42440</v>
      </c>
      <c r="W56" s="24">
        <v>7</v>
      </c>
      <c r="X56" s="24">
        <v>84.618553076727608</v>
      </c>
      <c r="Y56" s="24" t="s">
        <v>1962</v>
      </c>
      <c r="Z56" s="24">
        <v>7363</v>
      </c>
    </row>
    <row r="57" spans="1:26" x14ac:dyDescent="0.25">
      <c r="A57" s="24">
        <v>49</v>
      </c>
      <c r="B57" s="36" t="s">
        <v>1970</v>
      </c>
      <c r="C57" s="24">
        <v>53</v>
      </c>
      <c r="D57" s="24" t="s">
        <v>1917</v>
      </c>
      <c r="E57" s="24" t="s">
        <v>1928</v>
      </c>
      <c r="F57" s="24" t="s">
        <v>1909</v>
      </c>
      <c r="G57" s="24" t="s">
        <v>1906</v>
      </c>
      <c r="H57" s="90">
        <v>43590</v>
      </c>
      <c r="I57" s="24">
        <v>8</v>
      </c>
      <c r="J57" s="24">
        <v>35.468173700084236</v>
      </c>
      <c r="K57" s="24" t="s">
        <v>1929</v>
      </c>
      <c r="L57" s="24">
        <v>7312</v>
      </c>
      <c r="O57" s="24">
        <v>82</v>
      </c>
      <c r="P57" s="36" t="s">
        <v>1996</v>
      </c>
      <c r="Q57" s="24">
        <v>73</v>
      </c>
      <c r="R57" s="24" t="s">
        <v>1913</v>
      </c>
      <c r="S57" s="24" t="s">
        <v>1914</v>
      </c>
      <c r="T57" s="24" t="s">
        <v>1941</v>
      </c>
      <c r="U57" s="24" t="s">
        <v>1910</v>
      </c>
      <c r="V57" s="90">
        <v>43754</v>
      </c>
      <c r="W57" s="24">
        <v>12</v>
      </c>
      <c r="X57" s="24">
        <v>73.467833304948343</v>
      </c>
      <c r="Y57" s="24" t="s">
        <v>1938</v>
      </c>
      <c r="Z57" s="24">
        <v>6258</v>
      </c>
    </row>
    <row r="58" spans="1:26" x14ac:dyDescent="0.25">
      <c r="A58" s="24">
        <v>50</v>
      </c>
      <c r="B58" s="36" t="s">
        <v>1971</v>
      </c>
      <c r="C58" s="24">
        <v>66</v>
      </c>
      <c r="D58" s="24" t="s">
        <v>1756</v>
      </c>
      <c r="E58" s="24" t="s">
        <v>1928</v>
      </c>
      <c r="F58" s="24" t="s">
        <v>1909</v>
      </c>
      <c r="G58" s="24" t="s">
        <v>1906</v>
      </c>
      <c r="H58" s="90">
        <v>42742</v>
      </c>
      <c r="I58" s="24">
        <v>5</v>
      </c>
      <c r="J58" s="24">
        <v>29.566497254894401</v>
      </c>
      <c r="K58" s="24" t="s">
        <v>1929</v>
      </c>
      <c r="L58" s="24">
        <v>5719</v>
      </c>
      <c r="O58" s="24">
        <v>83</v>
      </c>
      <c r="P58" s="36" t="s">
        <v>1997</v>
      </c>
      <c r="Q58" s="24">
        <v>26</v>
      </c>
      <c r="R58" s="24" t="s">
        <v>1917</v>
      </c>
      <c r="S58" s="24" t="s">
        <v>1905</v>
      </c>
      <c r="T58" s="24" t="s">
        <v>1915</v>
      </c>
      <c r="U58" s="24" t="s">
        <v>1937</v>
      </c>
      <c r="V58" s="90">
        <v>42153</v>
      </c>
      <c r="W58" s="24">
        <v>12</v>
      </c>
      <c r="X58" s="24">
        <v>33.132821090664429</v>
      </c>
      <c r="Y58" s="24" t="s">
        <v>1938</v>
      </c>
      <c r="Z58" s="24">
        <v>9283</v>
      </c>
    </row>
    <row r="59" spans="1:26" x14ac:dyDescent="0.25">
      <c r="A59" s="24">
        <v>51</v>
      </c>
      <c r="B59" s="36" t="s">
        <v>1998</v>
      </c>
      <c r="C59" s="24">
        <v>50</v>
      </c>
      <c r="D59" s="24" t="s">
        <v>1913</v>
      </c>
      <c r="E59" s="24" t="s">
        <v>1908</v>
      </c>
      <c r="F59" s="24" t="s">
        <v>1922</v>
      </c>
      <c r="G59" s="24" t="s">
        <v>1919</v>
      </c>
      <c r="H59" s="90">
        <v>43760</v>
      </c>
      <c r="I59" s="24">
        <v>10</v>
      </c>
      <c r="J59" s="24">
        <v>44.446998006783808</v>
      </c>
      <c r="K59" s="24" t="s">
        <v>1935</v>
      </c>
      <c r="L59" s="24">
        <v>3822</v>
      </c>
      <c r="O59" s="24">
        <v>85</v>
      </c>
      <c r="P59" s="36" t="s">
        <v>1999</v>
      </c>
      <c r="Q59" s="24">
        <v>22</v>
      </c>
      <c r="R59" s="24" t="s">
        <v>1763</v>
      </c>
      <c r="S59" s="24" t="s">
        <v>1928</v>
      </c>
      <c r="T59" s="24" t="s">
        <v>1959</v>
      </c>
      <c r="U59" s="24" t="s">
        <v>1906</v>
      </c>
      <c r="V59" s="90">
        <v>43020</v>
      </c>
      <c r="W59" s="24">
        <v>12</v>
      </c>
      <c r="X59" s="24">
        <v>66.60378434657342</v>
      </c>
      <c r="Y59" s="24" t="s">
        <v>1931</v>
      </c>
      <c r="Z59" s="24">
        <v>9463</v>
      </c>
    </row>
    <row r="60" spans="1:26" x14ac:dyDescent="0.25">
      <c r="A60" s="24">
        <v>52</v>
      </c>
      <c r="B60" s="36" t="s">
        <v>1972</v>
      </c>
      <c r="C60" s="24">
        <v>49</v>
      </c>
      <c r="D60" s="24" t="s">
        <v>1757</v>
      </c>
      <c r="E60" s="24" t="s">
        <v>1928</v>
      </c>
      <c r="F60" s="24" t="s">
        <v>1948</v>
      </c>
      <c r="G60" s="24" t="s">
        <v>1937</v>
      </c>
      <c r="H60" s="90">
        <v>41961</v>
      </c>
      <c r="I60" s="24">
        <v>8</v>
      </c>
      <c r="J60" s="24">
        <v>29.29157327148765</v>
      </c>
      <c r="K60" s="24" t="s">
        <v>1973</v>
      </c>
      <c r="L60" s="24">
        <v>8773</v>
      </c>
      <c r="O60" s="24">
        <v>87</v>
      </c>
      <c r="P60" s="36" t="s">
        <v>2000</v>
      </c>
      <c r="Q60" s="24">
        <v>55</v>
      </c>
      <c r="R60" s="24" t="s">
        <v>1917</v>
      </c>
      <c r="S60" s="24" t="s">
        <v>1914</v>
      </c>
      <c r="T60" s="24" t="s">
        <v>1918</v>
      </c>
      <c r="U60" s="24" t="s">
        <v>1910</v>
      </c>
      <c r="V60" s="90">
        <v>42070</v>
      </c>
      <c r="W60" s="24">
        <v>14</v>
      </c>
      <c r="X60" s="24">
        <v>78.775068427580976</v>
      </c>
      <c r="Y60" s="24" t="s">
        <v>1938</v>
      </c>
      <c r="Z60" s="24">
        <v>6276</v>
      </c>
    </row>
    <row r="61" spans="1:26" x14ac:dyDescent="0.25">
      <c r="A61" s="24">
        <v>53</v>
      </c>
      <c r="B61" s="36" t="s">
        <v>2001</v>
      </c>
      <c r="C61" s="24">
        <v>61</v>
      </c>
      <c r="D61" s="24" t="s">
        <v>1913</v>
      </c>
      <c r="E61" s="24" t="s">
        <v>1908</v>
      </c>
      <c r="F61" s="24" t="s">
        <v>1959</v>
      </c>
      <c r="G61" s="24" t="s">
        <v>1906</v>
      </c>
      <c r="H61" s="90">
        <v>41809</v>
      </c>
      <c r="I61" s="24">
        <v>9</v>
      </c>
      <c r="J61" s="24">
        <v>87.73465184450653</v>
      </c>
      <c r="K61" s="24" t="s">
        <v>1973</v>
      </c>
      <c r="L61" s="24">
        <v>3657</v>
      </c>
      <c r="O61" s="24">
        <v>88</v>
      </c>
      <c r="P61" s="36" t="s">
        <v>2002</v>
      </c>
      <c r="Q61" s="24">
        <v>30</v>
      </c>
      <c r="R61" s="24" t="s">
        <v>1754</v>
      </c>
      <c r="S61" s="24" t="s">
        <v>1905</v>
      </c>
      <c r="T61" s="24" t="s">
        <v>1925</v>
      </c>
      <c r="U61" s="24" t="s">
        <v>1937</v>
      </c>
      <c r="V61" s="90">
        <v>41970</v>
      </c>
      <c r="W61" s="24">
        <v>10</v>
      </c>
      <c r="X61" s="24">
        <v>35.604168216677664</v>
      </c>
      <c r="Y61" s="24" t="s">
        <v>1935</v>
      </c>
      <c r="Z61" s="24">
        <v>8718</v>
      </c>
    </row>
    <row r="62" spans="1:26" x14ac:dyDescent="0.25">
      <c r="A62" s="24">
        <v>54</v>
      </c>
      <c r="B62" s="36" t="s">
        <v>2003</v>
      </c>
      <c r="C62" s="24">
        <v>47</v>
      </c>
      <c r="D62" s="24" t="s">
        <v>1756</v>
      </c>
      <c r="E62" s="24" t="s">
        <v>1914</v>
      </c>
      <c r="F62" s="24" t="s">
        <v>1915</v>
      </c>
      <c r="G62" s="24" t="s">
        <v>1910</v>
      </c>
      <c r="H62" s="90">
        <v>43861</v>
      </c>
      <c r="I62" s="24">
        <v>7</v>
      </c>
      <c r="J62" s="24">
        <v>60.79130924132226</v>
      </c>
      <c r="K62" s="24" t="s">
        <v>1911</v>
      </c>
      <c r="L62" s="24">
        <v>762</v>
      </c>
      <c r="O62" s="24">
        <v>89</v>
      </c>
      <c r="P62" s="36" t="s">
        <v>2004</v>
      </c>
      <c r="Q62" s="24">
        <v>19</v>
      </c>
      <c r="R62" s="24" t="s">
        <v>1756</v>
      </c>
      <c r="S62" s="24" t="s">
        <v>1928</v>
      </c>
      <c r="T62" s="24" t="s">
        <v>1948</v>
      </c>
      <c r="U62" s="24" t="s">
        <v>1910</v>
      </c>
      <c r="V62" s="90">
        <v>42422</v>
      </c>
      <c r="W62" s="24">
        <v>13</v>
      </c>
      <c r="X62" s="24">
        <v>56.249875608826542</v>
      </c>
      <c r="Y62" s="24" t="s">
        <v>1911</v>
      </c>
      <c r="Z62" s="24">
        <v>8620</v>
      </c>
    </row>
    <row r="63" spans="1:26" x14ac:dyDescent="0.25">
      <c r="A63" s="24">
        <v>55</v>
      </c>
      <c r="B63" s="36" t="s">
        <v>1975</v>
      </c>
      <c r="C63" s="24">
        <v>73</v>
      </c>
      <c r="D63" s="24" t="s">
        <v>1755</v>
      </c>
      <c r="E63" s="24" t="s">
        <v>1914</v>
      </c>
      <c r="F63" s="24" t="s">
        <v>1899</v>
      </c>
      <c r="G63" s="24" t="s">
        <v>1937</v>
      </c>
      <c r="H63" s="90">
        <v>43442</v>
      </c>
      <c r="I63" s="24">
        <v>5</v>
      </c>
      <c r="J63" s="24">
        <v>32.889965992060169</v>
      </c>
      <c r="K63" s="24" t="s">
        <v>1931</v>
      </c>
      <c r="L63" s="24">
        <v>5948</v>
      </c>
      <c r="O63" s="24">
        <v>93</v>
      </c>
      <c r="P63" s="36" t="s">
        <v>2005</v>
      </c>
      <c r="Q63" s="24">
        <v>18</v>
      </c>
      <c r="R63" s="24" t="s">
        <v>1763</v>
      </c>
      <c r="S63" s="24" t="s">
        <v>1908</v>
      </c>
      <c r="T63" s="24" t="s">
        <v>1915</v>
      </c>
      <c r="U63" s="24" t="s">
        <v>1910</v>
      </c>
      <c r="V63" s="90">
        <v>41658</v>
      </c>
      <c r="W63" s="24">
        <v>5</v>
      </c>
      <c r="X63" s="24">
        <v>54.495765292763579</v>
      </c>
      <c r="Y63" s="24" t="s">
        <v>1938</v>
      </c>
      <c r="Z63" s="24">
        <v>8574</v>
      </c>
    </row>
    <row r="64" spans="1:26" x14ac:dyDescent="0.25">
      <c r="A64" s="24">
        <v>56</v>
      </c>
      <c r="B64" s="36" t="s">
        <v>2006</v>
      </c>
      <c r="C64" s="24">
        <v>37</v>
      </c>
      <c r="D64" s="24" t="s">
        <v>1760</v>
      </c>
      <c r="E64" s="24" t="s">
        <v>1908</v>
      </c>
      <c r="F64" s="24" t="s">
        <v>1915</v>
      </c>
      <c r="G64" s="24" t="s">
        <v>1937</v>
      </c>
      <c r="H64" s="90">
        <v>42634</v>
      </c>
      <c r="I64" s="24">
        <v>14</v>
      </c>
      <c r="J64" s="24">
        <v>79.566753434153611</v>
      </c>
      <c r="K64" s="24" t="s">
        <v>1920</v>
      </c>
      <c r="L64" s="24">
        <v>1424</v>
      </c>
      <c r="O64" s="24">
        <v>96</v>
      </c>
      <c r="P64" s="36" t="s">
        <v>2007</v>
      </c>
      <c r="Q64" s="24">
        <v>76</v>
      </c>
      <c r="R64" s="24" t="s">
        <v>1754</v>
      </c>
      <c r="S64" s="24" t="s">
        <v>1908</v>
      </c>
      <c r="T64" s="24" t="s">
        <v>1915</v>
      </c>
      <c r="U64" s="24" t="s">
        <v>1910</v>
      </c>
      <c r="V64" s="90">
        <v>41920</v>
      </c>
      <c r="W64" s="24">
        <v>4</v>
      </c>
      <c r="X64" s="24">
        <v>98.464363035339943</v>
      </c>
      <c r="Y64" s="24" t="s">
        <v>1962</v>
      </c>
      <c r="Z64" s="24">
        <v>9865</v>
      </c>
    </row>
    <row r="65" spans="1:26" x14ac:dyDescent="0.25">
      <c r="A65" s="24">
        <v>57</v>
      </c>
      <c r="B65" s="36" t="s">
        <v>2008</v>
      </c>
      <c r="C65" s="24">
        <v>60</v>
      </c>
      <c r="D65" s="24" t="s">
        <v>1755</v>
      </c>
      <c r="E65" s="24" t="s">
        <v>1928</v>
      </c>
      <c r="F65" s="24" t="s">
        <v>1948</v>
      </c>
      <c r="G65" s="24" t="s">
        <v>1937</v>
      </c>
      <c r="H65" s="90">
        <v>42153</v>
      </c>
      <c r="I65" s="24">
        <v>3</v>
      </c>
      <c r="J65" s="24">
        <v>78.728890269664049</v>
      </c>
      <c r="K65" s="24" t="s">
        <v>1920</v>
      </c>
      <c r="L65" s="24">
        <v>282</v>
      </c>
      <c r="O65" s="24">
        <v>97</v>
      </c>
      <c r="P65" s="36" t="s">
        <v>2009</v>
      </c>
      <c r="Q65" s="24">
        <v>79</v>
      </c>
      <c r="R65" s="24" t="s">
        <v>1913</v>
      </c>
      <c r="S65" s="24" t="s">
        <v>1908</v>
      </c>
      <c r="T65" s="24" t="s">
        <v>1925</v>
      </c>
      <c r="U65" s="24" t="s">
        <v>1937</v>
      </c>
      <c r="V65" s="90">
        <v>42298</v>
      </c>
      <c r="W65" s="24">
        <v>8</v>
      </c>
      <c r="X65" s="24">
        <v>82.195526677566662</v>
      </c>
      <c r="Y65" s="24" t="s">
        <v>1935</v>
      </c>
      <c r="Z65" s="24">
        <v>9324</v>
      </c>
    </row>
    <row r="66" spans="1:26" x14ac:dyDescent="0.25">
      <c r="A66" s="24">
        <v>58</v>
      </c>
      <c r="B66" s="36" t="s">
        <v>1976</v>
      </c>
      <c r="C66" s="24">
        <v>52</v>
      </c>
      <c r="D66" s="24" t="s">
        <v>1760</v>
      </c>
      <c r="E66" s="24" t="s">
        <v>1928</v>
      </c>
      <c r="F66" s="24" t="s">
        <v>1915</v>
      </c>
      <c r="G66" s="24" t="s">
        <v>1910</v>
      </c>
      <c r="H66" s="90">
        <v>42920</v>
      </c>
      <c r="I66" s="24">
        <v>5</v>
      </c>
      <c r="J66" s="24">
        <v>50.484794649716605</v>
      </c>
      <c r="K66" s="24" t="s">
        <v>1962</v>
      </c>
      <c r="L66" s="24">
        <v>8887</v>
      </c>
      <c r="O66" s="24">
        <v>98</v>
      </c>
      <c r="P66" s="36" t="s">
        <v>2010</v>
      </c>
      <c r="Q66" s="24">
        <v>70</v>
      </c>
      <c r="R66" s="24" t="s">
        <v>1754</v>
      </c>
      <c r="S66" s="24" t="s">
        <v>1905</v>
      </c>
      <c r="T66" s="24" t="s">
        <v>1922</v>
      </c>
      <c r="U66" s="24" t="s">
        <v>1937</v>
      </c>
      <c r="V66" s="90">
        <v>43821</v>
      </c>
      <c r="W66" s="24">
        <v>3</v>
      </c>
      <c r="X66" s="24">
        <v>57.62630324025583</v>
      </c>
      <c r="Y66" s="24" t="s">
        <v>1973</v>
      </c>
      <c r="Z66" s="24">
        <v>7519</v>
      </c>
    </row>
    <row r="67" spans="1:26" x14ac:dyDescent="0.25">
      <c r="A67" s="24">
        <v>59</v>
      </c>
      <c r="B67" s="36" t="s">
        <v>2011</v>
      </c>
      <c r="C67" s="24">
        <v>27</v>
      </c>
      <c r="D67" s="24" t="s">
        <v>1917</v>
      </c>
      <c r="E67" s="24" t="s">
        <v>1908</v>
      </c>
      <c r="F67" s="24" t="s">
        <v>1909</v>
      </c>
      <c r="G67" s="24" t="s">
        <v>1906</v>
      </c>
      <c r="H67" s="90">
        <v>42695</v>
      </c>
      <c r="I67" s="24">
        <v>8</v>
      </c>
      <c r="J67" s="24">
        <v>56.52624664531826</v>
      </c>
      <c r="K67" s="24" t="s">
        <v>1923</v>
      </c>
      <c r="L67" s="24">
        <v>4508</v>
      </c>
      <c r="O67" s="24">
        <v>99</v>
      </c>
      <c r="P67" s="36" t="s">
        <v>2012</v>
      </c>
      <c r="Q67" s="24">
        <v>73</v>
      </c>
      <c r="R67" s="24" t="s">
        <v>1754</v>
      </c>
      <c r="S67" s="24" t="s">
        <v>1908</v>
      </c>
      <c r="T67" s="24" t="s">
        <v>1922</v>
      </c>
      <c r="U67" s="24" t="s">
        <v>1937</v>
      </c>
      <c r="V67" s="90">
        <v>43065</v>
      </c>
      <c r="W67" s="24">
        <v>9</v>
      </c>
      <c r="X67" s="24">
        <v>60.037851428277719</v>
      </c>
      <c r="Y67" s="24" t="s">
        <v>1931</v>
      </c>
      <c r="Z67" s="24">
        <v>9734</v>
      </c>
    </row>
    <row r="68" spans="1:26" x14ac:dyDescent="0.25">
      <c r="A68" s="24">
        <v>60</v>
      </c>
      <c r="B68" s="36" t="s">
        <v>2013</v>
      </c>
      <c r="C68" s="24">
        <v>58</v>
      </c>
      <c r="D68" s="24" t="s">
        <v>1763</v>
      </c>
      <c r="E68" s="24" t="s">
        <v>1908</v>
      </c>
      <c r="F68" s="24" t="s">
        <v>1899</v>
      </c>
      <c r="G68" s="24" t="s">
        <v>1906</v>
      </c>
      <c r="H68" s="90">
        <v>42091</v>
      </c>
      <c r="I68" s="24">
        <v>5</v>
      </c>
      <c r="J68" s="24">
        <v>92.815641994658122</v>
      </c>
      <c r="K68" s="24" t="s">
        <v>1911</v>
      </c>
      <c r="L68" s="24">
        <v>1741</v>
      </c>
      <c r="O68" s="24">
        <v>100</v>
      </c>
      <c r="P68" s="36" t="s">
        <v>2014</v>
      </c>
      <c r="Q68" s="24">
        <v>79</v>
      </c>
      <c r="R68" s="24" t="s">
        <v>1917</v>
      </c>
      <c r="S68" s="24" t="s">
        <v>1914</v>
      </c>
      <c r="T68" s="24" t="s">
        <v>1915</v>
      </c>
      <c r="U68" s="24" t="s">
        <v>1937</v>
      </c>
      <c r="V68" s="90">
        <v>43127</v>
      </c>
      <c r="W68" s="24">
        <v>7</v>
      </c>
      <c r="X68" s="24">
        <v>74.90383250166856</v>
      </c>
      <c r="Y68" s="24" t="s">
        <v>1920</v>
      </c>
      <c r="Z68" s="24">
        <v>8985</v>
      </c>
    </row>
    <row r="69" spans="1:26" x14ac:dyDescent="0.25">
      <c r="A69" s="24">
        <v>61</v>
      </c>
      <c r="B69" s="36" t="s">
        <v>1977</v>
      </c>
      <c r="C69" s="24">
        <v>60</v>
      </c>
      <c r="D69" s="24" t="s">
        <v>1765</v>
      </c>
      <c r="E69" s="24" t="s">
        <v>1905</v>
      </c>
      <c r="F69" s="24" t="s">
        <v>1959</v>
      </c>
      <c r="G69" s="24" t="s">
        <v>1937</v>
      </c>
      <c r="H69" s="90">
        <v>43475</v>
      </c>
      <c r="I69" s="24">
        <v>6</v>
      </c>
      <c r="J69" s="24">
        <v>27.655341869175544</v>
      </c>
      <c r="K69" s="24" t="s">
        <v>1920</v>
      </c>
      <c r="L69" s="24">
        <v>5944</v>
      </c>
      <c r="O69" s="24">
        <v>101</v>
      </c>
      <c r="P69" s="36" t="s">
        <v>2015</v>
      </c>
      <c r="Q69" s="24">
        <v>42</v>
      </c>
      <c r="R69" s="24" t="s">
        <v>1917</v>
      </c>
      <c r="S69" s="24" t="s">
        <v>1908</v>
      </c>
      <c r="T69" s="24" t="s">
        <v>1925</v>
      </c>
      <c r="U69" s="24" t="s">
        <v>1919</v>
      </c>
      <c r="V69" s="90">
        <v>43208</v>
      </c>
      <c r="W69" s="24">
        <v>12</v>
      </c>
      <c r="X69" s="24">
        <v>51.293942985006005</v>
      </c>
      <c r="Y69" s="24" t="s">
        <v>1962</v>
      </c>
      <c r="Z69" s="24">
        <v>6040</v>
      </c>
    </row>
    <row r="70" spans="1:26" x14ac:dyDescent="0.25">
      <c r="A70" s="24">
        <v>62</v>
      </c>
      <c r="B70" s="36" t="s">
        <v>1978</v>
      </c>
      <c r="C70" s="24">
        <v>45</v>
      </c>
      <c r="D70" s="24" t="s">
        <v>1757</v>
      </c>
      <c r="E70" s="24" t="s">
        <v>1914</v>
      </c>
      <c r="F70" s="24" t="s">
        <v>1902</v>
      </c>
      <c r="G70" s="24" t="s">
        <v>1910</v>
      </c>
      <c r="H70" s="90">
        <v>42593</v>
      </c>
      <c r="I70" s="24">
        <v>5</v>
      </c>
      <c r="J70" s="24">
        <v>43.144626885174979</v>
      </c>
      <c r="K70" s="24" t="s">
        <v>1973</v>
      </c>
      <c r="L70" s="24">
        <v>6696</v>
      </c>
      <c r="O70" s="24">
        <v>103</v>
      </c>
      <c r="P70" s="36" t="s">
        <v>2016</v>
      </c>
      <c r="Q70" s="24">
        <v>62</v>
      </c>
      <c r="R70" s="24" t="s">
        <v>1913</v>
      </c>
      <c r="S70" s="24" t="s">
        <v>1905</v>
      </c>
      <c r="T70" s="24" t="s">
        <v>1902</v>
      </c>
      <c r="U70" s="24" t="s">
        <v>1910</v>
      </c>
      <c r="V70" s="90">
        <v>43406</v>
      </c>
      <c r="W70" s="24">
        <v>11</v>
      </c>
      <c r="X70" s="24">
        <v>88.58234780198606</v>
      </c>
      <c r="Y70" s="24" t="s">
        <v>1920</v>
      </c>
      <c r="Z70" s="24">
        <v>7153</v>
      </c>
    </row>
    <row r="71" spans="1:26" x14ac:dyDescent="0.25">
      <c r="A71" s="24">
        <v>63</v>
      </c>
      <c r="B71" s="36" t="s">
        <v>1980</v>
      </c>
      <c r="C71" s="24">
        <v>19</v>
      </c>
      <c r="D71" s="24" t="s">
        <v>1755</v>
      </c>
      <c r="E71" s="24" t="s">
        <v>1914</v>
      </c>
      <c r="F71" s="24" t="s">
        <v>1915</v>
      </c>
      <c r="G71" s="24" t="s">
        <v>1906</v>
      </c>
      <c r="H71" s="90">
        <v>42964</v>
      </c>
      <c r="I71" s="24">
        <v>8</v>
      </c>
      <c r="J71" s="24">
        <v>55.973456690845012</v>
      </c>
      <c r="K71" s="24" t="s">
        <v>1931</v>
      </c>
      <c r="L71" s="24">
        <v>7704</v>
      </c>
      <c r="O71" s="24">
        <v>104</v>
      </c>
      <c r="P71" s="36" t="s">
        <v>2017</v>
      </c>
      <c r="Q71" s="24">
        <v>32</v>
      </c>
      <c r="R71" s="24" t="s">
        <v>1754</v>
      </c>
      <c r="S71" s="24" t="s">
        <v>1928</v>
      </c>
      <c r="T71" s="24" t="s">
        <v>1915</v>
      </c>
      <c r="U71" s="24" t="s">
        <v>1910</v>
      </c>
      <c r="V71" s="90">
        <v>42360</v>
      </c>
      <c r="W71" s="24">
        <v>13</v>
      </c>
      <c r="X71" s="24">
        <v>82.361446801499596</v>
      </c>
      <c r="Y71" s="24" t="s">
        <v>1903</v>
      </c>
      <c r="Z71" s="24">
        <v>8530</v>
      </c>
    </row>
    <row r="72" spans="1:26" x14ac:dyDescent="0.25">
      <c r="A72" s="24">
        <v>64</v>
      </c>
      <c r="B72" s="36" t="s">
        <v>2018</v>
      </c>
      <c r="C72" s="24">
        <v>64</v>
      </c>
      <c r="D72" s="24" t="s">
        <v>1917</v>
      </c>
      <c r="E72" s="24" t="s">
        <v>1908</v>
      </c>
      <c r="F72" s="24" t="s">
        <v>1902</v>
      </c>
      <c r="G72" s="24" t="s">
        <v>1906</v>
      </c>
      <c r="H72" s="90">
        <v>43800</v>
      </c>
      <c r="I72" s="24">
        <v>3</v>
      </c>
      <c r="J72" s="24">
        <v>93.545700169618229</v>
      </c>
      <c r="K72" s="24" t="s">
        <v>1938</v>
      </c>
      <c r="L72" s="24">
        <v>3196</v>
      </c>
      <c r="O72" s="24">
        <v>105</v>
      </c>
      <c r="P72" s="36" t="s">
        <v>2019</v>
      </c>
      <c r="Q72" s="24">
        <v>73</v>
      </c>
      <c r="R72" s="24" t="s">
        <v>1765</v>
      </c>
      <c r="S72" s="24" t="s">
        <v>1914</v>
      </c>
      <c r="T72" s="24" t="s">
        <v>1915</v>
      </c>
      <c r="U72" s="24" t="s">
        <v>1910</v>
      </c>
      <c r="V72" s="90">
        <v>43610</v>
      </c>
      <c r="W72" s="24">
        <v>3</v>
      </c>
      <c r="X72" s="24">
        <v>62.926994348381804</v>
      </c>
      <c r="Y72" s="24" t="s">
        <v>1938</v>
      </c>
      <c r="Z72" s="24">
        <v>5897</v>
      </c>
    </row>
    <row r="73" spans="1:26" x14ac:dyDescent="0.25">
      <c r="A73" s="24">
        <v>65</v>
      </c>
      <c r="B73" s="36" t="s">
        <v>2020</v>
      </c>
      <c r="C73" s="24">
        <v>25</v>
      </c>
      <c r="D73" s="24" t="s">
        <v>1756</v>
      </c>
      <c r="E73" s="24" t="s">
        <v>1905</v>
      </c>
      <c r="F73" s="24" t="s">
        <v>1959</v>
      </c>
      <c r="G73" s="24" t="s">
        <v>1910</v>
      </c>
      <c r="H73" s="90">
        <v>43781</v>
      </c>
      <c r="I73" s="24">
        <v>12</v>
      </c>
      <c r="J73" s="24">
        <v>97.352516436720677</v>
      </c>
      <c r="K73" s="24" t="s">
        <v>1931</v>
      </c>
      <c r="L73" s="24">
        <v>4377</v>
      </c>
      <c r="O73" s="24">
        <v>106</v>
      </c>
      <c r="P73" s="36" t="s">
        <v>2021</v>
      </c>
      <c r="Q73" s="24">
        <v>45</v>
      </c>
      <c r="R73" s="24" t="s">
        <v>1755</v>
      </c>
      <c r="S73" s="24" t="s">
        <v>1905</v>
      </c>
      <c r="T73" s="24" t="s">
        <v>1948</v>
      </c>
      <c r="U73" s="24" t="s">
        <v>1910</v>
      </c>
      <c r="V73" s="90">
        <v>42618</v>
      </c>
      <c r="W73" s="24">
        <v>12</v>
      </c>
      <c r="X73" s="24">
        <v>63.372819832006634</v>
      </c>
      <c r="Y73" s="24" t="s">
        <v>1911</v>
      </c>
      <c r="Z73" s="24">
        <v>6690</v>
      </c>
    </row>
    <row r="74" spans="1:26" x14ac:dyDescent="0.25">
      <c r="A74" s="24">
        <v>66</v>
      </c>
      <c r="B74" s="36" t="s">
        <v>2022</v>
      </c>
      <c r="C74" s="24">
        <v>73</v>
      </c>
      <c r="D74" s="24" t="s">
        <v>1913</v>
      </c>
      <c r="E74" s="24" t="s">
        <v>1928</v>
      </c>
      <c r="F74" s="24" t="s">
        <v>1941</v>
      </c>
      <c r="G74" s="24" t="s">
        <v>1910</v>
      </c>
      <c r="H74" s="90">
        <v>43004</v>
      </c>
      <c r="I74" s="24">
        <v>10</v>
      </c>
      <c r="J74" s="24">
        <v>97.21237840856584</v>
      </c>
      <c r="K74" s="24" t="s">
        <v>1931</v>
      </c>
      <c r="L74" s="24">
        <v>1361</v>
      </c>
      <c r="O74" s="24">
        <v>107</v>
      </c>
      <c r="P74" s="36" t="s">
        <v>2023</v>
      </c>
      <c r="Q74" s="24">
        <v>51</v>
      </c>
      <c r="R74" s="24" t="s">
        <v>1760</v>
      </c>
      <c r="S74" s="24" t="s">
        <v>1908</v>
      </c>
      <c r="T74" s="24" t="s">
        <v>1925</v>
      </c>
      <c r="U74" s="24" t="s">
        <v>1910</v>
      </c>
      <c r="V74" s="90">
        <v>43548</v>
      </c>
      <c r="W74" s="24">
        <v>6</v>
      </c>
      <c r="X74" s="24">
        <v>99.976335848791692</v>
      </c>
      <c r="Y74" s="24" t="s">
        <v>1931</v>
      </c>
      <c r="Z74" s="24">
        <v>7678</v>
      </c>
    </row>
    <row r="75" spans="1:26" x14ac:dyDescent="0.25">
      <c r="A75" s="24">
        <v>67</v>
      </c>
      <c r="B75" s="36" t="s">
        <v>2024</v>
      </c>
      <c r="C75" s="24">
        <v>57</v>
      </c>
      <c r="D75" s="24" t="s">
        <v>1760</v>
      </c>
      <c r="E75" s="24" t="s">
        <v>1908</v>
      </c>
      <c r="F75" s="24" t="s">
        <v>1922</v>
      </c>
      <c r="G75" s="24" t="s">
        <v>1937</v>
      </c>
      <c r="H75" s="90">
        <v>42863</v>
      </c>
      <c r="I75" s="24">
        <v>8</v>
      </c>
      <c r="J75" s="24">
        <v>40.390028608400122</v>
      </c>
      <c r="K75" s="24" t="s">
        <v>1938</v>
      </c>
      <c r="L75" s="24">
        <v>2424</v>
      </c>
      <c r="O75" s="24">
        <v>108</v>
      </c>
      <c r="P75" s="36" t="s">
        <v>2025</v>
      </c>
      <c r="Q75" s="24">
        <v>40</v>
      </c>
      <c r="R75" s="24" t="s">
        <v>1756</v>
      </c>
      <c r="S75" s="24" t="s">
        <v>1914</v>
      </c>
      <c r="T75" s="24" t="s">
        <v>1925</v>
      </c>
      <c r="U75" s="24" t="s">
        <v>1937</v>
      </c>
      <c r="V75" s="90">
        <v>43938</v>
      </c>
      <c r="W75" s="24">
        <v>10</v>
      </c>
      <c r="X75" s="24">
        <v>26.211164002274725</v>
      </c>
      <c r="Y75" s="24" t="s">
        <v>1938</v>
      </c>
      <c r="Z75" s="24">
        <v>8151</v>
      </c>
    </row>
    <row r="76" spans="1:26" x14ac:dyDescent="0.25">
      <c r="A76" s="24">
        <v>68</v>
      </c>
      <c r="B76" s="36" t="s">
        <v>2026</v>
      </c>
      <c r="C76" s="24">
        <v>78</v>
      </c>
      <c r="D76" s="24" t="s">
        <v>1759</v>
      </c>
      <c r="E76" s="24" t="s">
        <v>1905</v>
      </c>
      <c r="F76" s="24" t="s">
        <v>1922</v>
      </c>
      <c r="G76" s="24" t="s">
        <v>1919</v>
      </c>
      <c r="H76" s="90">
        <v>42737</v>
      </c>
      <c r="I76" s="24">
        <v>7</v>
      </c>
      <c r="J76" s="24">
        <v>51.419992587615191</v>
      </c>
      <c r="K76" s="24" t="s">
        <v>1920</v>
      </c>
      <c r="L76" s="24">
        <v>5251</v>
      </c>
      <c r="O76" s="24">
        <v>109</v>
      </c>
      <c r="P76" s="36" t="s">
        <v>2027</v>
      </c>
      <c r="Q76" s="24">
        <v>46</v>
      </c>
      <c r="R76" s="24" t="s">
        <v>1765</v>
      </c>
      <c r="S76" s="24" t="s">
        <v>1905</v>
      </c>
      <c r="T76" s="24" t="s">
        <v>1948</v>
      </c>
      <c r="U76" s="24" t="s">
        <v>1919</v>
      </c>
      <c r="V76" s="90">
        <v>43064</v>
      </c>
      <c r="W76" s="24">
        <v>13</v>
      </c>
      <c r="X76" s="24">
        <v>79.225868591942358</v>
      </c>
      <c r="Y76" s="24" t="s">
        <v>1920</v>
      </c>
      <c r="Z76" s="24">
        <v>8884</v>
      </c>
    </row>
    <row r="77" spans="1:26" x14ac:dyDescent="0.25">
      <c r="A77" s="24">
        <v>69</v>
      </c>
      <c r="B77" s="36" t="s">
        <v>1981</v>
      </c>
      <c r="C77" s="24">
        <v>54</v>
      </c>
      <c r="D77" s="24" t="s">
        <v>1754</v>
      </c>
      <c r="E77" s="24" t="s">
        <v>1905</v>
      </c>
      <c r="F77" s="24" t="s">
        <v>1948</v>
      </c>
      <c r="G77" s="24" t="s">
        <v>1937</v>
      </c>
      <c r="H77" s="90">
        <v>42981</v>
      </c>
      <c r="I77" s="24">
        <v>7</v>
      </c>
      <c r="J77" s="24">
        <v>63.832372177457302</v>
      </c>
      <c r="K77" s="24" t="s">
        <v>1962</v>
      </c>
      <c r="L77" s="24">
        <v>6658</v>
      </c>
      <c r="O77" s="24">
        <v>110</v>
      </c>
      <c r="P77" s="36" t="s">
        <v>2028</v>
      </c>
      <c r="Q77" s="24">
        <v>79</v>
      </c>
      <c r="R77" s="24" t="s">
        <v>1759</v>
      </c>
      <c r="S77" s="24" t="s">
        <v>1914</v>
      </c>
      <c r="T77" s="24" t="s">
        <v>1902</v>
      </c>
      <c r="U77" s="24" t="s">
        <v>1906</v>
      </c>
      <c r="V77" s="90">
        <v>41973</v>
      </c>
      <c r="W77" s="24">
        <v>5</v>
      </c>
      <c r="X77" s="24">
        <v>68.59956460583679</v>
      </c>
      <c r="Y77" s="24" t="s">
        <v>1903</v>
      </c>
      <c r="Z77" s="24">
        <v>5412</v>
      </c>
    </row>
    <row r="78" spans="1:26" x14ac:dyDescent="0.25">
      <c r="A78" s="24">
        <v>70</v>
      </c>
      <c r="B78" s="36" t="s">
        <v>1982</v>
      </c>
      <c r="C78" s="24">
        <v>32</v>
      </c>
      <c r="D78" s="24" t="s">
        <v>1755</v>
      </c>
      <c r="E78" s="24" t="s">
        <v>1908</v>
      </c>
      <c r="F78" s="24" t="s">
        <v>1902</v>
      </c>
      <c r="G78" s="24" t="s">
        <v>1919</v>
      </c>
      <c r="H78" s="90">
        <v>43671</v>
      </c>
      <c r="I78" s="24">
        <v>12</v>
      </c>
      <c r="J78" s="24">
        <v>61.652966774265636</v>
      </c>
      <c r="K78" s="24" t="s">
        <v>1923</v>
      </c>
      <c r="L78" s="24">
        <v>8838</v>
      </c>
      <c r="O78" s="24">
        <v>114</v>
      </c>
      <c r="P78" s="36" t="s">
        <v>2029</v>
      </c>
      <c r="Q78" s="24">
        <v>72</v>
      </c>
      <c r="R78" s="24" t="s">
        <v>1756</v>
      </c>
      <c r="S78" s="24" t="s">
        <v>1928</v>
      </c>
      <c r="T78" s="24" t="s">
        <v>1922</v>
      </c>
      <c r="U78" s="24" t="s">
        <v>1910</v>
      </c>
      <c r="V78" s="90">
        <v>42189</v>
      </c>
      <c r="W78" s="24">
        <v>13</v>
      </c>
      <c r="X78" s="24">
        <v>83.949038933176396</v>
      </c>
      <c r="Y78" s="24" t="s">
        <v>1920</v>
      </c>
      <c r="Z78" s="24">
        <v>7426</v>
      </c>
    </row>
    <row r="79" spans="1:26" x14ac:dyDescent="0.25">
      <c r="A79" s="24">
        <v>71</v>
      </c>
      <c r="B79" s="36" t="s">
        <v>1984</v>
      </c>
      <c r="C79" s="24">
        <v>20</v>
      </c>
      <c r="D79" s="24" t="s">
        <v>1755</v>
      </c>
      <c r="E79" s="24" t="s">
        <v>1914</v>
      </c>
      <c r="F79" s="24" t="s">
        <v>1925</v>
      </c>
      <c r="G79" s="24" t="s">
        <v>1919</v>
      </c>
      <c r="H79" s="90">
        <v>44021</v>
      </c>
      <c r="I79" s="24">
        <v>12</v>
      </c>
      <c r="J79" s="24">
        <v>45.677329350442491</v>
      </c>
      <c r="K79" s="24" t="s">
        <v>1923</v>
      </c>
      <c r="L79" s="24">
        <v>8764</v>
      </c>
      <c r="O79" s="24">
        <v>115</v>
      </c>
      <c r="P79" s="36" t="s">
        <v>2030</v>
      </c>
      <c r="Q79" s="24">
        <v>44</v>
      </c>
      <c r="R79" s="24" t="s">
        <v>1755</v>
      </c>
      <c r="S79" s="24" t="s">
        <v>1914</v>
      </c>
      <c r="T79" s="24" t="s">
        <v>1948</v>
      </c>
      <c r="U79" s="24" t="s">
        <v>1910</v>
      </c>
      <c r="V79" s="90">
        <v>42418</v>
      </c>
      <c r="W79" s="24">
        <v>8</v>
      </c>
      <c r="X79" s="24">
        <v>71.328684222745423</v>
      </c>
      <c r="Y79" s="24" t="s">
        <v>1920</v>
      </c>
      <c r="Z79" s="24">
        <v>7931</v>
      </c>
    </row>
    <row r="80" spans="1:26" x14ac:dyDescent="0.25">
      <c r="A80" s="24">
        <v>72</v>
      </c>
      <c r="B80" s="36" t="s">
        <v>2031</v>
      </c>
      <c r="C80" s="24">
        <v>65</v>
      </c>
      <c r="D80" s="24" t="s">
        <v>1754</v>
      </c>
      <c r="E80" s="24" t="s">
        <v>1928</v>
      </c>
      <c r="F80" s="24" t="s">
        <v>1899</v>
      </c>
      <c r="G80" s="24" t="s">
        <v>1919</v>
      </c>
      <c r="H80" s="90">
        <v>41963</v>
      </c>
      <c r="I80" s="24">
        <v>13</v>
      </c>
      <c r="J80" s="24">
        <v>69.86977615724264</v>
      </c>
      <c r="K80" s="24" t="s">
        <v>1911</v>
      </c>
      <c r="L80" s="24">
        <v>2888</v>
      </c>
      <c r="O80" s="24">
        <v>116</v>
      </c>
      <c r="P80" s="36" t="s">
        <v>2032</v>
      </c>
      <c r="Q80" s="24">
        <v>44</v>
      </c>
      <c r="R80" s="24" t="s">
        <v>1760</v>
      </c>
      <c r="S80" s="24" t="s">
        <v>1905</v>
      </c>
      <c r="T80" s="24" t="s">
        <v>1909</v>
      </c>
      <c r="U80" s="24" t="s">
        <v>1919</v>
      </c>
      <c r="V80" s="90">
        <v>42710</v>
      </c>
      <c r="W80" s="24">
        <v>13</v>
      </c>
      <c r="X80" s="24">
        <v>59.89810623405819</v>
      </c>
      <c r="Y80" s="24" t="s">
        <v>1935</v>
      </c>
      <c r="Z80" s="24">
        <v>6945</v>
      </c>
    </row>
    <row r="81" spans="1:26" x14ac:dyDescent="0.25">
      <c r="A81" s="24">
        <v>73</v>
      </c>
      <c r="B81" s="36" t="s">
        <v>1986</v>
      </c>
      <c r="C81" s="24">
        <v>54</v>
      </c>
      <c r="D81" s="24" t="s">
        <v>1760</v>
      </c>
      <c r="E81" s="24" t="s">
        <v>1928</v>
      </c>
      <c r="F81" s="24" t="s">
        <v>1922</v>
      </c>
      <c r="G81" s="24" t="s">
        <v>1910</v>
      </c>
      <c r="H81" s="90">
        <v>43024</v>
      </c>
      <c r="I81" s="24">
        <v>14</v>
      </c>
      <c r="J81" s="24">
        <v>81.846052468085517</v>
      </c>
      <c r="K81" s="24" t="s">
        <v>1938</v>
      </c>
      <c r="L81" s="24">
        <v>6346</v>
      </c>
      <c r="O81" s="24">
        <v>120</v>
      </c>
      <c r="P81" s="36" t="s">
        <v>2033</v>
      </c>
      <c r="Q81" s="24">
        <v>59</v>
      </c>
      <c r="R81" s="24" t="s">
        <v>1763</v>
      </c>
      <c r="S81" s="24" t="s">
        <v>1928</v>
      </c>
      <c r="T81" s="24" t="s">
        <v>1902</v>
      </c>
      <c r="U81" s="24" t="s">
        <v>1906</v>
      </c>
      <c r="V81" s="90">
        <v>44043</v>
      </c>
      <c r="W81" s="24">
        <v>6</v>
      </c>
      <c r="X81" s="24">
        <v>91.525376420653657</v>
      </c>
      <c r="Y81" s="24" t="s">
        <v>1911</v>
      </c>
      <c r="Z81" s="24">
        <v>7801</v>
      </c>
    </row>
    <row r="82" spans="1:26" x14ac:dyDescent="0.25">
      <c r="A82" s="24">
        <v>74</v>
      </c>
      <c r="B82" s="36" t="s">
        <v>1987</v>
      </c>
      <c r="C82" s="24">
        <v>80</v>
      </c>
      <c r="D82" s="24" t="s">
        <v>1765</v>
      </c>
      <c r="E82" s="24" t="s">
        <v>1914</v>
      </c>
      <c r="F82" s="24" t="s">
        <v>1922</v>
      </c>
      <c r="G82" s="24" t="s">
        <v>1919</v>
      </c>
      <c r="H82" s="90">
        <v>42417</v>
      </c>
      <c r="I82" s="24">
        <v>8</v>
      </c>
      <c r="J82" s="24">
        <v>39.973429671621957</v>
      </c>
      <c r="K82" s="24" t="s">
        <v>1973</v>
      </c>
      <c r="L82" s="24">
        <v>6507</v>
      </c>
      <c r="O82" s="24">
        <v>122</v>
      </c>
      <c r="P82" s="36" t="s">
        <v>2034</v>
      </c>
      <c r="Q82" s="24">
        <v>27</v>
      </c>
      <c r="R82" s="24" t="s">
        <v>1755</v>
      </c>
      <c r="S82" s="24" t="s">
        <v>1928</v>
      </c>
      <c r="T82" s="24" t="s">
        <v>1915</v>
      </c>
      <c r="U82" s="24" t="s">
        <v>1906</v>
      </c>
      <c r="V82" s="90">
        <v>43558</v>
      </c>
      <c r="W82" s="24">
        <v>14</v>
      </c>
      <c r="X82" s="24">
        <v>68.339241147908041</v>
      </c>
      <c r="Y82" s="24" t="s">
        <v>1931</v>
      </c>
      <c r="Z82" s="24">
        <v>9455</v>
      </c>
    </row>
    <row r="83" spans="1:26" x14ac:dyDescent="0.25">
      <c r="A83" s="24">
        <v>75</v>
      </c>
      <c r="B83" s="36" t="s">
        <v>1989</v>
      </c>
      <c r="C83" s="24">
        <v>28</v>
      </c>
      <c r="D83" s="24" t="s">
        <v>1760</v>
      </c>
      <c r="E83" s="24" t="s">
        <v>1928</v>
      </c>
      <c r="F83" s="24" t="s">
        <v>1902</v>
      </c>
      <c r="G83" s="24" t="s">
        <v>1937</v>
      </c>
      <c r="H83" s="90">
        <v>43922</v>
      </c>
      <c r="I83" s="24">
        <v>6</v>
      </c>
      <c r="J83" s="24">
        <v>43.832891726468539</v>
      </c>
      <c r="K83" s="24" t="s">
        <v>1935</v>
      </c>
      <c r="L83" s="24">
        <v>6161</v>
      </c>
      <c r="O83" s="24">
        <v>123</v>
      </c>
      <c r="P83" s="36" t="s">
        <v>2035</v>
      </c>
      <c r="Q83" s="24">
        <v>75</v>
      </c>
      <c r="R83" s="24" t="s">
        <v>1917</v>
      </c>
      <c r="S83" s="24" t="s">
        <v>1908</v>
      </c>
      <c r="T83" s="24" t="s">
        <v>1899</v>
      </c>
      <c r="U83" s="24" t="s">
        <v>1937</v>
      </c>
      <c r="V83" s="90">
        <v>42592</v>
      </c>
      <c r="W83" s="24">
        <v>15</v>
      </c>
      <c r="X83" s="24">
        <v>97.778758801650511</v>
      </c>
      <c r="Y83" s="24" t="s">
        <v>1929</v>
      </c>
      <c r="Z83" s="24">
        <v>8067</v>
      </c>
    </row>
    <row r="84" spans="1:26" x14ac:dyDescent="0.25">
      <c r="A84" s="24">
        <v>76</v>
      </c>
      <c r="B84" s="36" t="s">
        <v>2036</v>
      </c>
      <c r="C84" s="24">
        <v>29</v>
      </c>
      <c r="D84" s="24" t="s">
        <v>1756</v>
      </c>
      <c r="E84" s="24" t="s">
        <v>1914</v>
      </c>
      <c r="F84" s="24" t="s">
        <v>1915</v>
      </c>
      <c r="G84" s="24" t="s">
        <v>1937</v>
      </c>
      <c r="H84" s="90">
        <v>42729</v>
      </c>
      <c r="I84" s="24">
        <v>4</v>
      </c>
      <c r="J84" s="24">
        <v>49.434571471848805</v>
      </c>
      <c r="K84" s="24" t="s">
        <v>1911</v>
      </c>
      <c r="L84" s="24">
        <v>1965</v>
      </c>
      <c r="O84" s="24">
        <v>124</v>
      </c>
      <c r="P84" s="36" t="s">
        <v>2037</v>
      </c>
      <c r="Q84" s="24">
        <v>22</v>
      </c>
      <c r="R84" s="24" t="s">
        <v>1756</v>
      </c>
      <c r="S84" s="24" t="s">
        <v>1905</v>
      </c>
      <c r="T84" s="24" t="s">
        <v>1948</v>
      </c>
      <c r="U84" s="24" t="s">
        <v>1906</v>
      </c>
      <c r="V84" s="90">
        <v>42583</v>
      </c>
      <c r="W84" s="24">
        <v>10</v>
      </c>
      <c r="X84" s="24">
        <v>97.430252629562091</v>
      </c>
      <c r="Y84" s="24" t="s">
        <v>1938</v>
      </c>
      <c r="Z84" s="24">
        <v>9436</v>
      </c>
    </row>
    <row r="85" spans="1:26" x14ac:dyDescent="0.25">
      <c r="A85" s="24">
        <v>77</v>
      </c>
      <c r="B85" s="36" t="s">
        <v>1991</v>
      </c>
      <c r="C85" s="24">
        <v>39</v>
      </c>
      <c r="D85" s="24" t="s">
        <v>1755</v>
      </c>
      <c r="E85" s="24" t="s">
        <v>1928</v>
      </c>
      <c r="F85" s="24" t="s">
        <v>1948</v>
      </c>
      <c r="G85" s="24" t="s">
        <v>1919</v>
      </c>
      <c r="H85" s="90">
        <v>43912</v>
      </c>
      <c r="I85" s="24">
        <v>13</v>
      </c>
      <c r="J85" s="24">
        <v>61.891936801370555</v>
      </c>
      <c r="K85" s="24" t="s">
        <v>1973</v>
      </c>
      <c r="L85" s="24">
        <v>9121</v>
      </c>
      <c r="O85" s="24">
        <v>126</v>
      </c>
      <c r="P85" s="36" t="s">
        <v>2038</v>
      </c>
      <c r="Q85" s="24">
        <v>22</v>
      </c>
      <c r="R85" s="24" t="s">
        <v>1917</v>
      </c>
      <c r="S85" s="24" t="s">
        <v>1905</v>
      </c>
      <c r="T85" s="24" t="s">
        <v>1918</v>
      </c>
      <c r="U85" s="24" t="s">
        <v>1919</v>
      </c>
      <c r="V85" s="90">
        <v>42420</v>
      </c>
      <c r="W85" s="24">
        <v>9</v>
      </c>
      <c r="X85" s="24">
        <v>100.02533482914205</v>
      </c>
      <c r="Y85" s="24" t="s">
        <v>1903</v>
      </c>
      <c r="Z85" s="24">
        <v>3193</v>
      </c>
    </row>
    <row r="86" spans="1:26" x14ac:dyDescent="0.25">
      <c r="A86" s="24">
        <v>78</v>
      </c>
      <c r="B86" s="36" t="s">
        <v>2039</v>
      </c>
      <c r="C86" s="24">
        <v>36</v>
      </c>
      <c r="D86" s="24" t="s">
        <v>1759</v>
      </c>
      <c r="E86" s="24" t="s">
        <v>1914</v>
      </c>
      <c r="F86" s="24" t="s">
        <v>1959</v>
      </c>
      <c r="G86" s="24" t="s">
        <v>1910</v>
      </c>
      <c r="H86" s="90">
        <v>42004</v>
      </c>
      <c r="I86" s="24">
        <v>15</v>
      </c>
      <c r="J86" s="24">
        <v>69.092124713929209</v>
      </c>
      <c r="K86" s="24" t="s">
        <v>1920</v>
      </c>
      <c r="L86" s="24">
        <v>3172</v>
      </c>
      <c r="O86" s="24">
        <v>131</v>
      </c>
      <c r="P86" s="36" t="s">
        <v>2040</v>
      </c>
      <c r="Q86" s="24">
        <v>72</v>
      </c>
      <c r="R86" s="24" t="s">
        <v>1755</v>
      </c>
      <c r="S86" s="24" t="s">
        <v>1914</v>
      </c>
      <c r="T86" s="24" t="s">
        <v>1941</v>
      </c>
      <c r="U86" s="24" t="s">
        <v>1919</v>
      </c>
      <c r="V86" s="90">
        <v>43741</v>
      </c>
      <c r="W86" s="24">
        <v>8</v>
      </c>
      <c r="X86" s="24">
        <v>94.818302697738133</v>
      </c>
      <c r="Y86" s="24" t="s">
        <v>1903</v>
      </c>
      <c r="Z86" s="24">
        <v>6061</v>
      </c>
    </row>
    <row r="87" spans="1:26" x14ac:dyDescent="0.25">
      <c r="A87" s="24">
        <v>79</v>
      </c>
      <c r="B87" s="36" t="s">
        <v>1993</v>
      </c>
      <c r="C87" s="24">
        <v>24</v>
      </c>
      <c r="D87" s="24" t="s">
        <v>1760</v>
      </c>
      <c r="E87" s="24" t="s">
        <v>1905</v>
      </c>
      <c r="F87" s="24" t="s">
        <v>1909</v>
      </c>
      <c r="G87" s="24" t="s">
        <v>1937</v>
      </c>
      <c r="H87" s="90">
        <v>44032</v>
      </c>
      <c r="I87" s="24">
        <v>14</v>
      </c>
      <c r="J87" s="24">
        <v>94.055617222712627</v>
      </c>
      <c r="K87" s="24" t="s">
        <v>1931</v>
      </c>
      <c r="L87" s="24">
        <v>8627</v>
      </c>
      <c r="O87" s="24">
        <v>132</v>
      </c>
      <c r="P87" s="36" t="s">
        <v>2041</v>
      </c>
      <c r="Q87" s="24">
        <v>57</v>
      </c>
      <c r="R87" s="24" t="s">
        <v>1913</v>
      </c>
      <c r="S87" s="24" t="s">
        <v>1914</v>
      </c>
      <c r="T87" s="24" t="s">
        <v>1902</v>
      </c>
      <c r="U87" s="24" t="s">
        <v>1910</v>
      </c>
      <c r="V87" s="90">
        <v>44154</v>
      </c>
      <c r="W87" s="24">
        <v>10</v>
      </c>
      <c r="X87" s="24">
        <v>90.507423372999014</v>
      </c>
      <c r="Y87" s="24" t="s">
        <v>1911</v>
      </c>
      <c r="Z87" s="24">
        <v>7398</v>
      </c>
    </row>
    <row r="88" spans="1:26" x14ac:dyDescent="0.25">
      <c r="A88" s="24">
        <v>80</v>
      </c>
      <c r="B88" s="36" t="s">
        <v>1995</v>
      </c>
      <c r="C88" s="24">
        <v>71</v>
      </c>
      <c r="D88" s="24" t="s">
        <v>1755</v>
      </c>
      <c r="E88" s="24" t="s">
        <v>1928</v>
      </c>
      <c r="F88" s="24" t="s">
        <v>1925</v>
      </c>
      <c r="G88" s="24" t="s">
        <v>1906</v>
      </c>
      <c r="H88" s="90">
        <v>42440</v>
      </c>
      <c r="I88" s="24">
        <v>7</v>
      </c>
      <c r="J88" s="24">
        <v>84.618553076727608</v>
      </c>
      <c r="K88" s="24" t="s">
        <v>1962</v>
      </c>
      <c r="L88" s="24">
        <v>7363</v>
      </c>
      <c r="O88" s="24">
        <v>134</v>
      </c>
      <c r="P88" s="36" t="s">
        <v>2042</v>
      </c>
      <c r="Q88" s="24">
        <v>78</v>
      </c>
      <c r="R88" s="24" t="s">
        <v>1755</v>
      </c>
      <c r="S88" s="24" t="s">
        <v>1905</v>
      </c>
      <c r="T88" s="24" t="s">
        <v>1959</v>
      </c>
      <c r="U88" s="24" t="s">
        <v>1906</v>
      </c>
      <c r="V88" s="90">
        <v>42003</v>
      </c>
      <c r="W88" s="24">
        <v>7</v>
      </c>
      <c r="X88" s="24">
        <v>33.73518947397735</v>
      </c>
      <c r="Y88" s="24" t="s">
        <v>1929</v>
      </c>
      <c r="Z88" s="24">
        <v>5854</v>
      </c>
    </row>
    <row r="89" spans="1:26" x14ac:dyDescent="0.25">
      <c r="A89" s="24">
        <v>81</v>
      </c>
      <c r="B89" s="36" t="s">
        <v>2043</v>
      </c>
      <c r="C89" s="24">
        <v>61</v>
      </c>
      <c r="D89" s="24" t="s">
        <v>1755</v>
      </c>
      <c r="E89" s="24" t="s">
        <v>1908</v>
      </c>
      <c r="F89" s="24" t="s">
        <v>1899</v>
      </c>
      <c r="G89" s="24" t="s">
        <v>1937</v>
      </c>
      <c r="H89" s="90">
        <v>42677</v>
      </c>
      <c r="I89" s="24">
        <v>15</v>
      </c>
      <c r="J89" s="24">
        <v>79.825907912528962</v>
      </c>
      <c r="K89" s="24" t="s">
        <v>1962</v>
      </c>
      <c r="L89" s="24">
        <v>495</v>
      </c>
      <c r="O89" s="24">
        <v>136</v>
      </c>
      <c r="P89" s="36" t="s">
        <v>2044</v>
      </c>
      <c r="Q89" s="24">
        <v>22</v>
      </c>
      <c r="R89" s="24" t="s">
        <v>1917</v>
      </c>
      <c r="S89" s="24" t="s">
        <v>1908</v>
      </c>
      <c r="T89" s="24" t="s">
        <v>1899</v>
      </c>
      <c r="U89" s="24" t="s">
        <v>1906</v>
      </c>
      <c r="V89" s="90">
        <v>42724</v>
      </c>
      <c r="W89" s="24">
        <v>13</v>
      </c>
      <c r="X89" s="24">
        <v>25.299531535474095</v>
      </c>
      <c r="Y89" s="24" t="s">
        <v>1929</v>
      </c>
      <c r="Z89" s="24">
        <v>8914</v>
      </c>
    </row>
    <row r="90" spans="1:26" x14ac:dyDescent="0.25">
      <c r="A90" s="24">
        <v>82</v>
      </c>
      <c r="B90" s="36" t="s">
        <v>1996</v>
      </c>
      <c r="C90" s="24">
        <v>73</v>
      </c>
      <c r="D90" s="24" t="s">
        <v>1913</v>
      </c>
      <c r="E90" s="24" t="s">
        <v>1914</v>
      </c>
      <c r="F90" s="24" t="s">
        <v>1941</v>
      </c>
      <c r="G90" s="24" t="s">
        <v>1910</v>
      </c>
      <c r="H90" s="90">
        <v>43754</v>
      </c>
      <c r="I90" s="24">
        <v>12</v>
      </c>
      <c r="J90" s="24">
        <v>73.467833304948343</v>
      </c>
      <c r="K90" s="24" t="s">
        <v>1938</v>
      </c>
      <c r="L90" s="24">
        <v>6258</v>
      </c>
      <c r="O90" s="24">
        <v>137</v>
      </c>
      <c r="P90" s="36" t="s">
        <v>2045</v>
      </c>
      <c r="Q90" s="24">
        <v>20</v>
      </c>
      <c r="R90" s="24" t="s">
        <v>1757</v>
      </c>
      <c r="S90" s="24" t="s">
        <v>1908</v>
      </c>
      <c r="T90" s="24" t="s">
        <v>1915</v>
      </c>
      <c r="U90" s="24" t="s">
        <v>1906</v>
      </c>
      <c r="V90" s="90">
        <v>42979</v>
      </c>
      <c r="W90" s="24">
        <v>9</v>
      </c>
      <c r="X90" s="24">
        <v>45.873057992220026</v>
      </c>
      <c r="Y90" s="24" t="s">
        <v>1973</v>
      </c>
      <c r="Z90" s="24">
        <v>8568</v>
      </c>
    </row>
    <row r="91" spans="1:26" x14ac:dyDescent="0.25">
      <c r="A91" s="24">
        <v>83</v>
      </c>
      <c r="B91" s="36" t="s">
        <v>1997</v>
      </c>
      <c r="C91" s="24">
        <v>26</v>
      </c>
      <c r="D91" s="24" t="s">
        <v>1917</v>
      </c>
      <c r="E91" s="24" t="s">
        <v>1905</v>
      </c>
      <c r="F91" s="24" t="s">
        <v>1915</v>
      </c>
      <c r="G91" s="24" t="s">
        <v>1937</v>
      </c>
      <c r="H91" s="90">
        <v>42153</v>
      </c>
      <c r="I91" s="24">
        <v>12</v>
      </c>
      <c r="J91" s="24">
        <v>33.132821090664429</v>
      </c>
      <c r="K91" s="24" t="s">
        <v>1938</v>
      </c>
      <c r="L91" s="24">
        <v>9283</v>
      </c>
      <c r="O91" s="24">
        <v>138</v>
      </c>
      <c r="P91" s="36" t="s">
        <v>2046</v>
      </c>
      <c r="Q91" s="24">
        <v>62</v>
      </c>
      <c r="R91" s="24" t="s">
        <v>1757</v>
      </c>
      <c r="S91" s="24" t="s">
        <v>1928</v>
      </c>
      <c r="T91" s="24" t="s">
        <v>1922</v>
      </c>
      <c r="U91" s="24" t="s">
        <v>1906</v>
      </c>
      <c r="V91" s="90">
        <v>43070</v>
      </c>
      <c r="W91" s="24">
        <v>3</v>
      </c>
      <c r="X91" s="24">
        <v>90.985671775624169</v>
      </c>
      <c r="Y91" s="24" t="s">
        <v>1903</v>
      </c>
      <c r="Z91" s="24">
        <v>7871</v>
      </c>
    </row>
    <row r="92" spans="1:26" x14ac:dyDescent="0.25">
      <c r="A92" s="24">
        <v>84</v>
      </c>
      <c r="B92" s="36" t="s">
        <v>2047</v>
      </c>
      <c r="C92" s="24">
        <v>35</v>
      </c>
      <c r="D92" s="24" t="s">
        <v>1913</v>
      </c>
      <c r="E92" s="24" t="s">
        <v>1928</v>
      </c>
      <c r="F92" s="24" t="s">
        <v>1909</v>
      </c>
      <c r="G92" s="24" t="s">
        <v>1919</v>
      </c>
      <c r="H92" s="90">
        <v>43756</v>
      </c>
      <c r="I92" s="24">
        <v>9</v>
      </c>
      <c r="J92" s="24">
        <v>89.760089881235487</v>
      </c>
      <c r="K92" s="24" t="s">
        <v>1911</v>
      </c>
      <c r="L92" s="24">
        <v>3275</v>
      </c>
      <c r="O92" s="24">
        <v>140</v>
      </c>
      <c r="P92" s="36" t="s">
        <v>2048</v>
      </c>
      <c r="Q92" s="24">
        <v>60</v>
      </c>
      <c r="R92" s="24" t="s">
        <v>1760</v>
      </c>
      <c r="S92" s="24" t="s">
        <v>1905</v>
      </c>
      <c r="T92" s="24" t="s">
        <v>1902</v>
      </c>
      <c r="U92" s="24" t="s">
        <v>1910</v>
      </c>
      <c r="V92" s="90">
        <v>43103</v>
      </c>
      <c r="W92" s="24">
        <v>3</v>
      </c>
      <c r="X92" s="24">
        <v>79.142967004766376</v>
      </c>
      <c r="Y92" s="24" t="s">
        <v>1929</v>
      </c>
      <c r="Z92" s="24">
        <v>7695</v>
      </c>
    </row>
    <row r="93" spans="1:26" x14ac:dyDescent="0.25">
      <c r="A93" s="24">
        <v>85</v>
      </c>
      <c r="B93" s="36" t="s">
        <v>1999</v>
      </c>
      <c r="C93" s="24">
        <v>22</v>
      </c>
      <c r="D93" s="24" t="s">
        <v>1763</v>
      </c>
      <c r="E93" s="24" t="s">
        <v>1928</v>
      </c>
      <c r="F93" s="24" t="s">
        <v>1959</v>
      </c>
      <c r="G93" s="24" t="s">
        <v>1906</v>
      </c>
      <c r="H93" s="90">
        <v>43020</v>
      </c>
      <c r="I93" s="24">
        <v>12</v>
      </c>
      <c r="J93" s="24">
        <v>66.60378434657342</v>
      </c>
      <c r="K93" s="24" t="s">
        <v>1931</v>
      </c>
      <c r="L93" s="24">
        <v>9463</v>
      </c>
      <c r="O93" s="24">
        <v>141</v>
      </c>
      <c r="P93" s="36" t="s">
        <v>2049</v>
      </c>
      <c r="Q93" s="24">
        <v>51</v>
      </c>
      <c r="R93" s="24" t="s">
        <v>1759</v>
      </c>
      <c r="S93" s="24" t="s">
        <v>1914</v>
      </c>
      <c r="T93" s="24" t="s">
        <v>1922</v>
      </c>
      <c r="U93" s="24" t="s">
        <v>1937</v>
      </c>
      <c r="V93" s="90">
        <v>42215</v>
      </c>
      <c r="W93" s="24">
        <v>10</v>
      </c>
      <c r="X93" s="24">
        <v>46.691726784565802</v>
      </c>
      <c r="Y93" s="24" t="s">
        <v>1920</v>
      </c>
      <c r="Z93" s="24">
        <v>8856</v>
      </c>
    </row>
    <row r="94" spans="1:26" x14ac:dyDescent="0.25">
      <c r="A94" s="24">
        <v>86</v>
      </c>
      <c r="B94" s="36" t="s">
        <v>2050</v>
      </c>
      <c r="C94" s="24">
        <v>77</v>
      </c>
      <c r="D94" s="24" t="s">
        <v>1763</v>
      </c>
      <c r="E94" s="24" t="s">
        <v>1905</v>
      </c>
      <c r="F94" s="24" t="s">
        <v>1922</v>
      </c>
      <c r="G94" s="24" t="s">
        <v>1906</v>
      </c>
      <c r="H94" s="90">
        <v>43001</v>
      </c>
      <c r="I94" s="24">
        <v>5</v>
      </c>
      <c r="J94" s="24">
        <v>94.474554126142905</v>
      </c>
      <c r="K94" s="24" t="s">
        <v>1911</v>
      </c>
      <c r="L94" s="24">
        <v>5065</v>
      </c>
      <c r="O94" s="24">
        <v>142</v>
      </c>
      <c r="P94" s="36" t="s">
        <v>2051</v>
      </c>
      <c r="Q94" s="24">
        <v>36</v>
      </c>
      <c r="R94" s="24" t="s">
        <v>1760</v>
      </c>
      <c r="S94" s="24" t="s">
        <v>1908</v>
      </c>
      <c r="T94" s="24" t="s">
        <v>1922</v>
      </c>
      <c r="U94" s="24" t="s">
        <v>1910</v>
      </c>
      <c r="V94" s="90">
        <v>44097</v>
      </c>
      <c r="W94" s="24">
        <v>5</v>
      </c>
      <c r="X94" s="24">
        <v>77.194859910755341</v>
      </c>
      <c r="Y94" s="24" t="s">
        <v>1931</v>
      </c>
      <c r="Z94" s="24">
        <v>6946</v>
      </c>
    </row>
    <row r="95" spans="1:26" x14ac:dyDescent="0.25">
      <c r="A95" s="24">
        <v>87</v>
      </c>
      <c r="B95" s="36" t="s">
        <v>2000</v>
      </c>
      <c r="C95" s="24">
        <v>55</v>
      </c>
      <c r="D95" s="24" t="s">
        <v>1917</v>
      </c>
      <c r="E95" s="24" t="s">
        <v>1914</v>
      </c>
      <c r="F95" s="24" t="s">
        <v>1918</v>
      </c>
      <c r="G95" s="24" t="s">
        <v>1910</v>
      </c>
      <c r="H95" s="90">
        <v>42070</v>
      </c>
      <c r="I95" s="24">
        <v>14</v>
      </c>
      <c r="J95" s="24">
        <v>78.775068427580976</v>
      </c>
      <c r="K95" s="24" t="s">
        <v>1938</v>
      </c>
      <c r="L95" s="24">
        <v>6276</v>
      </c>
      <c r="O95" s="24">
        <v>143</v>
      </c>
      <c r="P95" s="36" t="s">
        <v>2052</v>
      </c>
      <c r="Q95" s="24">
        <v>64</v>
      </c>
      <c r="R95" s="24" t="s">
        <v>1755</v>
      </c>
      <c r="S95" s="24" t="s">
        <v>1905</v>
      </c>
      <c r="T95" s="24" t="s">
        <v>1941</v>
      </c>
      <c r="U95" s="24" t="s">
        <v>1906</v>
      </c>
      <c r="V95" s="90">
        <v>43714</v>
      </c>
      <c r="W95" s="24">
        <v>13</v>
      </c>
      <c r="X95" s="24">
        <v>98.546621979748878</v>
      </c>
      <c r="Y95" s="24" t="s">
        <v>1920</v>
      </c>
      <c r="Z95" s="24">
        <v>7901</v>
      </c>
    </row>
    <row r="96" spans="1:26" x14ac:dyDescent="0.25">
      <c r="A96" s="24">
        <v>88</v>
      </c>
      <c r="B96" s="36" t="s">
        <v>2002</v>
      </c>
      <c r="C96" s="24">
        <v>30</v>
      </c>
      <c r="D96" s="24" t="s">
        <v>1754</v>
      </c>
      <c r="E96" s="24" t="s">
        <v>1905</v>
      </c>
      <c r="F96" s="24" t="s">
        <v>1925</v>
      </c>
      <c r="G96" s="24" t="s">
        <v>1937</v>
      </c>
      <c r="H96" s="90">
        <v>41970</v>
      </c>
      <c r="I96" s="24">
        <v>10</v>
      </c>
      <c r="J96" s="24">
        <v>35.604168216677664</v>
      </c>
      <c r="K96" s="24" t="s">
        <v>1935</v>
      </c>
      <c r="L96" s="24">
        <v>8718</v>
      </c>
      <c r="O96" s="24">
        <v>145</v>
      </c>
      <c r="P96" s="36" t="s">
        <v>2053</v>
      </c>
      <c r="Q96" s="24">
        <v>27</v>
      </c>
      <c r="R96" s="24" t="s">
        <v>1763</v>
      </c>
      <c r="S96" s="24" t="s">
        <v>1928</v>
      </c>
      <c r="T96" s="24" t="s">
        <v>1918</v>
      </c>
      <c r="U96" s="24" t="s">
        <v>1906</v>
      </c>
      <c r="V96" s="90">
        <v>42329</v>
      </c>
      <c r="W96" s="24">
        <v>14</v>
      </c>
      <c r="X96" s="24">
        <v>39.757107491489705</v>
      </c>
      <c r="Y96" s="24" t="s">
        <v>1920</v>
      </c>
      <c r="Z96" s="24">
        <v>7535</v>
      </c>
    </row>
    <row r="97" spans="1:26" x14ac:dyDescent="0.25">
      <c r="A97" s="24">
        <v>89</v>
      </c>
      <c r="B97" s="36" t="s">
        <v>2004</v>
      </c>
      <c r="C97" s="24">
        <v>19</v>
      </c>
      <c r="D97" s="24" t="s">
        <v>1756</v>
      </c>
      <c r="E97" s="24" t="s">
        <v>1928</v>
      </c>
      <c r="F97" s="24" t="s">
        <v>1948</v>
      </c>
      <c r="G97" s="24" t="s">
        <v>1910</v>
      </c>
      <c r="H97" s="90">
        <v>42422</v>
      </c>
      <c r="I97" s="24">
        <v>13</v>
      </c>
      <c r="J97" s="24">
        <v>56.249875608826542</v>
      </c>
      <c r="K97" s="24" t="s">
        <v>1911</v>
      </c>
      <c r="L97" s="24">
        <v>8620</v>
      </c>
      <c r="O97" s="24">
        <v>146</v>
      </c>
      <c r="P97" s="36" t="s">
        <v>2054</v>
      </c>
      <c r="Q97" s="24">
        <v>30</v>
      </c>
      <c r="R97" s="24" t="s">
        <v>1917</v>
      </c>
      <c r="S97" s="24" t="s">
        <v>1928</v>
      </c>
      <c r="T97" s="24" t="s">
        <v>1915</v>
      </c>
      <c r="U97" s="24" t="s">
        <v>1937</v>
      </c>
      <c r="V97" s="90">
        <v>42449</v>
      </c>
      <c r="W97" s="24">
        <v>6</v>
      </c>
      <c r="X97" s="24">
        <v>75.211828899500532</v>
      </c>
      <c r="Y97" s="24" t="s">
        <v>1962</v>
      </c>
      <c r="Z97" s="24">
        <v>8485</v>
      </c>
    </row>
    <row r="98" spans="1:26" x14ac:dyDescent="0.25">
      <c r="A98" s="24">
        <v>90</v>
      </c>
      <c r="B98" s="36" t="s">
        <v>2055</v>
      </c>
      <c r="C98" s="24">
        <v>64</v>
      </c>
      <c r="D98" s="24" t="s">
        <v>1913</v>
      </c>
      <c r="E98" s="24" t="s">
        <v>1914</v>
      </c>
      <c r="F98" s="24" t="s">
        <v>1902</v>
      </c>
      <c r="G98" s="24" t="s">
        <v>1906</v>
      </c>
      <c r="H98" s="90">
        <v>43993</v>
      </c>
      <c r="I98" s="24">
        <v>5</v>
      </c>
      <c r="J98" s="24">
        <v>83.307134386859673</v>
      </c>
      <c r="K98" s="24" t="s">
        <v>1973</v>
      </c>
      <c r="L98" s="24">
        <v>819</v>
      </c>
      <c r="O98" s="24">
        <v>148</v>
      </c>
      <c r="P98" s="36" t="s">
        <v>2056</v>
      </c>
      <c r="Q98" s="24">
        <v>51</v>
      </c>
      <c r="R98" s="24" t="s">
        <v>1757</v>
      </c>
      <c r="S98" s="24" t="s">
        <v>1908</v>
      </c>
      <c r="T98" s="24" t="s">
        <v>1948</v>
      </c>
      <c r="U98" s="24" t="s">
        <v>1919</v>
      </c>
      <c r="V98" s="90">
        <v>42880</v>
      </c>
      <c r="W98" s="24">
        <v>14</v>
      </c>
      <c r="X98" s="24">
        <v>85.909784164307069</v>
      </c>
      <c r="Y98" s="24" t="s">
        <v>1929</v>
      </c>
      <c r="Z98" s="24">
        <v>5990</v>
      </c>
    </row>
    <row r="99" spans="1:26" x14ac:dyDescent="0.25">
      <c r="A99" s="24">
        <v>91</v>
      </c>
      <c r="B99" s="36" t="s">
        <v>2057</v>
      </c>
      <c r="C99" s="24">
        <v>30</v>
      </c>
      <c r="D99" s="24" t="s">
        <v>1755</v>
      </c>
      <c r="E99" s="24" t="s">
        <v>1905</v>
      </c>
      <c r="F99" s="24" t="s">
        <v>1922</v>
      </c>
      <c r="G99" s="24" t="s">
        <v>1910</v>
      </c>
      <c r="H99" s="90">
        <v>41932</v>
      </c>
      <c r="I99" s="24">
        <v>3</v>
      </c>
      <c r="J99" s="24">
        <v>86.621507385465989</v>
      </c>
      <c r="K99" s="24" t="s">
        <v>1911</v>
      </c>
      <c r="L99" s="24">
        <v>4198</v>
      </c>
      <c r="O99" s="24">
        <v>150</v>
      </c>
      <c r="P99" s="36" t="s">
        <v>2058</v>
      </c>
      <c r="Q99" s="24">
        <v>62</v>
      </c>
      <c r="R99" s="24" t="s">
        <v>1757</v>
      </c>
      <c r="S99" s="24" t="s">
        <v>1908</v>
      </c>
      <c r="T99" s="24" t="s">
        <v>1925</v>
      </c>
      <c r="U99" s="24" t="s">
        <v>1910</v>
      </c>
      <c r="V99" s="90">
        <v>42808</v>
      </c>
      <c r="W99" s="24">
        <v>3</v>
      </c>
      <c r="X99" s="24">
        <v>69.785505751643896</v>
      </c>
      <c r="Y99" s="24" t="s">
        <v>1903</v>
      </c>
      <c r="Z99" s="24">
        <v>4809</v>
      </c>
    </row>
    <row r="100" spans="1:26" x14ac:dyDescent="0.25">
      <c r="A100" s="24">
        <v>92</v>
      </c>
      <c r="B100" s="36" t="s">
        <v>2059</v>
      </c>
      <c r="C100" s="24">
        <v>59</v>
      </c>
      <c r="D100" s="24" t="s">
        <v>1756</v>
      </c>
      <c r="E100" s="24" t="s">
        <v>1928</v>
      </c>
      <c r="F100" s="24" t="s">
        <v>1899</v>
      </c>
      <c r="G100" s="24" t="s">
        <v>1919</v>
      </c>
      <c r="H100" s="90">
        <v>41730</v>
      </c>
      <c r="I100" s="24">
        <v>8</v>
      </c>
      <c r="J100" s="24">
        <v>53.387836514403332</v>
      </c>
      <c r="K100" s="24" t="s">
        <v>1931</v>
      </c>
      <c r="L100" s="24">
        <v>592</v>
      </c>
      <c r="O100" s="24">
        <v>151</v>
      </c>
      <c r="P100" s="36" t="s">
        <v>2060</v>
      </c>
      <c r="Q100" s="24">
        <v>41</v>
      </c>
      <c r="R100" s="24" t="s">
        <v>1760</v>
      </c>
      <c r="S100" s="24" t="s">
        <v>1914</v>
      </c>
      <c r="T100" s="24" t="s">
        <v>1902</v>
      </c>
      <c r="U100" s="24" t="s">
        <v>1919</v>
      </c>
      <c r="V100" s="90">
        <v>43306</v>
      </c>
      <c r="W100" s="24">
        <v>9</v>
      </c>
      <c r="X100" s="24">
        <v>74.671735992363608</v>
      </c>
      <c r="Y100" s="24" t="s">
        <v>1903</v>
      </c>
      <c r="Z100" s="24">
        <v>9029</v>
      </c>
    </row>
    <row r="101" spans="1:26" x14ac:dyDescent="0.25">
      <c r="A101" s="24">
        <v>93</v>
      </c>
      <c r="B101" s="36" t="s">
        <v>2005</v>
      </c>
      <c r="C101" s="24">
        <v>18</v>
      </c>
      <c r="D101" s="24" t="s">
        <v>1763</v>
      </c>
      <c r="E101" s="24" t="s">
        <v>1908</v>
      </c>
      <c r="F101" s="24" t="s">
        <v>1915</v>
      </c>
      <c r="G101" s="24" t="s">
        <v>1910</v>
      </c>
      <c r="H101" s="90">
        <v>41658</v>
      </c>
      <c r="I101" s="24">
        <v>5</v>
      </c>
      <c r="J101" s="24">
        <v>54.495765292763579</v>
      </c>
      <c r="K101" s="24" t="s">
        <v>1938</v>
      </c>
      <c r="L101" s="24">
        <v>8574</v>
      </c>
      <c r="O101" s="24">
        <v>152</v>
      </c>
      <c r="P101" s="36" t="s">
        <v>2061</v>
      </c>
      <c r="Q101" s="24">
        <v>47</v>
      </c>
      <c r="R101" s="24" t="s">
        <v>1757</v>
      </c>
      <c r="S101" s="24" t="s">
        <v>1908</v>
      </c>
      <c r="T101" s="24" t="s">
        <v>1918</v>
      </c>
      <c r="U101" s="24" t="s">
        <v>1910</v>
      </c>
      <c r="V101" s="90">
        <v>43935</v>
      </c>
      <c r="W101" s="24">
        <v>13</v>
      </c>
      <c r="X101" s="24">
        <v>63.826459462077814</v>
      </c>
      <c r="Y101" s="24" t="s">
        <v>1929</v>
      </c>
      <c r="Z101" s="24">
        <v>8345</v>
      </c>
    </row>
    <row r="102" spans="1:26" x14ac:dyDescent="0.25">
      <c r="A102" s="24">
        <v>94</v>
      </c>
      <c r="B102" s="36" t="s">
        <v>2062</v>
      </c>
      <c r="C102" s="24">
        <v>25</v>
      </c>
      <c r="D102" s="24" t="s">
        <v>1757</v>
      </c>
      <c r="E102" s="24" t="s">
        <v>1905</v>
      </c>
      <c r="F102" s="24" t="s">
        <v>1941</v>
      </c>
      <c r="G102" s="24" t="s">
        <v>1937</v>
      </c>
      <c r="H102" s="90">
        <v>44112</v>
      </c>
      <c r="I102" s="24">
        <v>3</v>
      </c>
      <c r="J102" s="24">
        <v>74.290080670243043</v>
      </c>
      <c r="K102" s="24" t="s">
        <v>1938</v>
      </c>
      <c r="L102" s="24">
        <v>3958</v>
      </c>
      <c r="O102" s="24">
        <v>154</v>
      </c>
      <c r="P102" s="36" t="s">
        <v>2063</v>
      </c>
      <c r="Q102" s="24">
        <v>60</v>
      </c>
      <c r="R102" s="24" t="s">
        <v>1917</v>
      </c>
      <c r="S102" s="24" t="s">
        <v>1908</v>
      </c>
      <c r="T102" s="24" t="s">
        <v>1899</v>
      </c>
      <c r="U102" s="24" t="s">
        <v>1937</v>
      </c>
      <c r="V102" s="90">
        <v>43791</v>
      </c>
      <c r="W102" s="24">
        <v>15</v>
      </c>
      <c r="X102" s="24">
        <v>63.166552346882</v>
      </c>
      <c r="Y102" s="24" t="s">
        <v>1938</v>
      </c>
      <c r="Z102" s="24">
        <v>6118</v>
      </c>
    </row>
    <row r="103" spans="1:26" x14ac:dyDescent="0.25">
      <c r="A103" s="24">
        <v>95</v>
      </c>
      <c r="B103" s="36" t="s">
        <v>2064</v>
      </c>
      <c r="C103" s="24">
        <v>80</v>
      </c>
      <c r="D103" s="24" t="s">
        <v>1755</v>
      </c>
      <c r="E103" s="24" t="s">
        <v>1928</v>
      </c>
      <c r="F103" s="24" t="s">
        <v>1948</v>
      </c>
      <c r="G103" s="24" t="s">
        <v>1910</v>
      </c>
      <c r="H103" s="90">
        <v>44194</v>
      </c>
      <c r="I103" s="24">
        <v>13</v>
      </c>
      <c r="J103" s="24">
        <v>79.092890474339015</v>
      </c>
      <c r="K103" s="24" t="s">
        <v>1935</v>
      </c>
      <c r="L103" s="24">
        <v>689</v>
      </c>
      <c r="O103" s="24">
        <v>155</v>
      </c>
      <c r="P103" s="36" t="s">
        <v>2065</v>
      </c>
      <c r="Q103" s="24">
        <v>69</v>
      </c>
      <c r="R103" s="24" t="s">
        <v>1759</v>
      </c>
      <c r="S103" s="24" t="s">
        <v>1914</v>
      </c>
      <c r="T103" s="24" t="s">
        <v>1899</v>
      </c>
      <c r="U103" s="24" t="s">
        <v>1910</v>
      </c>
      <c r="V103" s="90">
        <v>42312</v>
      </c>
      <c r="W103" s="24">
        <v>14</v>
      </c>
      <c r="X103" s="24">
        <v>28.578217424746065</v>
      </c>
      <c r="Y103" s="24" t="s">
        <v>1931</v>
      </c>
      <c r="Z103" s="24">
        <v>6315</v>
      </c>
    </row>
    <row r="104" spans="1:26" x14ac:dyDescent="0.25">
      <c r="A104" s="24">
        <v>96</v>
      </c>
      <c r="B104" s="36" t="s">
        <v>2007</v>
      </c>
      <c r="C104" s="24">
        <v>76</v>
      </c>
      <c r="D104" s="24" t="s">
        <v>1754</v>
      </c>
      <c r="E104" s="24" t="s">
        <v>1908</v>
      </c>
      <c r="F104" s="24" t="s">
        <v>1915</v>
      </c>
      <c r="G104" s="24" t="s">
        <v>1910</v>
      </c>
      <c r="H104" s="90">
        <v>41920</v>
      </c>
      <c r="I104" s="24">
        <v>4</v>
      </c>
      <c r="J104" s="24">
        <v>98.464363035339943</v>
      </c>
      <c r="K104" s="24" t="s">
        <v>1962</v>
      </c>
      <c r="L104" s="24">
        <v>9865</v>
      </c>
      <c r="O104" s="24">
        <v>156</v>
      </c>
      <c r="P104" s="36" t="s">
        <v>2066</v>
      </c>
      <c r="Q104" s="24">
        <v>40</v>
      </c>
      <c r="R104" s="24" t="s">
        <v>1754</v>
      </c>
      <c r="S104" s="24" t="s">
        <v>1905</v>
      </c>
      <c r="T104" s="24" t="s">
        <v>1918</v>
      </c>
      <c r="U104" s="24" t="s">
        <v>1919</v>
      </c>
      <c r="V104" s="90">
        <v>43956</v>
      </c>
      <c r="W104" s="24">
        <v>9</v>
      </c>
      <c r="X104" s="24">
        <v>51.538849968138436</v>
      </c>
      <c r="Y104" s="24" t="s">
        <v>1929</v>
      </c>
      <c r="Z104" s="24">
        <v>8944</v>
      </c>
    </row>
    <row r="105" spans="1:26" x14ac:dyDescent="0.25">
      <c r="A105" s="24">
        <v>97</v>
      </c>
      <c r="B105" s="36" t="s">
        <v>2009</v>
      </c>
      <c r="C105" s="24">
        <v>79</v>
      </c>
      <c r="D105" s="24" t="s">
        <v>1913</v>
      </c>
      <c r="E105" s="24" t="s">
        <v>1908</v>
      </c>
      <c r="F105" s="24" t="s">
        <v>1925</v>
      </c>
      <c r="G105" s="24" t="s">
        <v>1937</v>
      </c>
      <c r="H105" s="90">
        <v>42298</v>
      </c>
      <c r="I105" s="24">
        <v>8</v>
      </c>
      <c r="J105" s="24">
        <v>82.195526677566662</v>
      </c>
      <c r="K105" s="24" t="s">
        <v>1935</v>
      </c>
      <c r="L105" s="24">
        <v>9324</v>
      </c>
      <c r="O105" s="24">
        <v>158</v>
      </c>
      <c r="P105" s="36" t="s">
        <v>2067</v>
      </c>
      <c r="Q105" s="24">
        <v>53</v>
      </c>
      <c r="R105" s="24" t="s">
        <v>1754</v>
      </c>
      <c r="S105" s="24" t="s">
        <v>1908</v>
      </c>
      <c r="T105" s="24" t="s">
        <v>1918</v>
      </c>
      <c r="U105" s="24" t="s">
        <v>1919</v>
      </c>
      <c r="V105" s="90">
        <v>43827</v>
      </c>
      <c r="W105" s="24">
        <v>5</v>
      </c>
      <c r="X105" s="24">
        <v>51.499738326572121</v>
      </c>
      <c r="Y105" s="24" t="s">
        <v>1973</v>
      </c>
      <c r="Z105" s="24">
        <v>6979</v>
      </c>
    </row>
    <row r="106" spans="1:26" x14ac:dyDescent="0.25">
      <c r="A106" s="24">
        <v>98</v>
      </c>
      <c r="B106" s="36" t="s">
        <v>2010</v>
      </c>
      <c r="C106" s="24">
        <v>70</v>
      </c>
      <c r="D106" s="24" t="s">
        <v>1754</v>
      </c>
      <c r="E106" s="24" t="s">
        <v>1905</v>
      </c>
      <c r="F106" s="24" t="s">
        <v>1922</v>
      </c>
      <c r="G106" s="24" t="s">
        <v>1937</v>
      </c>
      <c r="H106" s="90">
        <v>43821</v>
      </c>
      <c r="I106" s="24">
        <v>3</v>
      </c>
      <c r="J106" s="24">
        <v>57.62630324025583</v>
      </c>
      <c r="K106" s="24" t="s">
        <v>1973</v>
      </c>
      <c r="L106" s="24">
        <v>7519</v>
      </c>
      <c r="O106" s="24">
        <v>159</v>
      </c>
      <c r="P106" s="36" t="s">
        <v>2068</v>
      </c>
      <c r="Q106" s="24">
        <v>73</v>
      </c>
      <c r="R106" s="24" t="s">
        <v>1754</v>
      </c>
      <c r="S106" s="24" t="s">
        <v>1928</v>
      </c>
      <c r="T106" s="24" t="s">
        <v>1915</v>
      </c>
      <c r="U106" s="24" t="s">
        <v>1919</v>
      </c>
      <c r="V106" s="90">
        <v>42550</v>
      </c>
      <c r="W106" s="24">
        <v>7</v>
      </c>
      <c r="X106" s="24">
        <v>62.737797900798355</v>
      </c>
      <c r="Y106" s="24" t="s">
        <v>1929</v>
      </c>
      <c r="Z106" s="24">
        <v>9025</v>
      </c>
    </row>
    <row r="107" spans="1:26" x14ac:dyDescent="0.25">
      <c r="A107" s="24">
        <v>99</v>
      </c>
      <c r="B107" s="36" t="s">
        <v>2012</v>
      </c>
      <c r="C107" s="24">
        <v>73</v>
      </c>
      <c r="D107" s="24" t="s">
        <v>1754</v>
      </c>
      <c r="E107" s="24" t="s">
        <v>1908</v>
      </c>
      <c r="F107" s="24" t="s">
        <v>1922</v>
      </c>
      <c r="G107" s="24" t="s">
        <v>1937</v>
      </c>
      <c r="H107" s="90">
        <v>43065</v>
      </c>
      <c r="I107" s="24">
        <v>9</v>
      </c>
      <c r="J107" s="24">
        <v>60.037851428277719</v>
      </c>
      <c r="K107" s="24" t="s">
        <v>1931</v>
      </c>
      <c r="L107" s="24">
        <v>9734</v>
      </c>
      <c r="O107" s="24">
        <v>162</v>
      </c>
      <c r="P107" s="36" t="s">
        <v>2069</v>
      </c>
      <c r="Q107" s="24">
        <v>26</v>
      </c>
      <c r="R107" s="24" t="s">
        <v>1757</v>
      </c>
      <c r="S107" s="24" t="s">
        <v>1905</v>
      </c>
      <c r="T107" s="24" t="s">
        <v>1922</v>
      </c>
      <c r="U107" s="24" t="s">
        <v>1906</v>
      </c>
      <c r="V107" s="90">
        <v>41954</v>
      </c>
      <c r="W107" s="24">
        <v>7</v>
      </c>
      <c r="X107" s="24">
        <v>77.616852313250064</v>
      </c>
      <c r="Y107" s="24" t="s">
        <v>1962</v>
      </c>
      <c r="Z107" s="24">
        <v>7741</v>
      </c>
    </row>
    <row r="108" spans="1:26" x14ac:dyDescent="0.25">
      <c r="A108" s="24">
        <v>100</v>
      </c>
      <c r="B108" s="36" t="s">
        <v>2014</v>
      </c>
      <c r="C108" s="24">
        <v>79</v>
      </c>
      <c r="D108" s="24" t="s">
        <v>1917</v>
      </c>
      <c r="E108" s="24" t="s">
        <v>1914</v>
      </c>
      <c r="F108" s="24" t="s">
        <v>1915</v>
      </c>
      <c r="G108" s="24" t="s">
        <v>1937</v>
      </c>
      <c r="H108" s="90">
        <v>43127</v>
      </c>
      <c r="I108" s="24">
        <v>7</v>
      </c>
      <c r="J108" s="24">
        <v>74.90383250166856</v>
      </c>
      <c r="K108" s="24" t="s">
        <v>1920</v>
      </c>
      <c r="L108" s="24">
        <v>8985</v>
      </c>
    </row>
    <row r="109" spans="1:26" x14ac:dyDescent="0.25">
      <c r="A109" s="24">
        <v>101</v>
      </c>
      <c r="B109" s="36" t="s">
        <v>2015</v>
      </c>
      <c r="C109" s="24">
        <v>42</v>
      </c>
      <c r="D109" s="24" t="s">
        <v>1917</v>
      </c>
      <c r="E109" s="24" t="s">
        <v>1908</v>
      </c>
      <c r="F109" s="24" t="s">
        <v>1925</v>
      </c>
      <c r="G109" s="24" t="s">
        <v>1919</v>
      </c>
      <c r="H109" s="90">
        <v>43208</v>
      </c>
      <c r="I109" s="24">
        <v>12</v>
      </c>
      <c r="J109" s="24">
        <v>51.293942985006005</v>
      </c>
      <c r="K109" s="24" t="s">
        <v>1962</v>
      </c>
      <c r="L109" s="24">
        <v>6040</v>
      </c>
    </row>
    <row r="110" spans="1:26" x14ac:dyDescent="0.25">
      <c r="A110" s="24">
        <v>102</v>
      </c>
      <c r="B110" s="36" t="s">
        <v>2070</v>
      </c>
      <c r="C110" s="24">
        <v>44</v>
      </c>
      <c r="D110" s="24" t="s">
        <v>1757</v>
      </c>
      <c r="E110" s="24" t="s">
        <v>1914</v>
      </c>
      <c r="F110" s="24" t="s">
        <v>1941</v>
      </c>
      <c r="G110" s="24" t="s">
        <v>1910</v>
      </c>
      <c r="H110" s="90">
        <v>42113</v>
      </c>
      <c r="I110" s="24">
        <v>11</v>
      </c>
      <c r="J110" s="24">
        <v>66.471733276217208</v>
      </c>
      <c r="K110" s="24" t="s">
        <v>1962</v>
      </c>
      <c r="L110" s="24">
        <v>4199</v>
      </c>
    </row>
    <row r="111" spans="1:26" x14ac:dyDescent="0.25">
      <c r="A111" s="24">
        <v>103</v>
      </c>
      <c r="B111" s="36" t="s">
        <v>2016</v>
      </c>
      <c r="C111" s="24">
        <v>62</v>
      </c>
      <c r="D111" s="24" t="s">
        <v>1913</v>
      </c>
      <c r="E111" s="24" t="s">
        <v>1905</v>
      </c>
      <c r="F111" s="24" t="s">
        <v>1902</v>
      </c>
      <c r="G111" s="24" t="s">
        <v>1910</v>
      </c>
      <c r="H111" s="90">
        <v>43406</v>
      </c>
      <c r="I111" s="24">
        <v>11</v>
      </c>
      <c r="J111" s="24">
        <v>88.58234780198606</v>
      </c>
      <c r="K111" s="24" t="s">
        <v>1920</v>
      </c>
      <c r="L111" s="24">
        <v>7153</v>
      </c>
    </row>
    <row r="112" spans="1:26" x14ac:dyDescent="0.25">
      <c r="A112" s="24">
        <v>104</v>
      </c>
      <c r="B112" s="36" t="s">
        <v>2017</v>
      </c>
      <c r="C112" s="24">
        <v>32</v>
      </c>
      <c r="D112" s="24" t="s">
        <v>1754</v>
      </c>
      <c r="E112" s="24" t="s">
        <v>1928</v>
      </c>
      <c r="F112" s="24" t="s">
        <v>1915</v>
      </c>
      <c r="G112" s="24" t="s">
        <v>1910</v>
      </c>
      <c r="H112" s="90">
        <v>42360</v>
      </c>
      <c r="I112" s="24">
        <v>13</v>
      </c>
      <c r="J112" s="24">
        <v>82.361446801499596</v>
      </c>
      <c r="K112" s="24" t="s">
        <v>1903</v>
      </c>
      <c r="L112" s="24">
        <v>8530</v>
      </c>
    </row>
    <row r="113" spans="1:12" x14ac:dyDescent="0.25">
      <c r="A113" s="24">
        <v>105</v>
      </c>
      <c r="B113" s="36" t="s">
        <v>2019</v>
      </c>
      <c r="C113" s="24">
        <v>73</v>
      </c>
      <c r="D113" s="24" t="s">
        <v>1765</v>
      </c>
      <c r="E113" s="24" t="s">
        <v>1914</v>
      </c>
      <c r="F113" s="24" t="s">
        <v>1915</v>
      </c>
      <c r="G113" s="24" t="s">
        <v>1910</v>
      </c>
      <c r="H113" s="90">
        <v>43610</v>
      </c>
      <c r="I113" s="24">
        <v>3</v>
      </c>
      <c r="J113" s="24">
        <v>62.926994348381804</v>
      </c>
      <c r="K113" s="24" t="s">
        <v>1938</v>
      </c>
      <c r="L113" s="24">
        <v>5897</v>
      </c>
    </row>
    <row r="114" spans="1:12" x14ac:dyDescent="0.25">
      <c r="A114" s="24">
        <v>106</v>
      </c>
      <c r="B114" s="36" t="s">
        <v>2021</v>
      </c>
      <c r="C114" s="24">
        <v>45</v>
      </c>
      <c r="D114" s="24" t="s">
        <v>1755</v>
      </c>
      <c r="E114" s="24" t="s">
        <v>1905</v>
      </c>
      <c r="F114" s="24" t="s">
        <v>1948</v>
      </c>
      <c r="G114" s="24" t="s">
        <v>1910</v>
      </c>
      <c r="H114" s="90">
        <v>42618</v>
      </c>
      <c r="I114" s="24">
        <v>12</v>
      </c>
      <c r="J114" s="24">
        <v>63.372819832006634</v>
      </c>
      <c r="K114" s="24" t="s">
        <v>1911</v>
      </c>
      <c r="L114" s="24">
        <v>6690</v>
      </c>
    </row>
    <row r="115" spans="1:12" x14ac:dyDescent="0.25">
      <c r="A115" s="24">
        <v>107</v>
      </c>
      <c r="B115" s="36" t="s">
        <v>2023</v>
      </c>
      <c r="C115" s="24">
        <v>51</v>
      </c>
      <c r="D115" s="24" t="s">
        <v>1760</v>
      </c>
      <c r="E115" s="24" t="s">
        <v>1908</v>
      </c>
      <c r="F115" s="24" t="s">
        <v>1925</v>
      </c>
      <c r="G115" s="24" t="s">
        <v>1910</v>
      </c>
      <c r="H115" s="90">
        <v>43548</v>
      </c>
      <c r="I115" s="24">
        <v>6</v>
      </c>
      <c r="J115" s="24">
        <v>99.976335848791692</v>
      </c>
      <c r="K115" s="24" t="s">
        <v>1931</v>
      </c>
      <c r="L115" s="24">
        <v>7678</v>
      </c>
    </row>
    <row r="116" spans="1:12" x14ac:dyDescent="0.25">
      <c r="A116" s="24">
        <v>108</v>
      </c>
      <c r="B116" s="36" t="s">
        <v>2025</v>
      </c>
      <c r="C116" s="24">
        <v>40</v>
      </c>
      <c r="D116" s="24" t="s">
        <v>1756</v>
      </c>
      <c r="E116" s="24" t="s">
        <v>1914</v>
      </c>
      <c r="F116" s="24" t="s">
        <v>1925</v>
      </c>
      <c r="G116" s="24" t="s">
        <v>1937</v>
      </c>
      <c r="H116" s="90">
        <v>43938</v>
      </c>
      <c r="I116" s="24">
        <v>10</v>
      </c>
      <c r="J116" s="24">
        <v>26.211164002274725</v>
      </c>
      <c r="K116" s="24" t="s">
        <v>1938</v>
      </c>
      <c r="L116" s="24">
        <v>8151</v>
      </c>
    </row>
    <row r="117" spans="1:12" x14ac:dyDescent="0.25">
      <c r="A117" s="24">
        <v>109</v>
      </c>
      <c r="B117" s="36" t="s">
        <v>2027</v>
      </c>
      <c r="C117" s="24">
        <v>46</v>
      </c>
      <c r="D117" s="24" t="s">
        <v>1765</v>
      </c>
      <c r="E117" s="24" t="s">
        <v>1905</v>
      </c>
      <c r="F117" s="24" t="s">
        <v>1948</v>
      </c>
      <c r="G117" s="24" t="s">
        <v>1919</v>
      </c>
      <c r="H117" s="90">
        <v>43064</v>
      </c>
      <c r="I117" s="24">
        <v>13</v>
      </c>
      <c r="J117" s="24">
        <v>79.225868591942358</v>
      </c>
      <c r="K117" s="24" t="s">
        <v>1920</v>
      </c>
      <c r="L117" s="24">
        <v>8884</v>
      </c>
    </row>
    <row r="118" spans="1:12" x14ac:dyDescent="0.25">
      <c r="A118" s="24">
        <v>110</v>
      </c>
      <c r="B118" s="36" t="s">
        <v>2028</v>
      </c>
      <c r="C118" s="24">
        <v>79</v>
      </c>
      <c r="D118" s="24" t="s">
        <v>1759</v>
      </c>
      <c r="E118" s="24" t="s">
        <v>1914</v>
      </c>
      <c r="F118" s="24" t="s">
        <v>1902</v>
      </c>
      <c r="G118" s="24" t="s">
        <v>1906</v>
      </c>
      <c r="H118" s="90">
        <v>41973</v>
      </c>
      <c r="I118" s="24">
        <v>5</v>
      </c>
      <c r="J118" s="24">
        <v>68.59956460583679</v>
      </c>
      <c r="K118" s="24" t="s">
        <v>1903</v>
      </c>
      <c r="L118" s="24">
        <v>5412</v>
      </c>
    </row>
    <row r="119" spans="1:12" x14ac:dyDescent="0.25">
      <c r="A119" s="24">
        <v>111</v>
      </c>
      <c r="B119" s="36" t="s">
        <v>2071</v>
      </c>
      <c r="C119" s="24">
        <v>41</v>
      </c>
      <c r="D119" s="24" t="s">
        <v>1760</v>
      </c>
      <c r="E119" s="24" t="s">
        <v>1908</v>
      </c>
      <c r="F119" s="24" t="s">
        <v>1902</v>
      </c>
      <c r="G119" s="24" t="s">
        <v>1906</v>
      </c>
      <c r="H119" s="90">
        <v>43067</v>
      </c>
      <c r="I119" s="24">
        <v>8</v>
      </c>
      <c r="J119" s="24">
        <v>28.578107034017886</v>
      </c>
      <c r="K119" s="24" t="s">
        <v>1929</v>
      </c>
      <c r="L119" s="24">
        <v>5050</v>
      </c>
    </row>
    <row r="120" spans="1:12" x14ac:dyDescent="0.25">
      <c r="A120" s="24">
        <v>112</v>
      </c>
      <c r="B120" s="36" t="s">
        <v>2072</v>
      </c>
      <c r="C120" s="24">
        <v>77</v>
      </c>
      <c r="D120" s="24" t="s">
        <v>1754</v>
      </c>
      <c r="E120" s="24" t="s">
        <v>1905</v>
      </c>
      <c r="F120" s="24" t="s">
        <v>1922</v>
      </c>
      <c r="G120" s="24" t="s">
        <v>1906</v>
      </c>
      <c r="H120" s="90">
        <v>43169</v>
      </c>
      <c r="I120" s="24">
        <v>4</v>
      </c>
      <c r="J120" s="24">
        <v>79.942310474254597</v>
      </c>
      <c r="K120" s="24" t="s">
        <v>1931</v>
      </c>
      <c r="L120" s="24">
        <v>1602</v>
      </c>
    </row>
    <row r="121" spans="1:12" x14ac:dyDescent="0.25">
      <c r="A121" s="24">
        <v>113</v>
      </c>
      <c r="B121" s="36" t="s">
        <v>2073</v>
      </c>
      <c r="C121" s="24">
        <v>80</v>
      </c>
      <c r="D121" s="24" t="s">
        <v>1759</v>
      </c>
      <c r="E121" s="24" t="s">
        <v>1905</v>
      </c>
      <c r="F121" s="24" t="s">
        <v>1918</v>
      </c>
      <c r="G121" s="24" t="s">
        <v>1937</v>
      </c>
      <c r="H121" s="90">
        <v>43260</v>
      </c>
      <c r="I121" s="24">
        <v>6</v>
      </c>
      <c r="J121" s="24">
        <v>65.416105693403125</v>
      </c>
      <c r="K121" s="24" t="s">
        <v>1923</v>
      </c>
      <c r="L121" s="24">
        <v>4526</v>
      </c>
    </row>
    <row r="122" spans="1:12" x14ac:dyDescent="0.25">
      <c r="A122" s="24">
        <v>114</v>
      </c>
      <c r="B122" s="36" t="s">
        <v>2029</v>
      </c>
      <c r="C122" s="24">
        <v>72</v>
      </c>
      <c r="D122" s="24" t="s">
        <v>1756</v>
      </c>
      <c r="E122" s="24" t="s">
        <v>1928</v>
      </c>
      <c r="F122" s="24" t="s">
        <v>1922</v>
      </c>
      <c r="G122" s="24" t="s">
        <v>1910</v>
      </c>
      <c r="H122" s="90">
        <v>42189</v>
      </c>
      <c r="I122" s="24">
        <v>13</v>
      </c>
      <c r="J122" s="24">
        <v>83.949038933176396</v>
      </c>
      <c r="K122" s="24" t="s">
        <v>1920</v>
      </c>
      <c r="L122" s="24">
        <v>7426</v>
      </c>
    </row>
    <row r="123" spans="1:12" x14ac:dyDescent="0.25">
      <c r="A123" s="24">
        <v>115</v>
      </c>
      <c r="B123" s="36" t="s">
        <v>2030</v>
      </c>
      <c r="C123" s="24">
        <v>44</v>
      </c>
      <c r="D123" s="24" t="s">
        <v>1755</v>
      </c>
      <c r="E123" s="24" t="s">
        <v>1914</v>
      </c>
      <c r="F123" s="24" t="s">
        <v>1948</v>
      </c>
      <c r="G123" s="24" t="s">
        <v>1910</v>
      </c>
      <c r="H123" s="90">
        <v>42418</v>
      </c>
      <c r="I123" s="24">
        <v>8</v>
      </c>
      <c r="J123" s="24">
        <v>71.328684222745423</v>
      </c>
      <c r="K123" s="24" t="s">
        <v>1920</v>
      </c>
      <c r="L123" s="24">
        <v>7931</v>
      </c>
    </row>
    <row r="124" spans="1:12" x14ac:dyDescent="0.25">
      <c r="A124" s="24">
        <v>116</v>
      </c>
      <c r="B124" s="36" t="s">
        <v>2032</v>
      </c>
      <c r="C124" s="24">
        <v>44</v>
      </c>
      <c r="D124" s="24" t="s">
        <v>1760</v>
      </c>
      <c r="E124" s="24" t="s">
        <v>1905</v>
      </c>
      <c r="F124" s="24" t="s">
        <v>1909</v>
      </c>
      <c r="G124" s="24" t="s">
        <v>1919</v>
      </c>
      <c r="H124" s="90">
        <v>42710</v>
      </c>
      <c r="I124" s="24">
        <v>13</v>
      </c>
      <c r="J124" s="24">
        <v>59.89810623405819</v>
      </c>
      <c r="K124" s="24" t="s">
        <v>1935</v>
      </c>
      <c r="L124" s="24">
        <v>6945</v>
      </c>
    </row>
    <row r="125" spans="1:12" x14ac:dyDescent="0.25">
      <c r="A125" s="24">
        <v>117</v>
      </c>
      <c r="B125" s="36" t="s">
        <v>2074</v>
      </c>
      <c r="C125" s="24">
        <v>79</v>
      </c>
      <c r="D125" s="24" t="s">
        <v>1754</v>
      </c>
      <c r="E125" s="24" t="s">
        <v>1914</v>
      </c>
      <c r="F125" s="24" t="s">
        <v>1918</v>
      </c>
      <c r="G125" s="24" t="s">
        <v>1906</v>
      </c>
      <c r="H125" s="90">
        <v>43752</v>
      </c>
      <c r="I125" s="24">
        <v>10</v>
      </c>
      <c r="J125" s="24">
        <v>92.948274486850423</v>
      </c>
      <c r="K125" s="24" t="s">
        <v>1935</v>
      </c>
      <c r="L125" s="24">
        <v>4882</v>
      </c>
    </row>
    <row r="126" spans="1:12" x14ac:dyDescent="0.25">
      <c r="A126" s="24">
        <v>118</v>
      </c>
      <c r="B126" s="36" t="s">
        <v>2075</v>
      </c>
      <c r="C126" s="24">
        <v>76</v>
      </c>
      <c r="D126" s="24" t="s">
        <v>1763</v>
      </c>
      <c r="E126" s="24" t="s">
        <v>1928</v>
      </c>
      <c r="F126" s="24" t="s">
        <v>1902</v>
      </c>
      <c r="G126" s="24" t="s">
        <v>1937</v>
      </c>
      <c r="H126" s="90">
        <v>43513</v>
      </c>
      <c r="I126" s="24">
        <v>11</v>
      </c>
      <c r="J126" s="24">
        <v>76.393522256128492</v>
      </c>
      <c r="K126" s="24" t="s">
        <v>1911</v>
      </c>
      <c r="L126" s="24">
        <v>3039</v>
      </c>
    </row>
    <row r="127" spans="1:12" x14ac:dyDescent="0.25">
      <c r="A127" s="24">
        <v>119</v>
      </c>
      <c r="B127" s="36" t="s">
        <v>2076</v>
      </c>
      <c r="C127" s="24">
        <v>56</v>
      </c>
      <c r="D127" s="24" t="s">
        <v>1755</v>
      </c>
      <c r="E127" s="24" t="s">
        <v>1908</v>
      </c>
      <c r="F127" s="24" t="s">
        <v>1948</v>
      </c>
      <c r="G127" s="24" t="s">
        <v>1910</v>
      </c>
      <c r="H127" s="90">
        <v>43348</v>
      </c>
      <c r="I127" s="24">
        <v>5</v>
      </c>
      <c r="J127" s="24">
        <v>69.502564103966037</v>
      </c>
      <c r="K127" s="24" t="s">
        <v>1938</v>
      </c>
      <c r="L127" s="24">
        <v>3394</v>
      </c>
    </row>
    <row r="128" spans="1:12" x14ac:dyDescent="0.25">
      <c r="A128" s="24">
        <v>120</v>
      </c>
      <c r="B128" s="36" t="s">
        <v>2033</v>
      </c>
      <c r="C128" s="24">
        <v>59</v>
      </c>
      <c r="D128" s="24" t="s">
        <v>1763</v>
      </c>
      <c r="E128" s="24" t="s">
        <v>1928</v>
      </c>
      <c r="F128" s="24" t="s">
        <v>1902</v>
      </c>
      <c r="G128" s="24" t="s">
        <v>1906</v>
      </c>
      <c r="H128" s="90">
        <v>44043</v>
      </c>
      <c r="I128" s="24">
        <v>6</v>
      </c>
      <c r="J128" s="24">
        <v>91.525376420653657</v>
      </c>
      <c r="K128" s="24" t="s">
        <v>1911</v>
      </c>
      <c r="L128" s="24">
        <v>7801</v>
      </c>
    </row>
    <row r="129" spans="1:12" x14ac:dyDescent="0.25">
      <c r="A129" s="24">
        <v>121</v>
      </c>
      <c r="B129" s="36" t="s">
        <v>2077</v>
      </c>
      <c r="C129" s="24">
        <v>31</v>
      </c>
      <c r="D129" s="24" t="s">
        <v>1760</v>
      </c>
      <c r="E129" s="24" t="s">
        <v>1914</v>
      </c>
      <c r="F129" s="24" t="s">
        <v>1959</v>
      </c>
      <c r="G129" s="24" t="s">
        <v>1919</v>
      </c>
      <c r="H129" s="90">
        <v>42937</v>
      </c>
      <c r="I129" s="24">
        <v>4</v>
      </c>
      <c r="J129" s="24">
        <v>63.119521510201203</v>
      </c>
      <c r="K129" s="24" t="s">
        <v>1929</v>
      </c>
      <c r="L129" s="24">
        <v>3701</v>
      </c>
    </row>
    <row r="130" spans="1:12" x14ac:dyDescent="0.25">
      <c r="A130" s="24">
        <v>122</v>
      </c>
      <c r="B130" s="36" t="s">
        <v>2034</v>
      </c>
      <c r="C130" s="24">
        <v>27</v>
      </c>
      <c r="D130" s="24" t="s">
        <v>1755</v>
      </c>
      <c r="E130" s="24" t="s">
        <v>1928</v>
      </c>
      <c r="F130" s="24" t="s">
        <v>1915</v>
      </c>
      <c r="G130" s="24" t="s">
        <v>1906</v>
      </c>
      <c r="H130" s="90">
        <v>43558</v>
      </c>
      <c r="I130" s="24">
        <v>14</v>
      </c>
      <c r="J130" s="24">
        <v>68.339241147908041</v>
      </c>
      <c r="K130" s="24" t="s">
        <v>1931</v>
      </c>
      <c r="L130" s="24">
        <v>9455</v>
      </c>
    </row>
    <row r="131" spans="1:12" x14ac:dyDescent="0.25">
      <c r="A131" s="24">
        <v>123</v>
      </c>
      <c r="B131" s="36" t="s">
        <v>2035</v>
      </c>
      <c r="C131" s="24">
        <v>75</v>
      </c>
      <c r="D131" s="24" t="s">
        <v>1917</v>
      </c>
      <c r="E131" s="24" t="s">
        <v>1908</v>
      </c>
      <c r="F131" s="24" t="s">
        <v>1899</v>
      </c>
      <c r="G131" s="24" t="s">
        <v>1937</v>
      </c>
      <c r="H131" s="90">
        <v>42592</v>
      </c>
      <c r="I131" s="24">
        <v>15</v>
      </c>
      <c r="J131" s="24">
        <v>97.778758801650511</v>
      </c>
      <c r="K131" s="24" t="s">
        <v>1929</v>
      </c>
      <c r="L131" s="24">
        <v>8067</v>
      </c>
    </row>
    <row r="132" spans="1:12" x14ac:dyDescent="0.25">
      <c r="A132" s="24">
        <v>124</v>
      </c>
      <c r="B132" s="36" t="s">
        <v>2037</v>
      </c>
      <c r="C132" s="24">
        <v>22</v>
      </c>
      <c r="D132" s="24" t="s">
        <v>1756</v>
      </c>
      <c r="E132" s="24" t="s">
        <v>1905</v>
      </c>
      <c r="F132" s="24" t="s">
        <v>1948</v>
      </c>
      <c r="G132" s="24" t="s">
        <v>1906</v>
      </c>
      <c r="H132" s="90">
        <v>42583</v>
      </c>
      <c r="I132" s="24">
        <v>10</v>
      </c>
      <c r="J132" s="24">
        <v>97.430252629562091</v>
      </c>
      <c r="K132" s="24" t="s">
        <v>1938</v>
      </c>
      <c r="L132" s="24">
        <v>9436</v>
      </c>
    </row>
    <row r="133" spans="1:12" x14ac:dyDescent="0.25">
      <c r="A133" s="24">
        <v>125</v>
      </c>
      <c r="B133" s="36" t="s">
        <v>2078</v>
      </c>
      <c r="C133" s="24">
        <v>29</v>
      </c>
      <c r="D133" s="24" t="s">
        <v>1760</v>
      </c>
      <c r="E133" s="24" t="s">
        <v>1928</v>
      </c>
      <c r="F133" s="24" t="s">
        <v>1899</v>
      </c>
      <c r="G133" s="24" t="s">
        <v>1910</v>
      </c>
      <c r="H133" s="90">
        <v>43750</v>
      </c>
      <c r="I133" s="24">
        <v>3</v>
      </c>
      <c r="J133" s="24">
        <v>51.513029661024952</v>
      </c>
      <c r="K133" s="24" t="s">
        <v>1929</v>
      </c>
      <c r="L133" s="24">
        <v>1652</v>
      </c>
    </row>
    <row r="134" spans="1:12" x14ac:dyDescent="0.25">
      <c r="A134" s="24">
        <v>126</v>
      </c>
      <c r="B134" s="36" t="s">
        <v>2038</v>
      </c>
      <c r="C134" s="24">
        <v>22</v>
      </c>
      <c r="D134" s="24" t="s">
        <v>1917</v>
      </c>
      <c r="E134" s="24" t="s">
        <v>1905</v>
      </c>
      <c r="F134" s="24" t="s">
        <v>1918</v>
      </c>
      <c r="G134" s="24" t="s">
        <v>1919</v>
      </c>
      <c r="H134" s="90">
        <v>42420</v>
      </c>
      <c r="I134" s="24">
        <v>9</v>
      </c>
      <c r="J134" s="24">
        <v>100.02533482914205</v>
      </c>
      <c r="K134" s="24" t="s">
        <v>1903</v>
      </c>
      <c r="L134" s="24">
        <v>3193</v>
      </c>
    </row>
    <row r="135" spans="1:12" x14ac:dyDescent="0.25">
      <c r="A135" s="24">
        <v>127</v>
      </c>
      <c r="B135" s="36" t="s">
        <v>2079</v>
      </c>
      <c r="C135" s="24">
        <v>48</v>
      </c>
      <c r="D135" s="24" t="s">
        <v>1765</v>
      </c>
      <c r="E135" s="24" t="s">
        <v>1908</v>
      </c>
      <c r="F135" s="24" t="s">
        <v>1909</v>
      </c>
      <c r="G135" s="24" t="s">
        <v>1919</v>
      </c>
      <c r="H135" s="90">
        <v>43184</v>
      </c>
      <c r="I135" s="24">
        <v>13</v>
      </c>
      <c r="J135" s="24">
        <v>89.502337359273255</v>
      </c>
      <c r="K135" s="24" t="s">
        <v>1920</v>
      </c>
      <c r="L135" s="24">
        <v>1152</v>
      </c>
    </row>
    <row r="136" spans="1:12" x14ac:dyDescent="0.25">
      <c r="A136" s="24">
        <v>128</v>
      </c>
      <c r="B136" s="36" t="s">
        <v>2080</v>
      </c>
      <c r="C136" s="24">
        <v>23</v>
      </c>
      <c r="D136" s="24" t="s">
        <v>1757</v>
      </c>
      <c r="E136" s="24" t="s">
        <v>1908</v>
      </c>
      <c r="F136" s="24" t="s">
        <v>1899</v>
      </c>
      <c r="G136" s="24" t="s">
        <v>1910</v>
      </c>
      <c r="H136" s="90">
        <v>42224</v>
      </c>
      <c r="I136" s="24">
        <v>11</v>
      </c>
      <c r="J136" s="24">
        <v>72.74647846467839</v>
      </c>
      <c r="K136" s="24" t="s">
        <v>1929</v>
      </c>
      <c r="L136" s="24">
        <v>2396</v>
      </c>
    </row>
    <row r="137" spans="1:12" x14ac:dyDescent="0.25">
      <c r="A137" s="24">
        <v>129</v>
      </c>
      <c r="B137" s="36" t="s">
        <v>2081</v>
      </c>
      <c r="C137" s="24">
        <v>78</v>
      </c>
      <c r="D137" s="24" t="s">
        <v>1757</v>
      </c>
      <c r="E137" s="24" t="s">
        <v>1905</v>
      </c>
      <c r="F137" s="24" t="s">
        <v>1909</v>
      </c>
      <c r="G137" s="24" t="s">
        <v>1937</v>
      </c>
      <c r="H137" s="90">
        <v>42238</v>
      </c>
      <c r="I137" s="24">
        <v>13</v>
      </c>
      <c r="J137" s="24">
        <v>26.804426289043764</v>
      </c>
      <c r="K137" s="24" t="s">
        <v>1911</v>
      </c>
      <c r="L137" s="24">
        <v>2617</v>
      </c>
    </row>
    <row r="138" spans="1:12" x14ac:dyDescent="0.25">
      <c r="A138" s="24">
        <v>130</v>
      </c>
      <c r="B138" s="36" t="s">
        <v>2082</v>
      </c>
      <c r="C138" s="24">
        <v>19</v>
      </c>
      <c r="D138" s="24" t="s">
        <v>1759</v>
      </c>
      <c r="E138" s="24" t="s">
        <v>1914</v>
      </c>
      <c r="F138" s="24" t="s">
        <v>1925</v>
      </c>
      <c r="G138" s="24" t="s">
        <v>1937</v>
      </c>
      <c r="H138" s="90">
        <v>42821</v>
      </c>
      <c r="I138" s="24">
        <v>3</v>
      </c>
      <c r="J138" s="24">
        <v>53.03176106243636</v>
      </c>
      <c r="K138" s="24" t="s">
        <v>1935</v>
      </c>
      <c r="L138" s="24">
        <v>4726</v>
      </c>
    </row>
    <row r="139" spans="1:12" x14ac:dyDescent="0.25">
      <c r="A139" s="24">
        <v>131</v>
      </c>
      <c r="B139" s="36" t="s">
        <v>2040</v>
      </c>
      <c r="C139" s="24">
        <v>72</v>
      </c>
      <c r="D139" s="24" t="s">
        <v>1755</v>
      </c>
      <c r="E139" s="24" t="s">
        <v>1914</v>
      </c>
      <c r="F139" s="24" t="s">
        <v>1941</v>
      </c>
      <c r="G139" s="24" t="s">
        <v>1919</v>
      </c>
      <c r="H139" s="90">
        <v>43741</v>
      </c>
      <c r="I139" s="24">
        <v>8</v>
      </c>
      <c r="J139" s="24">
        <v>94.818302697738133</v>
      </c>
      <c r="K139" s="24" t="s">
        <v>1903</v>
      </c>
      <c r="L139" s="24">
        <v>6061</v>
      </c>
    </row>
    <row r="140" spans="1:12" x14ac:dyDescent="0.25">
      <c r="A140" s="24">
        <v>132</v>
      </c>
      <c r="B140" s="36" t="s">
        <v>2041</v>
      </c>
      <c r="C140" s="24">
        <v>57</v>
      </c>
      <c r="D140" s="24" t="s">
        <v>1913</v>
      </c>
      <c r="E140" s="24" t="s">
        <v>1914</v>
      </c>
      <c r="F140" s="24" t="s">
        <v>1902</v>
      </c>
      <c r="G140" s="24" t="s">
        <v>1910</v>
      </c>
      <c r="H140" s="90">
        <v>44154</v>
      </c>
      <c r="I140" s="24">
        <v>10</v>
      </c>
      <c r="J140" s="24">
        <v>90.507423372999014</v>
      </c>
      <c r="K140" s="24" t="s">
        <v>1911</v>
      </c>
      <c r="L140" s="24">
        <v>7398</v>
      </c>
    </row>
    <row r="141" spans="1:12" x14ac:dyDescent="0.25">
      <c r="A141" s="24">
        <v>133</v>
      </c>
      <c r="B141" s="36" t="s">
        <v>2083</v>
      </c>
      <c r="C141" s="24">
        <v>33</v>
      </c>
      <c r="D141" s="24" t="s">
        <v>1917</v>
      </c>
      <c r="E141" s="24" t="s">
        <v>1908</v>
      </c>
      <c r="F141" s="24" t="s">
        <v>1948</v>
      </c>
      <c r="G141" s="24" t="s">
        <v>1937</v>
      </c>
      <c r="H141" s="90">
        <v>42444</v>
      </c>
      <c r="I141" s="24">
        <v>10</v>
      </c>
      <c r="J141" s="24">
        <v>45.202319360376663</v>
      </c>
      <c r="K141" s="24" t="s">
        <v>1931</v>
      </c>
      <c r="L141" s="24">
        <v>2705</v>
      </c>
    </row>
    <row r="142" spans="1:12" x14ac:dyDescent="0.25">
      <c r="A142" s="24">
        <v>134</v>
      </c>
      <c r="B142" s="36" t="s">
        <v>2042</v>
      </c>
      <c r="C142" s="24">
        <v>78</v>
      </c>
      <c r="D142" s="24" t="s">
        <v>1755</v>
      </c>
      <c r="E142" s="24" t="s">
        <v>1905</v>
      </c>
      <c r="F142" s="24" t="s">
        <v>1959</v>
      </c>
      <c r="G142" s="24" t="s">
        <v>1906</v>
      </c>
      <c r="H142" s="90">
        <v>42003</v>
      </c>
      <c r="I142" s="24">
        <v>7</v>
      </c>
      <c r="J142" s="24">
        <v>33.73518947397735</v>
      </c>
      <c r="K142" s="24" t="s">
        <v>1929</v>
      </c>
      <c r="L142" s="24">
        <v>5854</v>
      </c>
    </row>
    <row r="143" spans="1:12" x14ac:dyDescent="0.25">
      <c r="A143" s="24">
        <v>135</v>
      </c>
      <c r="B143" s="36" t="s">
        <v>2084</v>
      </c>
      <c r="C143" s="24">
        <v>27</v>
      </c>
      <c r="D143" s="24" t="s">
        <v>1760</v>
      </c>
      <c r="E143" s="24" t="s">
        <v>1908</v>
      </c>
      <c r="F143" s="24" t="s">
        <v>1922</v>
      </c>
      <c r="G143" s="24" t="s">
        <v>1910</v>
      </c>
      <c r="H143" s="90">
        <v>43714</v>
      </c>
      <c r="I143" s="24">
        <v>10</v>
      </c>
      <c r="J143" s="24">
        <v>65.756540960469792</v>
      </c>
      <c r="K143" s="24" t="s">
        <v>1911</v>
      </c>
      <c r="L143" s="24">
        <v>159</v>
      </c>
    </row>
    <row r="144" spans="1:12" x14ac:dyDescent="0.25">
      <c r="A144" s="24">
        <v>136</v>
      </c>
      <c r="B144" s="36" t="s">
        <v>2044</v>
      </c>
      <c r="C144" s="24">
        <v>22</v>
      </c>
      <c r="D144" s="24" t="s">
        <v>1917</v>
      </c>
      <c r="E144" s="24" t="s">
        <v>1908</v>
      </c>
      <c r="F144" s="24" t="s">
        <v>1899</v>
      </c>
      <c r="G144" s="24" t="s">
        <v>1906</v>
      </c>
      <c r="H144" s="90">
        <v>42724</v>
      </c>
      <c r="I144" s="24">
        <v>13</v>
      </c>
      <c r="J144" s="24">
        <v>25.299531535474095</v>
      </c>
      <c r="K144" s="24" t="s">
        <v>1929</v>
      </c>
      <c r="L144" s="24">
        <v>8914</v>
      </c>
    </row>
    <row r="145" spans="1:12" x14ac:dyDescent="0.25">
      <c r="A145" s="24">
        <v>137</v>
      </c>
      <c r="B145" s="36" t="s">
        <v>2045</v>
      </c>
      <c r="C145" s="24">
        <v>20</v>
      </c>
      <c r="D145" s="24" t="s">
        <v>1757</v>
      </c>
      <c r="E145" s="24" t="s">
        <v>1908</v>
      </c>
      <c r="F145" s="24" t="s">
        <v>1915</v>
      </c>
      <c r="G145" s="24" t="s">
        <v>1906</v>
      </c>
      <c r="H145" s="90">
        <v>42979</v>
      </c>
      <c r="I145" s="24">
        <v>9</v>
      </c>
      <c r="J145" s="24">
        <v>45.873057992220026</v>
      </c>
      <c r="K145" s="24" t="s">
        <v>1973</v>
      </c>
      <c r="L145" s="24">
        <v>8568</v>
      </c>
    </row>
    <row r="146" spans="1:12" x14ac:dyDescent="0.25">
      <c r="A146" s="24">
        <v>138</v>
      </c>
      <c r="B146" s="36" t="s">
        <v>2046</v>
      </c>
      <c r="C146" s="24">
        <v>62</v>
      </c>
      <c r="D146" s="24" t="s">
        <v>1757</v>
      </c>
      <c r="E146" s="24" t="s">
        <v>1928</v>
      </c>
      <c r="F146" s="24" t="s">
        <v>1922</v>
      </c>
      <c r="G146" s="24" t="s">
        <v>1906</v>
      </c>
      <c r="H146" s="90">
        <v>43070</v>
      </c>
      <c r="I146" s="24">
        <v>3</v>
      </c>
      <c r="J146" s="24">
        <v>90.985671775624169</v>
      </c>
      <c r="K146" s="24" t="s">
        <v>1903</v>
      </c>
      <c r="L146" s="24">
        <v>7871</v>
      </c>
    </row>
    <row r="147" spans="1:12" x14ac:dyDescent="0.25">
      <c r="A147" s="24">
        <v>139</v>
      </c>
      <c r="B147" s="36" t="s">
        <v>2085</v>
      </c>
      <c r="C147" s="24">
        <v>48</v>
      </c>
      <c r="D147" s="24" t="s">
        <v>1765</v>
      </c>
      <c r="E147" s="24" t="s">
        <v>1928</v>
      </c>
      <c r="F147" s="24" t="s">
        <v>1948</v>
      </c>
      <c r="G147" s="24" t="s">
        <v>1919</v>
      </c>
      <c r="H147" s="90">
        <v>43799</v>
      </c>
      <c r="I147" s="24">
        <v>4</v>
      </c>
      <c r="J147" s="24">
        <v>45.949036397758462</v>
      </c>
      <c r="K147" s="24" t="s">
        <v>1923</v>
      </c>
      <c r="L147" s="24">
        <v>2004</v>
      </c>
    </row>
    <row r="148" spans="1:12" x14ac:dyDescent="0.25">
      <c r="A148" s="24">
        <v>140</v>
      </c>
      <c r="B148" s="36" t="s">
        <v>2048</v>
      </c>
      <c r="C148" s="24">
        <v>60</v>
      </c>
      <c r="D148" s="24" t="s">
        <v>1760</v>
      </c>
      <c r="E148" s="24" t="s">
        <v>1905</v>
      </c>
      <c r="F148" s="24" t="s">
        <v>1902</v>
      </c>
      <c r="G148" s="24" t="s">
        <v>1910</v>
      </c>
      <c r="H148" s="90">
        <v>43103</v>
      </c>
      <c r="I148" s="24">
        <v>3</v>
      </c>
      <c r="J148" s="24">
        <v>79.142967004766376</v>
      </c>
      <c r="K148" s="24" t="s">
        <v>1929</v>
      </c>
      <c r="L148" s="24">
        <v>7695</v>
      </c>
    </row>
    <row r="149" spans="1:12" x14ac:dyDescent="0.25">
      <c r="A149" s="24">
        <v>141</v>
      </c>
      <c r="B149" s="36" t="s">
        <v>2049</v>
      </c>
      <c r="C149" s="24">
        <v>51</v>
      </c>
      <c r="D149" s="24" t="s">
        <v>1759</v>
      </c>
      <c r="E149" s="24" t="s">
        <v>1914</v>
      </c>
      <c r="F149" s="24" t="s">
        <v>1922</v>
      </c>
      <c r="G149" s="24" t="s">
        <v>1937</v>
      </c>
      <c r="H149" s="90">
        <v>42215</v>
      </c>
      <c r="I149" s="24">
        <v>10</v>
      </c>
      <c r="J149" s="24">
        <v>46.691726784565802</v>
      </c>
      <c r="K149" s="24" t="s">
        <v>1920</v>
      </c>
      <c r="L149" s="24">
        <v>8856</v>
      </c>
    </row>
    <row r="150" spans="1:12" x14ac:dyDescent="0.25">
      <c r="A150" s="24">
        <v>142</v>
      </c>
      <c r="B150" s="36" t="s">
        <v>2051</v>
      </c>
      <c r="C150" s="24">
        <v>36</v>
      </c>
      <c r="D150" s="24" t="s">
        <v>1760</v>
      </c>
      <c r="E150" s="24" t="s">
        <v>1908</v>
      </c>
      <c r="F150" s="24" t="s">
        <v>1922</v>
      </c>
      <c r="G150" s="24" t="s">
        <v>1910</v>
      </c>
      <c r="H150" s="90">
        <v>44097</v>
      </c>
      <c r="I150" s="24">
        <v>5</v>
      </c>
      <c r="J150" s="24">
        <v>77.194859910755341</v>
      </c>
      <c r="K150" s="24" t="s">
        <v>1931</v>
      </c>
      <c r="L150" s="24">
        <v>6946</v>
      </c>
    </row>
    <row r="151" spans="1:12" x14ac:dyDescent="0.25">
      <c r="A151" s="24">
        <v>143</v>
      </c>
      <c r="B151" s="36" t="s">
        <v>2052</v>
      </c>
      <c r="C151" s="24">
        <v>64</v>
      </c>
      <c r="D151" s="24" t="s">
        <v>1755</v>
      </c>
      <c r="E151" s="24" t="s">
        <v>1905</v>
      </c>
      <c r="F151" s="24" t="s">
        <v>1941</v>
      </c>
      <c r="G151" s="24" t="s">
        <v>1906</v>
      </c>
      <c r="H151" s="90">
        <v>43714</v>
      </c>
      <c r="I151" s="24">
        <v>13</v>
      </c>
      <c r="J151" s="24">
        <v>98.546621979748878</v>
      </c>
      <c r="K151" s="24" t="s">
        <v>1920</v>
      </c>
      <c r="L151" s="24">
        <v>7901</v>
      </c>
    </row>
    <row r="152" spans="1:12" x14ac:dyDescent="0.25">
      <c r="A152" s="24">
        <v>144</v>
      </c>
      <c r="B152" s="36" t="s">
        <v>2086</v>
      </c>
      <c r="C152" s="24">
        <v>21</v>
      </c>
      <c r="D152" s="24" t="s">
        <v>1763</v>
      </c>
      <c r="E152" s="24" t="s">
        <v>1908</v>
      </c>
      <c r="F152" s="24" t="s">
        <v>1899</v>
      </c>
      <c r="G152" s="24" t="s">
        <v>1919</v>
      </c>
      <c r="H152" s="90">
        <v>42117</v>
      </c>
      <c r="I152" s="24">
        <v>14</v>
      </c>
      <c r="J152" s="24">
        <v>92.00851336481881</v>
      </c>
      <c r="K152" s="24" t="s">
        <v>1935</v>
      </c>
      <c r="L152" s="24">
        <v>1778</v>
      </c>
    </row>
    <row r="153" spans="1:12" x14ac:dyDescent="0.25">
      <c r="A153" s="24">
        <v>145</v>
      </c>
      <c r="B153" s="36" t="s">
        <v>2053</v>
      </c>
      <c r="C153" s="24">
        <v>27</v>
      </c>
      <c r="D153" s="24" t="s">
        <v>1763</v>
      </c>
      <c r="E153" s="24" t="s">
        <v>1928</v>
      </c>
      <c r="F153" s="24" t="s">
        <v>1918</v>
      </c>
      <c r="G153" s="24" t="s">
        <v>1906</v>
      </c>
      <c r="H153" s="90">
        <v>42329</v>
      </c>
      <c r="I153" s="24">
        <v>14</v>
      </c>
      <c r="J153" s="24">
        <v>39.757107491489705</v>
      </c>
      <c r="K153" s="24" t="s">
        <v>1920</v>
      </c>
      <c r="L153" s="24">
        <v>7535</v>
      </c>
    </row>
    <row r="154" spans="1:12" x14ac:dyDescent="0.25">
      <c r="A154" s="24">
        <v>146</v>
      </c>
      <c r="B154" s="36" t="s">
        <v>2054</v>
      </c>
      <c r="C154" s="24">
        <v>30</v>
      </c>
      <c r="D154" s="24" t="s">
        <v>1917</v>
      </c>
      <c r="E154" s="24" t="s">
        <v>1928</v>
      </c>
      <c r="F154" s="24" t="s">
        <v>1915</v>
      </c>
      <c r="G154" s="24" t="s">
        <v>1937</v>
      </c>
      <c r="H154" s="90">
        <v>42449</v>
      </c>
      <c r="I154" s="24">
        <v>6</v>
      </c>
      <c r="J154" s="24">
        <v>75.211828899500532</v>
      </c>
      <c r="K154" s="24" t="s">
        <v>1962</v>
      </c>
      <c r="L154" s="24">
        <v>8485</v>
      </c>
    </row>
    <row r="155" spans="1:12" x14ac:dyDescent="0.25">
      <c r="A155" s="24">
        <v>147</v>
      </c>
      <c r="B155" s="36" t="s">
        <v>2087</v>
      </c>
      <c r="C155" s="24">
        <v>32</v>
      </c>
      <c r="D155" s="24" t="s">
        <v>1756</v>
      </c>
      <c r="E155" s="24" t="s">
        <v>1905</v>
      </c>
      <c r="F155" s="24" t="s">
        <v>1899</v>
      </c>
      <c r="G155" s="24" t="s">
        <v>1910</v>
      </c>
      <c r="H155" s="90">
        <v>42389</v>
      </c>
      <c r="I155" s="24">
        <v>12</v>
      </c>
      <c r="J155" s="24">
        <v>25.70801187493149</v>
      </c>
      <c r="K155" s="24" t="s">
        <v>1923</v>
      </c>
      <c r="L155" s="24">
        <v>4275</v>
      </c>
    </row>
    <row r="156" spans="1:12" x14ac:dyDescent="0.25">
      <c r="A156" s="24">
        <v>148</v>
      </c>
      <c r="B156" s="36" t="s">
        <v>2056</v>
      </c>
      <c r="C156" s="24">
        <v>51</v>
      </c>
      <c r="D156" s="24" t="s">
        <v>1757</v>
      </c>
      <c r="E156" s="24" t="s">
        <v>1908</v>
      </c>
      <c r="F156" s="24" t="s">
        <v>1948</v>
      </c>
      <c r="G156" s="24" t="s">
        <v>1919</v>
      </c>
      <c r="H156" s="90">
        <v>42880</v>
      </c>
      <c r="I156" s="24">
        <v>14</v>
      </c>
      <c r="J156" s="24">
        <v>85.909784164307069</v>
      </c>
      <c r="K156" s="24" t="s">
        <v>1929</v>
      </c>
      <c r="L156" s="24">
        <v>5990</v>
      </c>
    </row>
    <row r="157" spans="1:12" x14ac:dyDescent="0.25">
      <c r="A157" s="24">
        <v>149</v>
      </c>
      <c r="B157" s="36" t="s">
        <v>2088</v>
      </c>
      <c r="C157" s="24">
        <v>76</v>
      </c>
      <c r="D157" s="24" t="s">
        <v>1757</v>
      </c>
      <c r="E157" s="24" t="s">
        <v>1905</v>
      </c>
      <c r="F157" s="24" t="s">
        <v>1922</v>
      </c>
      <c r="G157" s="24" t="s">
        <v>1919</v>
      </c>
      <c r="H157" s="90">
        <v>43678</v>
      </c>
      <c r="I157" s="24">
        <v>13</v>
      </c>
      <c r="J157" s="24">
        <v>75.861467087321046</v>
      </c>
      <c r="K157" s="24" t="s">
        <v>1920</v>
      </c>
      <c r="L157" s="24">
        <v>266</v>
      </c>
    </row>
    <row r="158" spans="1:12" x14ac:dyDescent="0.25">
      <c r="A158" s="24">
        <v>150</v>
      </c>
      <c r="B158" s="36" t="s">
        <v>2058</v>
      </c>
      <c r="C158" s="24">
        <v>62</v>
      </c>
      <c r="D158" s="24" t="s">
        <v>1757</v>
      </c>
      <c r="E158" s="24" t="s">
        <v>1908</v>
      </c>
      <c r="F158" s="24" t="s">
        <v>1925</v>
      </c>
      <c r="G158" s="24" t="s">
        <v>1910</v>
      </c>
      <c r="H158" s="90">
        <v>42808</v>
      </c>
      <c r="I158" s="24">
        <v>3</v>
      </c>
      <c r="J158" s="24">
        <v>69.785505751643896</v>
      </c>
      <c r="K158" s="24" t="s">
        <v>1903</v>
      </c>
      <c r="L158" s="24">
        <v>4809</v>
      </c>
    </row>
    <row r="159" spans="1:12" x14ac:dyDescent="0.25">
      <c r="A159" s="24">
        <v>151</v>
      </c>
      <c r="B159" s="36" t="s">
        <v>2060</v>
      </c>
      <c r="C159" s="24">
        <v>41</v>
      </c>
      <c r="D159" s="24" t="s">
        <v>1760</v>
      </c>
      <c r="E159" s="24" t="s">
        <v>1914</v>
      </c>
      <c r="F159" s="24" t="s">
        <v>1902</v>
      </c>
      <c r="G159" s="24" t="s">
        <v>1919</v>
      </c>
      <c r="H159" s="90">
        <v>43306</v>
      </c>
      <c r="I159" s="24">
        <v>9</v>
      </c>
      <c r="J159" s="24">
        <v>74.671735992363608</v>
      </c>
      <c r="K159" s="24" t="s">
        <v>1903</v>
      </c>
      <c r="L159" s="24">
        <v>9029</v>
      </c>
    </row>
    <row r="160" spans="1:12" x14ac:dyDescent="0.25">
      <c r="A160" s="24">
        <v>152</v>
      </c>
      <c r="B160" s="36" t="s">
        <v>2061</v>
      </c>
      <c r="C160" s="24">
        <v>47</v>
      </c>
      <c r="D160" s="24" t="s">
        <v>1757</v>
      </c>
      <c r="E160" s="24" t="s">
        <v>1908</v>
      </c>
      <c r="F160" s="24" t="s">
        <v>1918</v>
      </c>
      <c r="G160" s="24" t="s">
        <v>1910</v>
      </c>
      <c r="H160" s="90">
        <v>43935</v>
      </c>
      <c r="I160" s="24">
        <v>13</v>
      </c>
      <c r="J160" s="24">
        <v>63.826459462077814</v>
      </c>
      <c r="K160" s="24" t="s">
        <v>1929</v>
      </c>
      <c r="L160" s="24">
        <v>8345</v>
      </c>
    </row>
    <row r="161" spans="1:12" x14ac:dyDescent="0.25">
      <c r="A161" s="24">
        <v>153</v>
      </c>
      <c r="B161" s="36" t="s">
        <v>2089</v>
      </c>
      <c r="C161" s="24">
        <v>53</v>
      </c>
      <c r="D161" s="24" t="s">
        <v>1913</v>
      </c>
      <c r="E161" s="24" t="s">
        <v>1928</v>
      </c>
      <c r="F161" s="24" t="s">
        <v>1902</v>
      </c>
      <c r="G161" s="24" t="s">
        <v>1937</v>
      </c>
      <c r="H161" s="90">
        <v>43988</v>
      </c>
      <c r="I161" s="24">
        <v>4</v>
      </c>
      <c r="J161" s="24">
        <v>99.556604989683308</v>
      </c>
      <c r="K161" s="24" t="s">
        <v>1911</v>
      </c>
      <c r="L161" s="24">
        <v>4102</v>
      </c>
    </row>
    <row r="162" spans="1:12" x14ac:dyDescent="0.25">
      <c r="A162" s="24">
        <v>154</v>
      </c>
      <c r="B162" s="36" t="s">
        <v>2063</v>
      </c>
      <c r="C162" s="24">
        <v>60</v>
      </c>
      <c r="D162" s="24" t="s">
        <v>1917</v>
      </c>
      <c r="E162" s="24" t="s">
        <v>1908</v>
      </c>
      <c r="F162" s="24" t="s">
        <v>1899</v>
      </c>
      <c r="G162" s="24" t="s">
        <v>1937</v>
      </c>
      <c r="H162" s="90">
        <v>43791</v>
      </c>
      <c r="I162" s="24">
        <v>15</v>
      </c>
      <c r="J162" s="24">
        <v>63.166552346882</v>
      </c>
      <c r="K162" s="24" t="s">
        <v>1938</v>
      </c>
      <c r="L162" s="24">
        <v>6118</v>
      </c>
    </row>
    <row r="163" spans="1:12" x14ac:dyDescent="0.25">
      <c r="A163" s="24">
        <v>155</v>
      </c>
      <c r="B163" s="36" t="s">
        <v>2065</v>
      </c>
      <c r="C163" s="24">
        <v>69</v>
      </c>
      <c r="D163" s="24" t="s">
        <v>1759</v>
      </c>
      <c r="E163" s="24" t="s">
        <v>1914</v>
      </c>
      <c r="F163" s="24" t="s">
        <v>1899</v>
      </c>
      <c r="G163" s="24" t="s">
        <v>1910</v>
      </c>
      <c r="H163" s="90">
        <v>42312</v>
      </c>
      <c r="I163" s="24">
        <v>14</v>
      </c>
      <c r="J163" s="24">
        <v>28.578217424746065</v>
      </c>
      <c r="K163" s="24" t="s">
        <v>1931</v>
      </c>
      <c r="L163" s="24">
        <v>6315</v>
      </c>
    </row>
    <row r="164" spans="1:12" x14ac:dyDescent="0.25">
      <c r="A164" s="24">
        <v>156</v>
      </c>
      <c r="B164" s="36" t="s">
        <v>2066</v>
      </c>
      <c r="C164" s="24">
        <v>40</v>
      </c>
      <c r="D164" s="24" t="s">
        <v>1754</v>
      </c>
      <c r="E164" s="24" t="s">
        <v>1905</v>
      </c>
      <c r="F164" s="24" t="s">
        <v>1918</v>
      </c>
      <c r="G164" s="24" t="s">
        <v>1919</v>
      </c>
      <c r="H164" s="90">
        <v>43956</v>
      </c>
      <c r="I164" s="24">
        <v>9</v>
      </c>
      <c r="J164" s="24">
        <v>51.538849968138436</v>
      </c>
      <c r="K164" s="24" t="s">
        <v>1929</v>
      </c>
      <c r="L164" s="24">
        <v>8944</v>
      </c>
    </row>
    <row r="165" spans="1:12" x14ac:dyDescent="0.25">
      <c r="A165" s="24">
        <v>157</v>
      </c>
      <c r="B165" s="36" t="s">
        <v>2090</v>
      </c>
      <c r="C165" s="24">
        <v>76</v>
      </c>
      <c r="D165" s="24" t="s">
        <v>1756</v>
      </c>
      <c r="E165" s="24" t="s">
        <v>1908</v>
      </c>
      <c r="F165" s="24" t="s">
        <v>1948</v>
      </c>
      <c r="G165" s="24" t="s">
        <v>1906</v>
      </c>
      <c r="H165" s="90">
        <v>42258</v>
      </c>
      <c r="I165" s="24">
        <v>8</v>
      </c>
      <c r="J165" s="24">
        <v>53.532874598710109</v>
      </c>
      <c r="K165" s="24" t="s">
        <v>1931</v>
      </c>
      <c r="L165" s="24">
        <v>1187</v>
      </c>
    </row>
    <row r="166" spans="1:12" x14ac:dyDescent="0.25">
      <c r="A166" s="24">
        <v>158</v>
      </c>
      <c r="B166" s="36" t="s">
        <v>2067</v>
      </c>
      <c r="C166" s="24">
        <v>53</v>
      </c>
      <c r="D166" s="24" t="s">
        <v>1754</v>
      </c>
      <c r="E166" s="24" t="s">
        <v>1908</v>
      </c>
      <c r="F166" s="24" t="s">
        <v>1918</v>
      </c>
      <c r="G166" s="24" t="s">
        <v>1919</v>
      </c>
      <c r="H166" s="90">
        <v>43827</v>
      </c>
      <c r="I166" s="24">
        <v>5</v>
      </c>
      <c r="J166" s="24">
        <v>51.499738326572121</v>
      </c>
      <c r="K166" s="24" t="s">
        <v>1973</v>
      </c>
      <c r="L166" s="24">
        <v>6979</v>
      </c>
    </row>
    <row r="167" spans="1:12" x14ac:dyDescent="0.25">
      <c r="A167" s="24">
        <v>159</v>
      </c>
      <c r="B167" s="36" t="s">
        <v>2068</v>
      </c>
      <c r="C167" s="24">
        <v>73</v>
      </c>
      <c r="D167" s="24" t="s">
        <v>1754</v>
      </c>
      <c r="E167" s="24" t="s">
        <v>1928</v>
      </c>
      <c r="F167" s="24" t="s">
        <v>1915</v>
      </c>
      <c r="G167" s="24" t="s">
        <v>1919</v>
      </c>
      <c r="H167" s="90">
        <v>42550</v>
      </c>
      <c r="I167" s="24">
        <v>7</v>
      </c>
      <c r="J167" s="24">
        <v>62.737797900798355</v>
      </c>
      <c r="K167" s="24" t="s">
        <v>1929</v>
      </c>
      <c r="L167" s="24">
        <v>9025</v>
      </c>
    </row>
    <row r="168" spans="1:12" x14ac:dyDescent="0.25">
      <c r="A168" s="24">
        <v>160</v>
      </c>
      <c r="B168" s="36" t="s">
        <v>2091</v>
      </c>
      <c r="C168" s="24">
        <v>50</v>
      </c>
      <c r="D168" s="24" t="s">
        <v>1757</v>
      </c>
      <c r="E168" s="24" t="s">
        <v>1905</v>
      </c>
      <c r="F168" s="24" t="s">
        <v>1925</v>
      </c>
      <c r="G168" s="24" t="s">
        <v>1906</v>
      </c>
      <c r="H168" s="90">
        <v>43954</v>
      </c>
      <c r="I168" s="24">
        <v>4</v>
      </c>
      <c r="J168" s="24">
        <v>31.700230956271884</v>
      </c>
      <c r="K168" s="24" t="s">
        <v>1938</v>
      </c>
      <c r="L168" s="24">
        <v>1453</v>
      </c>
    </row>
    <row r="169" spans="1:12" x14ac:dyDescent="0.25">
      <c r="A169" s="24">
        <v>161</v>
      </c>
      <c r="B169" s="36" t="s">
        <v>2092</v>
      </c>
      <c r="C169" s="24">
        <v>71</v>
      </c>
      <c r="D169" s="24" t="s">
        <v>1759</v>
      </c>
      <c r="E169" s="24" t="s">
        <v>1928</v>
      </c>
      <c r="F169" s="24" t="s">
        <v>1925</v>
      </c>
      <c r="G169" s="24" t="s">
        <v>1910</v>
      </c>
      <c r="H169" s="90">
        <v>42022</v>
      </c>
      <c r="I169" s="24">
        <v>4</v>
      </c>
      <c r="J169" s="24">
        <v>64.908708682526196</v>
      </c>
      <c r="K169" s="24" t="s">
        <v>1929</v>
      </c>
      <c r="L169" s="24">
        <v>583</v>
      </c>
    </row>
    <row r="170" spans="1:12" x14ac:dyDescent="0.25">
      <c r="A170" s="24">
        <v>162</v>
      </c>
      <c r="B170" s="36" t="s">
        <v>2069</v>
      </c>
      <c r="C170" s="24">
        <v>26</v>
      </c>
      <c r="D170" s="24" t="s">
        <v>1757</v>
      </c>
      <c r="E170" s="24" t="s">
        <v>1905</v>
      </c>
      <c r="F170" s="24" t="s">
        <v>1922</v>
      </c>
      <c r="G170" s="24" t="s">
        <v>1906</v>
      </c>
      <c r="H170" s="90">
        <v>41954</v>
      </c>
      <c r="I170" s="24">
        <v>7</v>
      </c>
      <c r="J170" s="24">
        <v>77.616852313250064</v>
      </c>
      <c r="K170" s="24" t="s">
        <v>1962</v>
      </c>
      <c r="L170" s="24">
        <v>7741</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DEA0-7723-4A1F-95B2-273713D5BF64}">
  <dimension ref="A1:AB170"/>
  <sheetViews>
    <sheetView workbookViewId="0">
      <selection activeCell="O31" sqref="O31"/>
    </sheetView>
  </sheetViews>
  <sheetFormatPr defaultRowHeight="15" x14ac:dyDescent="0.25"/>
  <sheetData>
    <row r="1" spans="1:28" x14ac:dyDescent="0.25">
      <c r="A1" t="s">
        <v>2094</v>
      </c>
      <c r="Q1" t="s">
        <v>2095</v>
      </c>
    </row>
    <row r="3" spans="1:28" x14ac:dyDescent="0.25">
      <c r="Q3" cm="1">
        <f t="array" ref="Q3:AB8">_xlfn._xlws.FILTER(A8:L170,(D8:D170="batumi")*(E8:E170="psp"))</f>
        <v>42</v>
      </c>
      <c r="R3" t="str">
        <v>abuladze giorgi</v>
      </c>
      <c r="S3">
        <v>18</v>
      </c>
      <c r="T3" t="str">
        <v>batumi</v>
      </c>
      <c r="U3" t="str">
        <v>PSP</v>
      </c>
      <c r="V3" t="str">
        <v>ანალგინი</v>
      </c>
      <c r="W3" t="str">
        <v>სტუდენტი</v>
      </c>
      <c r="X3">
        <v>42369</v>
      </c>
      <c r="Y3">
        <v>11</v>
      </c>
      <c r="Z3">
        <v>89.036879984953941</v>
      </c>
      <c r="AA3" t="str">
        <v>FRANCE</v>
      </c>
      <c r="AB3">
        <v>3912</v>
      </c>
    </row>
    <row r="4" spans="1:28" x14ac:dyDescent="0.25">
      <c r="Q4">
        <v>69</v>
      </c>
      <c r="R4" t="str">
        <v>xatiashvili giorgi</v>
      </c>
      <c r="S4">
        <v>54</v>
      </c>
      <c r="T4" t="str">
        <v>batumi</v>
      </c>
      <c r="U4" t="str">
        <v>PSP</v>
      </c>
      <c r="V4" t="str">
        <v>ანალგინი</v>
      </c>
      <c r="W4" t="str">
        <v>დასაქმებული</v>
      </c>
      <c r="X4">
        <v>42981</v>
      </c>
      <c r="Y4">
        <v>7</v>
      </c>
      <c r="Z4">
        <v>63.832372177457302</v>
      </c>
      <c r="AA4" t="str">
        <v>JAPAN</v>
      </c>
      <c r="AB4">
        <v>6658</v>
      </c>
    </row>
    <row r="5" spans="1:28" x14ac:dyDescent="0.25">
      <c r="Q5">
        <v>88</v>
      </c>
      <c r="R5" t="str">
        <v>marexishvili diana</v>
      </c>
      <c r="S5">
        <v>30</v>
      </c>
      <c r="T5" t="str">
        <v>batumi</v>
      </c>
      <c r="U5" t="str">
        <v>PSP</v>
      </c>
      <c r="V5" t="str">
        <v>ატარაქსი</v>
      </c>
      <c r="W5" t="str">
        <v>დასაქმებული</v>
      </c>
      <c r="X5">
        <v>41970</v>
      </c>
      <c r="Y5">
        <v>10</v>
      </c>
      <c r="Z5">
        <v>35.604168216677664</v>
      </c>
      <c r="AA5" t="str">
        <v>USA</v>
      </c>
      <c r="AB5">
        <v>8718</v>
      </c>
    </row>
    <row r="6" spans="1:28" x14ac:dyDescent="0.25">
      <c r="Q6">
        <v>98</v>
      </c>
      <c r="R6" t="str">
        <v>cholokava shalva</v>
      </c>
      <c r="S6">
        <v>70</v>
      </c>
      <c r="T6" t="str">
        <v>batumi</v>
      </c>
      <c r="U6" t="str">
        <v>PSP</v>
      </c>
      <c r="V6" t="str">
        <v>ნოშპა</v>
      </c>
      <c r="W6" t="str">
        <v>დასაქმებული</v>
      </c>
      <c r="X6">
        <v>43821</v>
      </c>
      <c r="Y6">
        <v>3</v>
      </c>
      <c r="Z6">
        <v>57.62630324025583</v>
      </c>
      <c r="AA6" t="str">
        <v>TURKEY</v>
      </c>
      <c r="AB6">
        <v>7519</v>
      </c>
    </row>
    <row r="7" spans="1:28" x14ac:dyDescent="0.25">
      <c r="Q7">
        <v>112</v>
      </c>
      <c r="R7" t="str">
        <v>songulia jambul</v>
      </c>
      <c r="S7">
        <v>77</v>
      </c>
      <c r="T7" t="str">
        <v>batumi</v>
      </c>
      <c r="U7" t="str">
        <v>PSP</v>
      </c>
      <c r="V7" t="str">
        <v>ნოშპა</v>
      </c>
      <c r="W7" t="str">
        <v>სტუდენტი</v>
      </c>
      <c r="X7">
        <v>43169</v>
      </c>
      <c r="Y7">
        <v>4</v>
      </c>
      <c r="Z7">
        <v>79.942310474254597</v>
      </c>
      <c r="AA7" t="str">
        <v>ENGLISH</v>
      </c>
      <c r="AB7">
        <v>1602</v>
      </c>
    </row>
    <row r="8" spans="1:28" ht="60" x14ac:dyDescent="0.25">
      <c r="A8" s="55" t="s">
        <v>1472</v>
      </c>
      <c r="B8" s="55" t="s">
        <v>1471</v>
      </c>
      <c r="C8" s="55" t="s">
        <v>1156</v>
      </c>
      <c r="D8" s="55" t="s">
        <v>1891</v>
      </c>
      <c r="E8" s="55" t="s">
        <v>1892</v>
      </c>
      <c r="F8" s="55" t="s">
        <v>1893</v>
      </c>
      <c r="G8" s="55" t="s">
        <v>1894</v>
      </c>
      <c r="H8" s="55" t="s">
        <v>1895</v>
      </c>
      <c r="I8" s="55" t="s">
        <v>1896</v>
      </c>
      <c r="J8" s="55" t="s">
        <v>1897</v>
      </c>
      <c r="K8" s="55" t="s">
        <v>1898</v>
      </c>
      <c r="L8" s="89" t="s">
        <v>1664</v>
      </c>
      <c r="Q8">
        <v>156</v>
      </c>
      <c r="R8" t="str">
        <v>chaduneli dali</v>
      </c>
      <c r="S8">
        <v>40</v>
      </c>
      <c r="T8" t="str">
        <v>batumi</v>
      </c>
      <c r="U8" t="str">
        <v>PSP</v>
      </c>
      <c r="V8" t="str">
        <v>ნიმესილი</v>
      </c>
      <c r="W8" t="str">
        <v>უმუშევარი</v>
      </c>
      <c r="X8">
        <v>43956</v>
      </c>
      <c r="Y8">
        <v>9</v>
      </c>
      <c r="Z8">
        <v>51.538849968138436</v>
      </c>
      <c r="AA8" t="str">
        <v>CHINA</v>
      </c>
      <c r="AB8">
        <v>8944</v>
      </c>
    </row>
    <row r="9" spans="1:28" x14ac:dyDescent="0.25">
      <c r="A9" s="24">
        <v>1</v>
      </c>
      <c r="B9" s="36" t="s">
        <v>1904</v>
      </c>
      <c r="C9" s="24">
        <v>72</v>
      </c>
      <c r="D9" s="24" t="s">
        <v>1759</v>
      </c>
      <c r="E9" s="24" t="s">
        <v>1905</v>
      </c>
      <c r="F9" s="24" t="s">
        <v>1899</v>
      </c>
      <c r="G9" s="24" t="s">
        <v>1906</v>
      </c>
      <c r="H9" s="90">
        <v>42640</v>
      </c>
      <c r="I9" s="24">
        <v>7</v>
      </c>
      <c r="J9" s="24">
        <v>63.547189033832268</v>
      </c>
      <c r="K9" s="24" t="s">
        <v>1903</v>
      </c>
      <c r="L9" s="24">
        <v>3788</v>
      </c>
    </row>
    <row r="10" spans="1:28" x14ac:dyDescent="0.25">
      <c r="A10" s="24">
        <v>2</v>
      </c>
      <c r="B10" s="36" t="s">
        <v>1907</v>
      </c>
      <c r="C10" s="24">
        <v>49</v>
      </c>
      <c r="D10" s="24" t="s">
        <v>1760</v>
      </c>
      <c r="E10" s="24" t="s">
        <v>1908</v>
      </c>
      <c r="F10" s="24" t="s">
        <v>1909</v>
      </c>
      <c r="G10" s="24" t="s">
        <v>1910</v>
      </c>
      <c r="H10" s="90">
        <v>43092</v>
      </c>
      <c r="I10" s="24">
        <v>7</v>
      </c>
      <c r="J10" s="24">
        <v>99.20384251427781</v>
      </c>
      <c r="K10" s="24" t="s">
        <v>1911</v>
      </c>
      <c r="L10" s="24">
        <v>7929</v>
      </c>
    </row>
    <row r="11" spans="1:28" x14ac:dyDescent="0.25">
      <c r="A11" s="24">
        <v>3</v>
      </c>
      <c r="B11" s="36" t="s">
        <v>1912</v>
      </c>
      <c r="C11" s="24">
        <v>68</v>
      </c>
      <c r="D11" s="24" t="s">
        <v>1913</v>
      </c>
      <c r="E11" s="24" t="s">
        <v>1914</v>
      </c>
      <c r="F11" s="24" t="s">
        <v>1915</v>
      </c>
      <c r="G11" s="24" t="s">
        <v>1910</v>
      </c>
      <c r="H11" s="90">
        <v>41795</v>
      </c>
      <c r="I11" s="24">
        <v>3</v>
      </c>
      <c r="J11" s="24">
        <v>48.795691535936079</v>
      </c>
      <c r="K11" s="24" t="s">
        <v>1903</v>
      </c>
      <c r="L11" s="24">
        <v>2928</v>
      </c>
    </row>
    <row r="12" spans="1:28" x14ac:dyDescent="0.25">
      <c r="A12" s="24">
        <v>4</v>
      </c>
      <c r="B12" s="36" t="s">
        <v>1916</v>
      </c>
      <c r="C12" s="24">
        <v>71</v>
      </c>
      <c r="D12" s="24" t="s">
        <v>1917</v>
      </c>
      <c r="E12" s="24" t="s">
        <v>1914</v>
      </c>
      <c r="F12" s="24" t="s">
        <v>1918</v>
      </c>
      <c r="G12" s="24" t="s">
        <v>1919</v>
      </c>
      <c r="H12" s="90">
        <v>41664</v>
      </c>
      <c r="I12" s="24">
        <v>9</v>
      </c>
      <c r="J12" s="24">
        <v>74.241648727763206</v>
      </c>
      <c r="K12" s="24" t="s">
        <v>1920</v>
      </c>
      <c r="L12" s="24">
        <v>7554</v>
      </c>
      <c r="P12" t="e" cm="1" vm="1">
        <f t="array" aca="1" ref="P12" ca="1">_xlfn.UNIQUE(E:E,1)</f>
        <v>#VALUE!</v>
      </c>
    </row>
    <row r="13" spans="1:28" x14ac:dyDescent="0.25">
      <c r="A13" s="24">
        <v>5</v>
      </c>
      <c r="B13" s="36" t="s">
        <v>1921</v>
      </c>
      <c r="C13" s="24">
        <v>26</v>
      </c>
      <c r="D13" s="24" t="s">
        <v>1754</v>
      </c>
      <c r="E13" s="24" t="s">
        <v>1908</v>
      </c>
      <c r="F13" s="24" t="s">
        <v>1922</v>
      </c>
      <c r="G13" s="24" t="s">
        <v>1919</v>
      </c>
      <c r="H13" s="90">
        <v>42013</v>
      </c>
      <c r="I13" s="24">
        <v>3</v>
      </c>
      <c r="J13" s="24">
        <v>29.183303902010515</v>
      </c>
      <c r="K13" s="24" t="s">
        <v>1923</v>
      </c>
      <c r="L13" s="24">
        <v>8066</v>
      </c>
    </row>
    <row r="14" spans="1:28" x14ac:dyDescent="0.25">
      <c r="A14" s="24">
        <v>6</v>
      </c>
      <c r="B14" s="36" t="s">
        <v>1924</v>
      </c>
      <c r="C14" s="24">
        <v>45</v>
      </c>
      <c r="D14" s="24" t="s">
        <v>1765</v>
      </c>
      <c r="E14" s="24" t="s">
        <v>1905</v>
      </c>
      <c r="F14" s="24" t="s">
        <v>1925</v>
      </c>
      <c r="G14" s="24" t="s">
        <v>1910</v>
      </c>
      <c r="H14" s="90">
        <v>42805</v>
      </c>
      <c r="I14" s="24">
        <v>12</v>
      </c>
      <c r="J14" s="24">
        <v>73.164552268008862</v>
      </c>
      <c r="K14" s="24" t="s">
        <v>1911</v>
      </c>
      <c r="L14" s="24">
        <v>9574</v>
      </c>
    </row>
    <row r="15" spans="1:28" x14ac:dyDescent="0.25">
      <c r="A15" s="24">
        <v>7</v>
      </c>
      <c r="B15" s="36" t="s">
        <v>2096</v>
      </c>
      <c r="C15" s="24">
        <v>58</v>
      </c>
      <c r="D15" s="24" t="s">
        <v>1760</v>
      </c>
      <c r="E15" s="24" t="s">
        <v>1905</v>
      </c>
      <c r="F15" s="24" t="s">
        <v>1915</v>
      </c>
      <c r="G15" s="24" t="s">
        <v>1906</v>
      </c>
      <c r="H15" s="90">
        <v>42874</v>
      </c>
      <c r="I15" s="24">
        <v>7</v>
      </c>
      <c r="J15" s="24">
        <v>72.876304587736456</v>
      </c>
      <c r="K15" s="24" t="s">
        <v>1903</v>
      </c>
      <c r="L15" s="24">
        <v>7388</v>
      </c>
    </row>
    <row r="16" spans="1:28" x14ac:dyDescent="0.25">
      <c r="A16" s="24">
        <v>8</v>
      </c>
      <c r="B16" s="36" t="s">
        <v>1927</v>
      </c>
      <c r="C16" s="24">
        <v>28</v>
      </c>
      <c r="D16" s="24" t="s">
        <v>1913</v>
      </c>
      <c r="E16" s="24" t="s">
        <v>1928</v>
      </c>
      <c r="F16" s="24" t="s">
        <v>1922</v>
      </c>
      <c r="G16" s="24" t="s">
        <v>1919</v>
      </c>
      <c r="H16" s="90">
        <v>43201</v>
      </c>
      <c r="I16" s="24">
        <v>14</v>
      </c>
      <c r="J16" s="24">
        <v>77.599310987019976</v>
      </c>
      <c r="K16" s="24" t="s">
        <v>1929</v>
      </c>
      <c r="L16" s="24">
        <v>439</v>
      </c>
    </row>
    <row r="17" spans="1:12" x14ac:dyDescent="0.25">
      <c r="A17" s="24">
        <v>9</v>
      </c>
      <c r="B17" s="36" t="s">
        <v>1930</v>
      </c>
      <c r="C17" s="24">
        <v>55</v>
      </c>
      <c r="D17" s="24" t="s">
        <v>1755</v>
      </c>
      <c r="E17" s="24" t="s">
        <v>1908</v>
      </c>
      <c r="F17" s="24" t="s">
        <v>1918</v>
      </c>
      <c r="G17" s="24" t="s">
        <v>1906</v>
      </c>
      <c r="H17" s="90">
        <v>42172</v>
      </c>
      <c r="I17" s="24">
        <v>5</v>
      </c>
      <c r="J17" s="24">
        <v>99.975262573359842</v>
      </c>
      <c r="K17" s="24" t="s">
        <v>1931</v>
      </c>
      <c r="L17" s="24">
        <v>5840</v>
      </c>
    </row>
    <row r="18" spans="1:12" x14ac:dyDescent="0.25">
      <c r="A18" s="24">
        <v>10</v>
      </c>
      <c r="B18" s="36" t="s">
        <v>1932</v>
      </c>
      <c r="C18" s="24">
        <v>73</v>
      </c>
      <c r="D18" s="24" t="s">
        <v>1917</v>
      </c>
      <c r="E18" s="24" t="s">
        <v>1928</v>
      </c>
      <c r="F18" s="24" t="s">
        <v>1902</v>
      </c>
      <c r="G18" s="24" t="s">
        <v>1910</v>
      </c>
      <c r="H18" s="90">
        <v>41917</v>
      </c>
      <c r="I18" s="24">
        <v>9</v>
      </c>
      <c r="J18" s="24">
        <v>66.949010633270717</v>
      </c>
      <c r="K18" s="24" t="s">
        <v>1920</v>
      </c>
      <c r="L18" s="24">
        <v>660</v>
      </c>
    </row>
    <row r="19" spans="1:12" x14ac:dyDescent="0.25">
      <c r="A19" s="24">
        <v>11</v>
      </c>
      <c r="B19" s="36" t="s">
        <v>1933</v>
      </c>
      <c r="C19" s="24">
        <v>21</v>
      </c>
      <c r="D19" s="24" t="s">
        <v>1759</v>
      </c>
      <c r="E19" s="24" t="s">
        <v>1928</v>
      </c>
      <c r="F19" s="24" t="s">
        <v>1922</v>
      </c>
      <c r="G19" s="24" t="s">
        <v>1919</v>
      </c>
      <c r="H19" s="90">
        <v>42691</v>
      </c>
      <c r="I19" s="24">
        <v>10</v>
      </c>
      <c r="J19" s="24">
        <v>41.021172069880897</v>
      </c>
      <c r="K19" s="24" t="s">
        <v>1911</v>
      </c>
      <c r="L19" s="24">
        <v>724</v>
      </c>
    </row>
    <row r="20" spans="1:12" x14ac:dyDescent="0.25">
      <c r="A20" s="24">
        <v>12</v>
      </c>
      <c r="B20" s="36" t="s">
        <v>1934</v>
      </c>
      <c r="C20" s="24">
        <v>39</v>
      </c>
      <c r="D20" s="24" t="s">
        <v>1917</v>
      </c>
      <c r="E20" s="24" t="s">
        <v>1914</v>
      </c>
      <c r="F20" s="24" t="s">
        <v>1899</v>
      </c>
      <c r="G20" s="24" t="s">
        <v>1910</v>
      </c>
      <c r="H20" s="90">
        <v>41947</v>
      </c>
      <c r="I20" s="24">
        <v>8</v>
      </c>
      <c r="J20" s="24">
        <v>73.295911644761588</v>
      </c>
      <c r="K20" s="24" t="s">
        <v>1935</v>
      </c>
      <c r="L20" s="24">
        <v>3783</v>
      </c>
    </row>
    <row r="21" spans="1:12" x14ac:dyDescent="0.25">
      <c r="A21" s="24">
        <v>13</v>
      </c>
      <c r="B21" s="36" t="s">
        <v>2097</v>
      </c>
      <c r="C21" s="24">
        <v>23</v>
      </c>
      <c r="D21" s="24" t="s">
        <v>1765</v>
      </c>
      <c r="E21" s="24" t="s">
        <v>1914</v>
      </c>
      <c r="F21" s="24" t="s">
        <v>1922</v>
      </c>
      <c r="G21" s="24" t="s">
        <v>1937</v>
      </c>
      <c r="H21" s="90">
        <v>42408</v>
      </c>
      <c r="I21" s="24">
        <v>11</v>
      </c>
      <c r="J21" s="24">
        <v>98.370816171614322</v>
      </c>
      <c r="K21" s="24" t="s">
        <v>1938</v>
      </c>
      <c r="L21" s="24">
        <v>8108</v>
      </c>
    </row>
    <row r="22" spans="1:12" x14ac:dyDescent="0.25">
      <c r="A22" s="24">
        <v>14</v>
      </c>
      <c r="B22" s="36" t="s">
        <v>1940</v>
      </c>
      <c r="C22" s="24">
        <v>71</v>
      </c>
      <c r="D22" s="24" t="s">
        <v>1765</v>
      </c>
      <c r="E22" s="24" t="s">
        <v>1928</v>
      </c>
      <c r="F22" s="24" t="s">
        <v>1941</v>
      </c>
      <c r="G22" s="24" t="s">
        <v>1906</v>
      </c>
      <c r="H22" s="90">
        <v>41657</v>
      </c>
      <c r="I22" s="24">
        <v>10</v>
      </c>
      <c r="J22" s="24">
        <v>51.570240136307788</v>
      </c>
      <c r="K22" s="24" t="s">
        <v>1935</v>
      </c>
      <c r="L22" s="24">
        <v>4343</v>
      </c>
    </row>
    <row r="23" spans="1:12" x14ac:dyDescent="0.25">
      <c r="A23" s="24">
        <v>15</v>
      </c>
      <c r="B23" s="36" t="s">
        <v>1943</v>
      </c>
      <c r="C23" s="24">
        <v>21</v>
      </c>
      <c r="D23" s="24" t="s">
        <v>1913</v>
      </c>
      <c r="E23" s="24" t="s">
        <v>1928</v>
      </c>
      <c r="F23" s="24" t="s">
        <v>1918</v>
      </c>
      <c r="G23" s="24" t="s">
        <v>1910</v>
      </c>
      <c r="H23" s="90">
        <v>43876</v>
      </c>
      <c r="I23" s="24">
        <v>9</v>
      </c>
      <c r="J23" s="24">
        <v>69.702431053494848</v>
      </c>
      <c r="K23" s="24" t="s">
        <v>1938</v>
      </c>
      <c r="L23" s="24">
        <v>422</v>
      </c>
    </row>
    <row r="24" spans="1:12" x14ac:dyDescent="0.25">
      <c r="A24" s="24">
        <v>16</v>
      </c>
      <c r="B24" s="36" t="s">
        <v>1939</v>
      </c>
      <c r="C24" s="24">
        <v>61</v>
      </c>
      <c r="D24" s="24" t="s">
        <v>1756</v>
      </c>
      <c r="E24" s="24" t="s">
        <v>1908</v>
      </c>
      <c r="F24" s="24" t="s">
        <v>1922</v>
      </c>
      <c r="G24" s="24" t="s">
        <v>1919</v>
      </c>
      <c r="H24" s="90">
        <v>43160</v>
      </c>
      <c r="I24" s="24">
        <v>10</v>
      </c>
      <c r="J24" s="24">
        <v>96.475644837138205</v>
      </c>
      <c r="K24" s="24" t="s">
        <v>1911</v>
      </c>
      <c r="L24" s="24">
        <v>7817</v>
      </c>
    </row>
    <row r="25" spans="1:12" x14ac:dyDescent="0.25">
      <c r="A25" s="24">
        <v>17</v>
      </c>
      <c r="B25" s="36" t="s">
        <v>1942</v>
      </c>
      <c r="C25" s="24">
        <v>73</v>
      </c>
      <c r="D25" s="24" t="s">
        <v>1760</v>
      </c>
      <c r="E25" s="24" t="s">
        <v>1908</v>
      </c>
      <c r="F25" s="24" t="s">
        <v>1922</v>
      </c>
      <c r="G25" s="24" t="s">
        <v>1919</v>
      </c>
      <c r="H25" s="90">
        <v>42465</v>
      </c>
      <c r="I25" s="24">
        <v>14</v>
      </c>
      <c r="J25" s="24">
        <v>94.382537915859842</v>
      </c>
      <c r="K25" s="24" t="s">
        <v>1931</v>
      </c>
      <c r="L25" s="24">
        <v>9773</v>
      </c>
    </row>
    <row r="26" spans="1:12" x14ac:dyDescent="0.25">
      <c r="A26" s="24">
        <v>18</v>
      </c>
      <c r="B26" s="36" t="s">
        <v>1944</v>
      </c>
      <c r="C26" s="24">
        <v>36</v>
      </c>
      <c r="D26" s="24" t="s">
        <v>1756</v>
      </c>
      <c r="E26" s="24" t="s">
        <v>1908</v>
      </c>
      <c r="F26" s="24" t="s">
        <v>1902</v>
      </c>
      <c r="G26" s="24" t="s">
        <v>1906</v>
      </c>
      <c r="H26" s="90">
        <v>43718</v>
      </c>
      <c r="I26" s="24">
        <v>7</v>
      </c>
      <c r="J26" s="24">
        <v>98.805099792133575</v>
      </c>
      <c r="K26" s="24" t="s">
        <v>1935</v>
      </c>
      <c r="L26" s="24">
        <v>6372</v>
      </c>
    </row>
    <row r="27" spans="1:12" x14ac:dyDescent="0.25">
      <c r="A27" s="24">
        <v>19</v>
      </c>
      <c r="B27" s="36" t="s">
        <v>1949</v>
      </c>
      <c r="C27" s="24">
        <v>64</v>
      </c>
      <c r="D27" s="24" t="s">
        <v>1755</v>
      </c>
      <c r="E27" s="24" t="s">
        <v>1928</v>
      </c>
      <c r="F27" s="24" t="s">
        <v>1909</v>
      </c>
      <c r="G27" s="24" t="s">
        <v>1906</v>
      </c>
      <c r="H27" s="90">
        <v>43382</v>
      </c>
      <c r="I27" s="24">
        <v>5</v>
      </c>
      <c r="J27" s="24">
        <v>34.38438551566469</v>
      </c>
      <c r="K27" s="24" t="s">
        <v>1931</v>
      </c>
      <c r="L27" s="24">
        <v>947</v>
      </c>
    </row>
    <row r="28" spans="1:12" x14ac:dyDescent="0.25">
      <c r="A28" s="24">
        <v>20</v>
      </c>
      <c r="B28" s="36" t="s">
        <v>1945</v>
      </c>
      <c r="C28" s="24">
        <v>36</v>
      </c>
      <c r="D28" s="24" t="s">
        <v>1765</v>
      </c>
      <c r="E28" s="24" t="s">
        <v>1928</v>
      </c>
      <c r="F28" s="24" t="s">
        <v>1909</v>
      </c>
      <c r="G28" s="24" t="s">
        <v>1906</v>
      </c>
      <c r="H28" s="90">
        <v>43233</v>
      </c>
      <c r="I28" s="24">
        <v>15</v>
      </c>
      <c r="J28" s="24">
        <v>59.914535838784708</v>
      </c>
      <c r="K28" s="24" t="s">
        <v>1903</v>
      </c>
      <c r="L28" s="24">
        <v>4154</v>
      </c>
    </row>
    <row r="29" spans="1:12" x14ac:dyDescent="0.25">
      <c r="A29" s="24">
        <v>21</v>
      </c>
      <c r="B29" s="36" t="s">
        <v>1946</v>
      </c>
      <c r="C29" s="24">
        <v>25</v>
      </c>
      <c r="D29" s="24" t="s">
        <v>1917</v>
      </c>
      <c r="E29" s="24" t="s">
        <v>1905</v>
      </c>
      <c r="F29" s="24" t="s">
        <v>1941</v>
      </c>
      <c r="G29" s="24" t="s">
        <v>1937</v>
      </c>
      <c r="H29" s="90">
        <v>43069</v>
      </c>
      <c r="I29" s="24">
        <v>15</v>
      </c>
      <c r="J29" s="24">
        <v>89.877564428521026</v>
      </c>
      <c r="K29" s="24" t="s">
        <v>1920</v>
      </c>
      <c r="L29" s="24">
        <v>8602</v>
      </c>
    </row>
    <row r="30" spans="1:12" x14ac:dyDescent="0.25">
      <c r="A30" s="24">
        <v>22</v>
      </c>
      <c r="B30" s="36" t="s">
        <v>1947</v>
      </c>
      <c r="C30" s="24">
        <v>35</v>
      </c>
      <c r="D30" s="24" t="s">
        <v>1917</v>
      </c>
      <c r="E30" s="24" t="s">
        <v>1908</v>
      </c>
      <c r="F30" s="24" t="s">
        <v>1948</v>
      </c>
      <c r="G30" s="24" t="s">
        <v>1919</v>
      </c>
      <c r="H30" s="90">
        <v>43771</v>
      </c>
      <c r="I30" s="24">
        <v>14</v>
      </c>
      <c r="J30" s="24">
        <v>75.875952484745369</v>
      </c>
      <c r="K30" s="24" t="s">
        <v>1903</v>
      </c>
      <c r="L30" s="24">
        <v>3633</v>
      </c>
    </row>
    <row r="31" spans="1:12" x14ac:dyDescent="0.25">
      <c r="A31" s="24">
        <v>23</v>
      </c>
      <c r="B31" s="36" t="s">
        <v>1954</v>
      </c>
      <c r="C31" s="24">
        <v>59</v>
      </c>
      <c r="D31" s="24" t="s">
        <v>1756</v>
      </c>
      <c r="E31" s="24" t="s">
        <v>1914</v>
      </c>
      <c r="F31" s="24" t="s">
        <v>1902</v>
      </c>
      <c r="G31" s="24" t="s">
        <v>1919</v>
      </c>
      <c r="H31" s="90">
        <v>42434</v>
      </c>
      <c r="I31" s="24">
        <v>12</v>
      </c>
      <c r="J31" s="24">
        <v>99.863695097688662</v>
      </c>
      <c r="K31" s="24" t="s">
        <v>1911</v>
      </c>
      <c r="L31" s="24">
        <v>3507</v>
      </c>
    </row>
    <row r="32" spans="1:12" x14ac:dyDescent="0.25">
      <c r="A32" s="24">
        <v>24</v>
      </c>
      <c r="B32" s="36" t="s">
        <v>1950</v>
      </c>
      <c r="C32" s="24">
        <v>21</v>
      </c>
      <c r="D32" s="24" t="s">
        <v>1913</v>
      </c>
      <c r="E32" s="24" t="s">
        <v>1905</v>
      </c>
      <c r="F32" s="24" t="s">
        <v>1948</v>
      </c>
      <c r="G32" s="24" t="s">
        <v>1906</v>
      </c>
      <c r="H32" s="90">
        <v>43975</v>
      </c>
      <c r="I32" s="24">
        <v>11</v>
      </c>
      <c r="J32" s="24">
        <v>73.786539636020606</v>
      </c>
      <c r="K32" s="24" t="s">
        <v>1911</v>
      </c>
      <c r="L32" s="24">
        <v>5972</v>
      </c>
    </row>
    <row r="33" spans="1:12" x14ac:dyDescent="0.25">
      <c r="A33" s="24">
        <v>25</v>
      </c>
      <c r="B33" s="36" t="s">
        <v>1951</v>
      </c>
      <c r="C33" s="24">
        <v>70</v>
      </c>
      <c r="D33" s="24" t="s">
        <v>1913</v>
      </c>
      <c r="E33" s="24" t="s">
        <v>1908</v>
      </c>
      <c r="F33" s="24" t="s">
        <v>1922</v>
      </c>
      <c r="G33" s="24" t="s">
        <v>1937</v>
      </c>
      <c r="H33" s="90">
        <v>44139</v>
      </c>
      <c r="I33" s="24">
        <v>7</v>
      </c>
      <c r="J33" s="24">
        <v>92.738652876377728</v>
      </c>
      <c r="K33" s="24" t="s">
        <v>1935</v>
      </c>
      <c r="L33" s="24">
        <v>8486</v>
      </c>
    </row>
    <row r="34" spans="1:12" x14ac:dyDescent="0.25">
      <c r="A34" s="24">
        <v>26</v>
      </c>
      <c r="B34" s="36" t="s">
        <v>1952</v>
      </c>
      <c r="C34" s="24">
        <v>38</v>
      </c>
      <c r="D34" s="24" t="s">
        <v>1917</v>
      </c>
      <c r="E34" s="24" t="s">
        <v>1914</v>
      </c>
      <c r="F34" s="24" t="s">
        <v>1922</v>
      </c>
      <c r="G34" s="24" t="s">
        <v>1919</v>
      </c>
      <c r="H34" s="90">
        <v>42093</v>
      </c>
      <c r="I34" s="24">
        <v>4</v>
      </c>
      <c r="J34" s="24">
        <v>26.088071165360354</v>
      </c>
      <c r="K34" s="24" t="s">
        <v>1931</v>
      </c>
      <c r="L34" s="24">
        <v>6627</v>
      </c>
    </row>
    <row r="35" spans="1:12" x14ac:dyDescent="0.25">
      <c r="A35" s="24">
        <v>27</v>
      </c>
      <c r="B35" s="36" t="s">
        <v>1960</v>
      </c>
      <c r="C35" s="24">
        <v>34</v>
      </c>
      <c r="D35" s="24" t="s">
        <v>1755</v>
      </c>
      <c r="E35" s="24" t="s">
        <v>1928</v>
      </c>
      <c r="F35" s="24" t="s">
        <v>1948</v>
      </c>
      <c r="G35" s="24" t="s">
        <v>1906</v>
      </c>
      <c r="H35" s="90">
        <v>43650</v>
      </c>
      <c r="I35" s="24">
        <v>6</v>
      </c>
      <c r="J35" s="24">
        <v>62.320835639427777</v>
      </c>
      <c r="K35" s="24" t="s">
        <v>1935</v>
      </c>
      <c r="L35" s="24">
        <v>3856</v>
      </c>
    </row>
    <row r="36" spans="1:12" x14ac:dyDescent="0.25">
      <c r="A36" s="24">
        <v>28</v>
      </c>
      <c r="B36" s="36" t="s">
        <v>1963</v>
      </c>
      <c r="C36" s="24">
        <v>74</v>
      </c>
      <c r="D36" s="24" t="s">
        <v>1765</v>
      </c>
      <c r="E36" s="24" t="s">
        <v>1914</v>
      </c>
      <c r="F36" s="24" t="s">
        <v>1899</v>
      </c>
      <c r="G36" s="24" t="s">
        <v>1910</v>
      </c>
      <c r="H36" s="90">
        <v>43929</v>
      </c>
      <c r="I36" s="24">
        <v>14</v>
      </c>
      <c r="J36" s="24">
        <v>87.389003748613902</v>
      </c>
      <c r="K36" s="24" t="s">
        <v>1929</v>
      </c>
      <c r="L36" s="24">
        <v>3944</v>
      </c>
    </row>
    <row r="37" spans="1:12" x14ac:dyDescent="0.25">
      <c r="A37" s="24">
        <v>29</v>
      </c>
      <c r="B37" s="36" t="s">
        <v>1965</v>
      </c>
      <c r="C37" s="24">
        <v>32</v>
      </c>
      <c r="D37" s="24" t="s">
        <v>1756</v>
      </c>
      <c r="E37" s="24" t="s">
        <v>1914</v>
      </c>
      <c r="F37" s="24" t="s">
        <v>1959</v>
      </c>
      <c r="G37" s="24" t="s">
        <v>1919</v>
      </c>
      <c r="H37" s="90">
        <v>42921</v>
      </c>
      <c r="I37" s="24">
        <v>13</v>
      </c>
      <c r="J37" s="24">
        <v>26.04550355496005</v>
      </c>
      <c r="K37" s="24" t="s">
        <v>1931</v>
      </c>
      <c r="L37" s="24">
        <v>1715</v>
      </c>
    </row>
    <row r="38" spans="1:12" x14ac:dyDescent="0.25">
      <c r="A38" s="24">
        <v>30</v>
      </c>
      <c r="B38" s="36" t="s">
        <v>1967</v>
      </c>
      <c r="C38" s="24">
        <v>41</v>
      </c>
      <c r="D38" s="24" t="s">
        <v>1917</v>
      </c>
      <c r="E38" s="24" t="s">
        <v>1905</v>
      </c>
      <c r="F38" s="24" t="s">
        <v>1948</v>
      </c>
      <c r="G38" s="24" t="s">
        <v>1919</v>
      </c>
      <c r="H38" s="90">
        <v>43945</v>
      </c>
      <c r="I38" s="24">
        <v>9</v>
      </c>
      <c r="J38" s="24">
        <v>40.717211270869058</v>
      </c>
      <c r="K38" s="24" t="s">
        <v>1923</v>
      </c>
      <c r="L38" s="24">
        <v>3244</v>
      </c>
    </row>
    <row r="39" spans="1:12" x14ac:dyDescent="0.25">
      <c r="A39" s="24">
        <v>31</v>
      </c>
      <c r="B39" s="36" t="s">
        <v>1953</v>
      </c>
      <c r="C39" s="24">
        <v>26</v>
      </c>
      <c r="D39" s="24" t="s">
        <v>1759</v>
      </c>
      <c r="E39" s="24" t="s">
        <v>1914</v>
      </c>
      <c r="F39" s="24" t="s">
        <v>1922</v>
      </c>
      <c r="G39" s="24" t="s">
        <v>1937</v>
      </c>
      <c r="H39" s="90">
        <v>43525</v>
      </c>
      <c r="I39" s="24">
        <v>10</v>
      </c>
      <c r="J39" s="24">
        <v>62.542383727541491</v>
      </c>
      <c r="K39" s="24" t="s">
        <v>1938</v>
      </c>
      <c r="L39" s="24">
        <v>6139</v>
      </c>
    </row>
    <row r="40" spans="1:12" x14ac:dyDescent="0.25">
      <c r="A40" s="24">
        <v>32</v>
      </c>
      <c r="B40" s="36" t="s">
        <v>1955</v>
      </c>
      <c r="C40" s="24">
        <v>39</v>
      </c>
      <c r="D40" s="24" t="s">
        <v>1913</v>
      </c>
      <c r="E40" s="24" t="s">
        <v>1928</v>
      </c>
      <c r="F40" s="24" t="s">
        <v>1899</v>
      </c>
      <c r="G40" s="24" t="s">
        <v>1937</v>
      </c>
      <c r="H40" s="90">
        <v>42547</v>
      </c>
      <c r="I40" s="24">
        <v>14</v>
      </c>
      <c r="J40" s="24">
        <v>94.694015262973451</v>
      </c>
      <c r="K40" s="24" t="s">
        <v>1931</v>
      </c>
      <c r="L40" s="24">
        <v>6075</v>
      </c>
    </row>
    <row r="41" spans="1:12" x14ac:dyDescent="0.25">
      <c r="A41" s="24">
        <v>33</v>
      </c>
      <c r="B41" s="36" t="s">
        <v>1956</v>
      </c>
      <c r="C41" s="24">
        <v>49</v>
      </c>
      <c r="D41" s="24" t="s">
        <v>1754</v>
      </c>
      <c r="E41" s="24" t="s">
        <v>1914</v>
      </c>
      <c r="F41" s="24" t="s">
        <v>1918</v>
      </c>
      <c r="G41" s="24" t="s">
        <v>1906</v>
      </c>
      <c r="H41" s="90">
        <v>42066</v>
      </c>
      <c r="I41" s="24">
        <v>7</v>
      </c>
      <c r="J41" s="24">
        <v>75.126937149127272</v>
      </c>
      <c r="K41" s="24" t="s">
        <v>1931</v>
      </c>
      <c r="L41" s="24">
        <v>8798</v>
      </c>
    </row>
    <row r="42" spans="1:12" x14ac:dyDescent="0.25">
      <c r="A42" s="24">
        <v>34</v>
      </c>
      <c r="B42" s="36" t="s">
        <v>1957</v>
      </c>
      <c r="C42" s="24">
        <v>48</v>
      </c>
      <c r="D42" s="24" t="s">
        <v>1755</v>
      </c>
      <c r="E42" s="24" t="s">
        <v>1928</v>
      </c>
      <c r="F42" s="24" t="s">
        <v>1915</v>
      </c>
      <c r="G42" s="24" t="s">
        <v>1937</v>
      </c>
      <c r="H42" s="90">
        <v>42659</v>
      </c>
      <c r="I42" s="24">
        <v>8</v>
      </c>
      <c r="J42" s="24">
        <v>91.184969451235659</v>
      </c>
      <c r="K42" s="24" t="s">
        <v>1911</v>
      </c>
      <c r="L42" s="24">
        <v>7922</v>
      </c>
    </row>
    <row r="43" spans="1:12" x14ac:dyDescent="0.25">
      <c r="A43" s="24">
        <v>35</v>
      </c>
      <c r="B43" s="36" t="s">
        <v>1974</v>
      </c>
      <c r="C43" s="24">
        <v>50</v>
      </c>
      <c r="D43" s="24" t="s">
        <v>1765</v>
      </c>
      <c r="E43" s="24" t="s">
        <v>1914</v>
      </c>
      <c r="F43" s="24" t="s">
        <v>1959</v>
      </c>
      <c r="G43" s="24" t="s">
        <v>1937</v>
      </c>
      <c r="H43" s="90">
        <v>44180</v>
      </c>
      <c r="I43" s="24">
        <v>7</v>
      </c>
      <c r="J43" s="24">
        <v>67.62736993030677</v>
      </c>
      <c r="K43" s="24" t="s">
        <v>1938</v>
      </c>
      <c r="L43" s="24">
        <v>1134</v>
      </c>
    </row>
    <row r="44" spans="1:12" x14ac:dyDescent="0.25">
      <c r="A44" s="24">
        <v>36</v>
      </c>
      <c r="B44" s="36" t="s">
        <v>1958</v>
      </c>
      <c r="C44" s="24">
        <v>67</v>
      </c>
      <c r="D44" s="24" t="s">
        <v>1765</v>
      </c>
      <c r="E44" s="24" t="s">
        <v>1905</v>
      </c>
      <c r="F44" s="24" t="s">
        <v>1959</v>
      </c>
      <c r="G44" s="24" t="s">
        <v>1919</v>
      </c>
      <c r="H44" s="90">
        <v>43722</v>
      </c>
      <c r="I44" s="24">
        <v>12</v>
      </c>
      <c r="J44" s="24">
        <v>39.16813216693911</v>
      </c>
      <c r="K44" s="24" t="s">
        <v>1938</v>
      </c>
      <c r="L44" s="24">
        <v>9154</v>
      </c>
    </row>
    <row r="45" spans="1:12" x14ac:dyDescent="0.25">
      <c r="A45" s="24">
        <v>37</v>
      </c>
      <c r="B45" s="36" t="s">
        <v>1961</v>
      </c>
      <c r="C45" s="24">
        <v>25</v>
      </c>
      <c r="D45" s="24" t="s">
        <v>1760</v>
      </c>
      <c r="E45" s="24" t="s">
        <v>1914</v>
      </c>
      <c r="F45" s="24" t="s">
        <v>1948</v>
      </c>
      <c r="G45" s="24" t="s">
        <v>1937</v>
      </c>
      <c r="H45" s="90">
        <v>43801</v>
      </c>
      <c r="I45" s="24">
        <v>11</v>
      </c>
      <c r="J45" s="24">
        <v>68.300015810345386</v>
      </c>
      <c r="K45" s="24" t="s">
        <v>1962</v>
      </c>
      <c r="L45" s="24">
        <v>6112</v>
      </c>
    </row>
    <row r="46" spans="1:12" x14ac:dyDescent="0.25">
      <c r="A46" s="24">
        <v>38</v>
      </c>
      <c r="B46" s="36" t="s">
        <v>1964</v>
      </c>
      <c r="C46" s="24">
        <v>57</v>
      </c>
      <c r="D46" s="24" t="s">
        <v>1763</v>
      </c>
      <c r="E46" s="24" t="s">
        <v>1908</v>
      </c>
      <c r="F46" s="24" t="s">
        <v>1925</v>
      </c>
      <c r="G46" s="24" t="s">
        <v>1906</v>
      </c>
      <c r="H46" s="90">
        <v>41683</v>
      </c>
      <c r="I46" s="24">
        <v>4</v>
      </c>
      <c r="J46" s="24">
        <v>99.959409561010247</v>
      </c>
      <c r="K46" s="24" t="s">
        <v>1938</v>
      </c>
      <c r="L46" s="24">
        <v>5525</v>
      </c>
    </row>
    <row r="47" spans="1:12" x14ac:dyDescent="0.25">
      <c r="A47" s="24">
        <v>39</v>
      </c>
      <c r="B47" s="36" t="s">
        <v>1979</v>
      </c>
      <c r="C47" s="24">
        <v>30</v>
      </c>
      <c r="D47" s="24" t="s">
        <v>1755</v>
      </c>
      <c r="E47" s="24" t="s">
        <v>1914</v>
      </c>
      <c r="F47" s="24" t="s">
        <v>1948</v>
      </c>
      <c r="G47" s="24" t="s">
        <v>1937</v>
      </c>
      <c r="H47" s="90">
        <v>43240</v>
      </c>
      <c r="I47" s="24">
        <v>15</v>
      </c>
      <c r="J47" s="24">
        <v>97.817338424049694</v>
      </c>
      <c r="K47" s="24" t="s">
        <v>1973</v>
      </c>
      <c r="L47" s="24">
        <v>3818</v>
      </c>
    </row>
    <row r="48" spans="1:12" x14ac:dyDescent="0.25">
      <c r="A48" s="24">
        <v>40</v>
      </c>
      <c r="B48" s="36" t="s">
        <v>1966</v>
      </c>
      <c r="C48" s="24">
        <v>78</v>
      </c>
      <c r="D48" s="24" t="s">
        <v>1913</v>
      </c>
      <c r="E48" s="24" t="s">
        <v>1928</v>
      </c>
      <c r="F48" s="24" t="s">
        <v>1948</v>
      </c>
      <c r="G48" s="24" t="s">
        <v>1919</v>
      </c>
      <c r="H48" s="90">
        <v>41642</v>
      </c>
      <c r="I48" s="24">
        <v>7</v>
      </c>
      <c r="J48" s="24">
        <v>46.941250100793752</v>
      </c>
      <c r="K48" s="24" t="s">
        <v>1923</v>
      </c>
      <c r="L48" s="24">
        <v>7478</v>
      </c>
    </row>
    <row r="49" spans="1:12" x14ac:dyDescent="0.25">
      <c r="A49" s="24">
        <v>41</v>
      </c>
      <c r="B49" s="36" t="s">
        <v>1968</v>
      </c>
      <c r="C49" s="24">
        <v>22</v>
      </c>
      <c r="D49" s="24" t="s">
        <v>1917</v>
      </c>
      <c r="E49" s="24" t="s">
        <v>1928</v>
      </c>
      <c r="F49" s="24" t="s">
        <v>1918</v>
      </c>
      <c r="G49" s="24" t="s">
        <v>1910</v>
      </c>
      <c r="H49" s="90">
        <v>42117</v>
      </c>
      <c r="I49" s="24">
        <v>5</v>
      </c>
      <c r="J49" s="24">
        <v>30.181735470180829</v>
      </c>
      <c r="K49" s="24" t="s">
        <v>1931</v>
      </c>
      <c r="L49" s="24">
        <v>7440</v>
      </c>
    </row>
    <row r="50" spans="1:12" x14ac:dyDescent="0.25">
      <c r="A50" s="24">
        <v>42</v>
      </c>
      <c r="B50" s="36" t="s">
        <v>1983</v>
      </c>
      <c r="C50" s="24">
        <v>18</v>
      </c>
      <c r="D50" s="24" t="s">
        <v>1754</v>
      </c>
      <c r="E50" s="24" t="s">
        <v>1905</v>
      </c>
      <c r="F50" s="24" t="s">
        <v>1948</v>
      </c>
      <c r="G50" s="24" t="s">
        <v>1906</v>
      </c>
      <c r="H50" s="90">
        <v>42369</v>
      </c>
      <c r="I50" s="24">
        <v>11</v>
      </c>
      <c r="J50" s="24">
        <v>89.036879984953941</v>
      </c>
      <c r="K50" s="24" t="s">
        <v>1920</v>
      </c>
      <c r="L50" s="24">
        <v>3912</v>
      </c>
    </row>
    <row r="51" spans="1:12" x14ac:dyDescent="0.25">
      <c r="A51" s="24">
        <v>43</v>
      </c>
      <c r="B51" s="36" t="s">
        <v>1985</v>
      </c>
      <c r="C51" s="24">
        <v>32</v>
      </c>
      <c r="D51" s="24" t="s">
        <v>1756</v>
      </c>
      <c r="E51" s="24" t="s">
        <v>1928</v>
      </c>
      <c r="F51" s="24" t="s">
        <v>1909</v>
      </c>
      <c r="G51" s="24" t="s">
        <v>1937</v>
      </c>
      <c r="H51" s="90">
        <v>41735</v>
      </c>
      <c r="I51" s="24">
        <v>12</v>
      </c>
      <c r="J51" s="24">
        <v>89.59666841947265</v>
      </c>
      <c r="K51" s="24" t="s">
        <v>1920</v>
      </c>
      <c r="L51" s="24">
        <v>2432</v>
      </c>
    </row>
    <row r="52" spans="1:12" x14ac:dyDescent="0.25">
      <c r="A52" s="24">
        <v>44</v>
      </c>
      <c r="B52" s="36" t="s">
        <v>1969</v>
      </c>
      <c r="C52" s="24">
        <v>32</v>
      </c>
      <c r="D52" s="24" t="s">
        <v>1759</v>
      </c>
      <c r="E52" s="24" t="s">
        <v>1908</v>
      </c>
      <c r="F52" s="24" t="s">
        <v>1941</v>
      </c>
      <c r="G52" s="24" t="s">
        <v>1906</v>
      </c>
      <c r="H52" s="90">
        <v>43014</v>
      </c>
      <c r="I52" s="24">
        <v>7</v>
      </c>
      <c r="J52" s="24">
        <v>56.265091957177638</v>
      </c>
      <c r="K52" s="24" t="s">
        <v>1931</v>
      </c>
      <c r="L52" s="24">
        <v>9531</v>
      </c>
    </row>
    <row r="53" spans="1:12" x14ac:dyDescent="0.25">
      <c r="A53" s="24">
        <v>45</v>
      </c>
      <c r="B53" s="36" t="s">
        <v>1988</v>
      </c>
      <c r="C53" s="24">
        <v>25</v>
      </c>
      <c r="D53" s="24" t="s">
        <v>1765</v>
      </c>
      <c r="E53" s="24" t="s">
        <v>1905</v>
      </c>
      <c r="F53" s="24" t="s">
        <v>1922</v>
      </c>
      <c r="G53" s="24" t="s">
        <v>1906</v>
      </c>
      <c r="H53" s="90">
        <v>41699</v>
      </c>
      <c r="I53" s="24">
        <v>8</v>
      </c>
      <c r="J53" s="24">
        <v>81.848193266220491</v>
      </c>
      <c r="K53" s="24" t="s">
        <v>1938</v>
      </c>
      <c r="L53" s="24">
        <v>4317</v>
      </c>
    </row>
    <row r="54" spans="1:12" x14ac:dyDescent="0.25">
      <c r="A54" s="24">
        <v>46</v>
      </c>
      <c r="B54" s="36" t="s">
        <v>1990</v>
      </c>
      <c r="C54" s="24">
        <v>73</v>
      </c>
      <c r="D54" s="24" t="s">
        <v>1917</v>
      </c>
      <c r="E54" s="24" t="s">
        <v>1908</v>
      </c>
      <c r="F54" s="24" t="s">
        <v>1948</v>
      </c>
      <c r="G54" s="24" t="s">
        <v>1906</v>
      </c>
      <c r="H54" s="90">
        <v>43530</v>
      </c>
      <c r="I54" s="24">
        <v>8</v>
      </c>
      <c r="J54" s="24">
        <v>35.761926878317972</v>
      </c>
      <c r="K54" s="24" t="s">
        <v>1920</v>
      </c>
      <c r="L54" s="24">
        <v>2956</v>
      </c>
    </row>
    <row r="55" spans="1:12" x14ac:dyDescent="0.25">
      <c r="A55" s="24">
        <v>47</v>
      </c>
      <c r="B55" s="36" t="s">
        <v>1992</v>
      </c>
      <c r="C55" s="24">
        <v>42</v>
      </c>
      <c r="D55" s="24" t="s">
        <v>1756</v>
      </c>
      <c r="E55" s="24" t="s">
        <v>1908</v>
      </c>
      <c r="F55" s="24" t="s">
        <v>1899</v>
      </c>
      <c r="G55" s="24" t="s">
        <v>1906</v>
      </c>
      <c r="H55" s="90">
        <v>42287</v>
      </c>
      <c r="I55" s="24">
        <v>12</v>
      </c>
      <c r="J55" s="24">
        <v>95.595155511208517</v>
      </c>
      <c r="K55" s="24" t="s">
        <v>1938</v>
      </c>
      <c r="L55" s="24">
        <v>4251</v>
      </c>
    </row>
    <row r="56" spans="1:12" x14ac:dyDescent="0.25">
      <c r="A56" s="24">
        <v>48</v>
      </c>
      <c r="B56" s="36" t="s">
        <v>1994</v>
      </c>
      <c r="C56" s="24">
        <v>60</v>
      </c>
      <c r="D56" s="24" t="s">
        <v>1760</v>
      </c>
      <c r="E56" s="24" t="s">
        <v>1908</v>
      </c>
      <c r="F56" s="24" t="s">
        <v>1941</v>
      </c>
      <c r="G56" s="24" t="s">
        <v>1937</v>
      </c>
      <c r="H56" s="90">
        <v>41643</v>
      </c>
      <c r="I56" s="24">
        <v>4</v>
      </c>
      <c r="J56" s="24">
        <v>84.603343415335672</v>
      </c>
      <c r="K56" s="24" t="s">
        <v>1920</v>
      </c>
      <c r="L56" s="24">
        <v>1737</v>
      </c>
    </row>
    <row r="57" spans="1:12" x14ac:dyDescent="0.25">
      <c r="A57" s="24">
        <v>49</v>
      </c>
      <c r="B57" s="36" t="s">
        <v>1970</v>
      </c>
      <c r="C57" s="24">
        <v>53</v>
      </c>
      <c r="D57" s="24" t="s">
        <v>1917</v>
      </c>
      <c r="E57" s="24" t="s">
        <v>1928</v>
      </c>
      <c r="F57" s="24" t="s">
        <v>1909</v>
      </c>
      <c r="G57" s="24" t="s">
        <v>1906</v>
      </c>
      <c r="H57" s="90">
        <v>43590</v>
      </c>
      <c r="I57" s="24">
        <v>8</v>
      </c>
      <c r="J57" s="24">
        <v>35.468173700084236</v>
      </c>
      <c r="K57" s="24" t="s">
        <v>1929</v>
      </c>
      <c r="L57" s="24">
        <v>7312</v>
      </c>
    </row>
    <row r="58" spans="1:12" x14ac:dyDescent="0.25">
      <c r="A58" s="24">
        <v>50</v>
      </c>
      <c r="B58" s="36" t="s">
        <v>1971</v>
      </c>
      <c r="C58" s="24">
        <v>66</v>
      </c>
      <c r="D58" s="24" t="s">
        <v>1756</v>
      </c>
      <c r="E58" s="24" t="s">
        <v>1928</v>
      </c>
      <c r="F58" s="24" t="s">
        <v>1909</v>
      </c>
      <c r="G58" s="24" t="s">
        <v>1906</v>
      </c>
      <c r="H58" s="90">
        <v>42742</v>
      </c>
      <c r="I58" s="24">
        <v>5</v>
      </c>
      <c r="J58" s="24">
        <v>29.566497254894401</v>
      </c>
      <c r="K58" s="24" t="s">
        <v>1929</v>
      </c>
      <c r="L58" s="24">
        <v>5719</v>
      </c>
    </row>
    <row r="59" spans="1:12" x14ac:dyDescent="0.25">
      <c r="A59" s="24">
        <v>51</v>
      </c>
      <c r="B59" s="36" t="s">
        <v>1998</v>
      </c>
      <c r="C59" s="24">
        <v>50</v>
      </c>
      <c r="D59" s="24" t="s">
        <v>1913</v>
      </c>
      <c r="E59" s="24" t="s">
        <v>1908</v>
      </c>
      <c r="F59" s="24" t="s">
        <v>1922</v>
      </c>
      <c r="G59" s="24" t="s">
        <v>1919</v>
      </c>
      <c r="H59" s="90">
        <v>43760</v>
      </c>
      <c r="I59" s="24">
        <v>10</v>
      </c>
      <c r="J59" s="24">
        <v>44.446998006783808</v>
      </c>
      <c r="K59" s="24" t="s">
        <v>1935</v>
      </c>
      <c r="L59" s="24">
        <v>3822</v>
      </c>
    </row>
    <row r="60" spans="1:12" x14ac:dyDescent="0.25">
      <c r="A60" s="24">
        <v>52</v>
      </c>
      <c r="B60" s="36" t="s">
        <v>1972</v>
      </c>
      <c r="C60" s="24">
        <v>49</v>
      </c>
      <c r="D60" s="24" t="s">
        <v>1757</v>
      </c>
      <c r="E60" s="24" t="s">
        <v>1928</v>
      </c>
      <c r="F60" s="24" t="s">
        <v>1948</v>
      </c>
      <c r="G60" s="24" t="s">
        <v>1937</v>
      </c>
      <c r="H60" s="90">
        <v>41961</v>
      </c>
      <c r="I60" s="24">
        <v>8</v>
      </c>
      <c r="J60" s="24">
        <v>29.29157327148765</v>
      </c>
      <c r="K60" s="24" t="s">
        <v>1973</v>
      </c>
      <c r="L60" s="24">
        <v>8773</v>
      </c>
    </row>
    <row r="61" spans="1:12" x14ac:dyDescent="0.25">
      <c r="A61" s="24">
        <v>53</v>
      </c>
      <c r="B61" s="36" t="s">
        <v>2001</v>
      </c>
      <c r="C61" s="24">
        <v>61</v>
      </c>
      <c r="D61" s="24" t="s">
        <v>1913</v>
      </c>
      <c r="E61" s="24" t="s">
        <v>1908</v>
      </c>
      <c r="F61" s="24" t="s">
        <v>1959</v>
      </c>
      <c r="G61" s="24" t="s">
        <v>1906</v>
      </c>
      <c r="H61" s="90">
        <v>41809</v>
      </c>
      <c r="I61" s="24">
        <v>9</v>
      </c>
      <c r="J61" s="24">
        <v>87.73465184450653</v>
      </c>
      <c r="K61" s="24" t="s">
        <v>1973</v>
      </c>
      <c r="L61" s="24">
        <v>3657</v>
      </c>
    </row>
    <row r="62" spans="1:12" x14ac:dyDescent="0.25">
      <c r="A62" s="24">
        <v>54</v>
      </c>
      <c r="B62" s="36" t="s">
        <v>2003</v>
      </c>
      <c r="C62" s="24">
        <v>47</v>
      </c>
      <c r="D62" s="24" t="s">
        <v>1756</v>
      </c>
      <c r="E62" s="24" t="s">
        <v>1914</v>
      </c>
      <c r="F62" s="24" t="s">
        <v>1915</v>
      </c>
      <c r="G62" s="24" t="s">
        <v>1910</v>
      </c>
      <c r="H62" s="90">
        <v>43861</v>
      </c>
      <c r="I62" s="24">
        <v>7</v>
      </c>
      <c r="J62" s="24">
        <v>60.79130924132226</v>
      </c>
      <c r="K62" s="24" t="s">
        <v>1911</v>
      </c>
      <c r="L62" s="24">
        <v>762</v>
      </c>
    </row>
    <row r="63" spans="1:12" x14ac:dyDescent="0.25">
      <c r="A63" s="24">
        <v>55</v>
      </c>
      <c r="B63" s="36" t="s">
        <v>1975</v>
      </c>
      <c r="C63" s="24">
        <v>73</v>
      </c>
      <c r="D63" s="24" t="s">
        <v>1755</v>
      </c>
      <c r="E63" s="24" t="s">
        <v>1914</v>
      </c>
      <c r="F63" s="24" t="s">
        <v>1899</v>
      </c>
      <c r="G63" s="24" t="s">
        <v>1937</v>
      </c>
      <c r="H63" s="90">
        <v>43442</v>
      </c>
      <c r="I63" s="24">
        <v>5</v>
      </c>
      <c r="J63" s="24">
        <v>32.889965992060169</v>
      </c>
      <c r="K63" s="24" t="s">
        <v>1931</v>
      </c>
      <c r="L63" s="24">
        <v>5948</v>
      </c>
    </row>
    <row r="64" spans="1:12" x14ac:dyDescent="0.25">
      <c r="A64" s="24">
        <v>56</v>
      </c>
      <c r="B64" s="36" t="s">
        <v>2006</v>
      </c>
      <c r="C64" s="24">
        <v>37</v>
      </c>
      <c r="D64" s="24" t="s">
        <v>1760</v>
      </c>
      <c r="E64" s="24" t="s">
        <v>1908</v>
      </c>
      <c r="F64" s="24" t="s">
        <v>1915</v>
      </c>
      <c r="G64" s="24" t="s">
        <v>1937</v>
      </c>
      <c r="H64" s="90">
        <v>42634</v>
      </c>
      <c r="I64" s="24">
        <v>14</v>
      </c>
      <c r="J64" s="24">
        <v>79.566753434153611</v>
      </c>
      <c r="K64" s="24" t="s">
        <v>1920</v>
      </c>
      <c r="L64" s="24">
        <v>1424</v>
      </c>
    </row>
    <row r="65" spans="1:12" x14ac:dyDescent="0.25">
      <c r="A65" s="24">
        <v>57</v>
      </c>
      <c r="B65" s="36" t="s">
        <v>2008</v>
      </c>
      <c r="C65" s="24">
        <v>60</v>
      </c>
      <c r="D65" s="24" t="s">
        <v>1755</v>
      </c>
      <c r="E65" s="24" t="s">
        <v>1928</v>
      </c>
      <c r="F65" s="24" t="s">
        <v>1948</v>
      </c>
      <c r="G65" s="24" t="s">
        <v>1937</v>
      </c>
      <c r="H65" s="90">
        <v>42153</v>
      </c>
      <c r="I65" s="24">
        <v>3</v>
      </c>
      <c r="J65" s="24">
        <v>78.728890269664049</v>
      </c>
      <c r="K65" s="24" t="s">
        <v>1920</v>
      </c>
      <c r="L65" s="24">
        <v>282</v>
      </c>
    </row>
    <row r="66" spans="1:12" x14ac:dyDescent="0.25">
      <c r="A66" s="24">
        <v>58</v>
      </c>
      <c r="B66" s="36" t="s">
        <v>1976</v>
      </c>
      <c r="C66" s="24">
        <v>52</v>
      </c>
      <c r="D66" s="24" t="s">
        <v>1760</v>
      </c>
      <c r="E66" s="24" t="s">
        <v>1928</v>
      </c>
      <c r="F66" s="24" t="s">
        <v>1915</v>
      </c>
      <c r="G66" s="24" t="s">
        <v>1910</v>
      </c>
      <c r="H66" s="90">
        <v>42920</v>
      </c>
      <c r="I66" s="24">
        <v>5</v>
      </c>
      <c r="J66" s="24">
        <v>50.484794649716605</v>
      </c>
      <c r="K66" s="24" t="s">
        <v>1962</v>
      </c>
      <c r="L66" s="24">
        <v>8887</v>
      </c>
    </row>
    <row r="67" spans="1:12" x14ac:dyDescent="0.25">
      <c r="A67" s="24">
        <v>59</v>
      </c>
      <c r="B67" s="36" t="s">
        <v>2011</v>
      </c>
      <c r="C67" s="24">
        <v>27</v>
      </c>
      <c r="D67" s="24" t="s">
        <v>1917</v>
      </c>
      <c r="E67" s="24" t="s">
        <v>1908</v>
      </c>
      <c r="F67" s="24" t="s">
        <v>1909</v>
      </c>
      <c r="G67" s="24" t="s">
        <v>1906</v>
      </c>
      <c r="H67" s="90">
        <v>42695</v>
      </c>
      <c r="I67" s="24">
        <v>8</v>
      </c>
      <c r="J67" s="24">
        <v>56.52624664531826</v>
      </c>
      <c r="K67" s="24" t="s">
        <v>1923</v>
      </c>
      <c r="L67" s="24">
        <v>4508</v>
      </c>
    </row>
    <row r="68" spans="1:12" x14ac:dyDescent="0.25">
      <c r="A68" s="24">
        <v>60</v>
      </c>
      <c r="B68" s="36" t="s">
        <v>2013</v>
      </c>
      <c r="C68" s="24">
        <v>58</v>
      </c>
      <c r="D68" s="24" t="s">
        <v>1763</v>
      </c>
      <c r="E68" s="24" t="s">
        <v>1908</v>
      </c>
      <c r="F68" s="24" t="s">
        <v>1899</v>
      </c>
      <c r="G68" s="24" t="s">
        <v>1906</v>
      </c>
      <c r="H68" s="90">
        <v>42091</v>
      </c>
      <c r="I68" s="24">
        <v>5</v>
      </c>
      <c r="J68" s="24">
        <v>92.815641994658122</v>
      </c>
      <c r="K68" s="24" t="s">
        <v>1911</v>
      </c>
      <c r="L68" s="24">
        <v>1741</v>
      </c>
    </row>
    <row r="69" spans="1:12" x14ac:dyDescent="0.25">
      <c r="A69" s="24">
        <v>61</v>
      </c>
      <c r="B69" s="36" t="s">
        <v>1977</v>
      </c>
      <c r="C69" s="24">
        <v>60</v>
      </c>
      <c r="D69" s="24" t="s">
        <v>1765</v>
      </c>
      <c r="E69" s="24" t="s">
        <v>1905</v>
      </c>
      <c r="F69" s="24" t="s">
        <v>1959</v>
      </c>
      <c r="G69" s="24" t="s">
        <v>1937</v>
      </c>
      <c r="H69" s="90">
        <v>43475</v>
      </c>
      <c r="I69" s="24">
        <v>6</v>
      </c>
      <c r="J69" s="24">
        <v>27.655341869175544</v>
      </c>
      <c r="K69" s="24" t="s">
        <v>1920</v>
      </c>
      <c r="L69" s="24">
        <v>5944</v>
      </c>
    </row>
    <row r="70" spans="1:12" x14ac:dyDescent="0.25">
      <c r="A70" s="24">
        <v>62</v>
      </c>
      <c r="B70" s="36" t="s">
        <v>1978</v>
      </c>
      <c r="C70" s="24">
        <v>45</v>
      </c>
      <c r="D70" s="24" t="s">
        <v>1757</v>
      </c>
      <c r="E70" s="24" t="s">
        <v>1914</v>
      </c>
      <c r="F70" s="24" t="s">
        <v>1902</v>
      </c>
      <c r="G70" s="24" t="s">
        <v>1910</v>
      </c>
      <c r="H70" s="90">
        <v>42593</v>
      </c>
      <c r="I70" s="24">
        <v>5</v>
      </c>
      <c r="J70" s="24">
        <v>43.144626885174979</v>
      </c>
      <c r="K70" s="24" t="s">
        <v>1973</v>
      </c>
      <c r="L70" s="24">
        <v>6696</v>
      </c>
    </row>
    <row r="71" spans="1:12" x14ac:dyDescent="0.25">
      <c r="A71" s="24">
        <v>63</v>
      </c>
      <c r="B71" s="36" t="s">
        <v>1980</v>
      </c>
      <c r="C71" s="24">
        <v>19</v>
      </c>
      <c r="D71" s="24" t="s">
        <v>1755</v>
      </c>
      <c r="E71" s="24" t="s">
        <v>1914</v>
      </c>
      <c r="F71" s="24" t="s">
        <v>1915</v>
      </c>
      <c r="G71" s="24" t="s">
        <v>1906</v>
      </c>
      <c r="H71" s="90">
        <v>42964</v>
      </c>
      <c r="I71" s="24">
        <v>8</v>
      </c>
      <c r="J71" s="24">
        <v>55.973456690845012</v>
      </c>
      <c r="K71" s="24" t="s">
        <v>1931</v>
      </c>
      <c r="L71" s="24">
        <v>7704</v>
      </c>
    </row>
    <row r="72" spans="1:12" x14ac:dyDescent="0.25">
      <c r="A72" s="24">
        <v>64</v>
      </c>
      <c r="B72" s="36" t="s">
        <v>2018</v>
      </c>
      <c r="C72" s="24">
        <v>64</v>
      </c>
      <c r="D72" s="24" t="s">
        <v>1917</v>
      </c>
      <c r="E72" s="24" t="s">
        <v>1908</v>
      </c>
      <c r="F72" s="24" t="s">
        <v>1902</v>
      </c>
      <c r="G72" s="24" t="s">
        <v>1906</v>
      </c>
      <c r="H72" s="90">
        <v>43800</v>
      </c>
      <c r="I72" s="24">
        <v>3</v>
      </c>
      <c r="J72" s="24">
        <v>93.545700169618229</v>
      </c>
      <c r="K72" s="24" t="s">
        <v>1938</v>
      </c>
      <c r="L72" s="24">
        <v>3196</v>
      </c>
    </row>
    <row r="73" spans="1:12" x14ac:dyDescent="0.25">
      <c r="A73" s="24">
        <v>65</v>
      </c>
      <c r="B73" s="36" t="s">
        <v>2020</v>
      </c>
      <c r="C73" s="24">
        <v>25</v>
      </c>
      <c r="D73" s="24" t="s">
        <v>1756</v>
      </c>
      <c r="E73" s="24" t="s">
        <v>1905</v>
      </c>
      <c r="F73" s="24" t="s">
        <v>1959</v>
      </c>
      <c r="G73" s="24" t="s">
        <v>1910</v>
      </c>
      <c r="H73" s="90">
        <v>43781</v>
      </c>
      <c r="I73" s="24">
        <v>12</v>
      </c>
      <c r="J73" s="24">
        <v>97.352516436720677</v>
      </c>
      <c r="K73" s="24" t="s">
        <v>1931</v>
      </c>
      <c r="L73" s="24">
        <v>4377</v>
      </c>
    </row>
    <row r="74" spans="1:12" x14ac:dyDescent="0.25">
      <c r="A74" s="24">
        <v>66</v>
      </c>
      <c r="B74" s="36" t="s">
        <v>2022</v>
      </c>
      <c r="C74" s="24">
        <v>73</v>
      </c>
      <c r="D74" s="24" t="s">
        <v>1913</v>
      </c>
      <c r="E74" s="24" t="s">
        <v>1928</v>
      </c>
      <c r="F74" s="24" t="s">
        <v>1941</v>
      </c>
      <c r="G74" s="24" t="s">
        <v>1910</v>
      </c>
      <c r="H74" s="90">
        <v>43004</v>
      </c>
      <c r="I74" s="24">
        <v>10</v>
      </c>
      <c r="J74" s="24">
        <v>97.21237840856584</v>
      </c>
      <c r="K74" s="24" t="s">
        <v>1931</v>
      </c>
      <c r="L74" s="24">
        <v>1361</v>
      </c>
    </row>
    <row r="75" spans="1:12" x14ac:dyDescent="0.25">
      <c r="A75" s="24">
        <v>67</v>
      </c>
      <c r="B75" s="36" t="s">
        <v>2024</v>
      </c>
      <c r="C75" s="24">
        <v>57</v>
      </c>
      <c r="D75" s="24" t="s">
        <v>1760</v>
      </c>
      <c r="E75" s="24" t="s">
        <v>1908</v>
      </c>
      <c r="F75" s="24" t="s">
        <v>1922</v>
      </c>
      <c r="G75" s="24" t="s">
        <v>1937</v>
      </c>
      <c r="H75" s="90">
        <v>42863</v>
      </c>
      <c r="I75" s="24">
        <v>8</v>
      </c>
      <c r="J75" s="24">
        <v>40.390028608400122</v>
      </c>
      <c r="K75" s="24" t="s">
        <v>1938</v>
      </c>
      <c r="L75" s="24">
        <v>2424</v>
      </c>
    </row>
    <row r="76" spans="1:12" x14ac:dyDescent="0.25">
      <c r="A76" s="24">
        <v>68</v>
      </c>
      <c r="B76" s="36" t="s">
        <v>2026</v>
      </c>
      <c r="C76" s="24">
        <v>78</v>
      </c>
      <c r="D76" s="24" t="s">
        <v>1759</v>
      </c>
      <c r="E76" s="24" t="s">
        <v>1905</v>
      </c>
      <c r="F76" s="24" t="s">
        <v>1922</v>
      </c>
      <c r="G76" s="24" t="s">
        <v>1919</v>
      </c>
      <c r="H76" s="90">
        <v>42737</v>
      </c>
      <c r="I76" s="24">
        <v>7</v>
      </c>
      <c r="J76" s="24">
        <v>51.419992587615191</v>
      </c>
      <c r="K76" s="24" t="s">
        <v>1920</v>
      </c>
      <c r="L76" s="24">
        <v>5251</v>
      </c>
    </row>
    <row r="77" spans="1:12" x14ac:dyDescent="0.25">
      <c r="A77" s="24">
        <v>69</v>
      </c>
      <c r="B77" s="36" t="s">
        <v>1981</v>
      </c>
      <c r="C77" s="24">
        <v>54</v>
      </c>
      <c r="D77" s="24" t="s">
        <v>1754</v>
      </c>
      <c r="E77" s="24" t="s">
        <v>1905</v>
      </c>
      <c r="F77" s="24" t="s">
        <v>1948</v>
      </c>
      <c r="G77" s="24" t="s">
        <v>1937</v>
      </c>
      <c r="H77" s="90">
        <v>42981</v>
      </c>
      <c r="I77" s="24">
        <v>7</v>
      </c>
      <c r="J77" s="24">
        <v>63.832372177457302</v>
      </c>
      <c r="K77" s="24" t="s">
        <v>1962</v>
      </c>
      <c r="L77" s="24">
        <v>6658</v>
      </c>
    </row>
    <row r="78" spans="1:12" x14ac:dyDescent="0.25">
      <c r="A78" s="24">
        <v>70</v>
      </c>
      <c r="B78" s="36" t="s">
        <v>1982</v>
      </c>
      <c r="C78" s="24">
        <v>32</v>
      </c>
      <c r="D78" s="24" t="s">
        <v>1755</v>
      </c>
      <c r="E78" s="24" t="s">
        <v>1908</v>
      </c>
      <c r="F78" s="24" t="s">
        <v>1902</v>
      </c>
      <c r="G78" s="24" t="s">
        <v>1919</v>
      </c>
      <c r="H78" s="90">
        <v>43671</v>
      </c>
      <c r="I78" s="24">
        <v>12</v>
      </c>
      <c r="J78" s="24">
        <v>61.652966774265636</v>
      </c>
      <c r="K78" s="24" t="s">
        <v>1923</v>
      </c>
      <c r="L78" s="24">
        <v>8838</v>
      </c>
    </row>
    <row r="79" spans="1:12" x14ac:dyDescent="0.25">
      <c r="A79" s="24">
        <v>71</v>
      </c>
      <c r="B79" s="36" t="s">
        <v>1984</v>
      </c>
      <c r="C79" s="24">
        <v>20</v>
      </c>
      <c r="D79" s="24" t="s">
        <v>1755</v>
      </c>
      <c r="E79" s="24" t="s">
        <v>1914</v>
      </c>
      <c r="F79" s="24" t="s">
        <v>1925</v>
      </c>
      <c r="G79" s="24" t="s">
        <v>1919</v>
      </c>
      <c r="H79" s="90">
        <v>44021</v>
      </c>
      <c r="I79" s="24">
        <v>12</v>
      </c>
      <c r="J79" s="24">
        <v>45.677329350442491</v>
      </c>
      <c r="K79" s="24" t="s">
        <v>1923</v>
      </c>
      <c r="L79" s="24">
        <v>8764</v>
      </c>
    </row>
    <row r="80" spans="1:12" x14ac:dyDescent="0.25">
      <c r="A80" s="24">
        <v>72</v>
      </c>
      <c r="B80" s="36" t="s">
        <v>2031</v>
      </c>
      <c r="C80" s="24">
        <v>65</v>
      </c>
      <c r="D80" s="24" t="s">
        <v>1754</v>
      </c>
      <c r="E80" s="24" t="s">
        <v>1928</v>
      </c>
      <c r="F80" s="24" t="s">
        <v>1899</v>
      </c>
      <c r="G80" s="24" t="s">
        <v>1919</v>
      </c>
      <c r="H80" s="90">
        <v>41963</v>
      </c>
      <c r="I80" s="24">
        <v>13</v>
      </c>
      <c r="J80" s="24">
        <v>69.86977615724264</v>
      </c>
      <c r="K80" s="24" t="s">
        <v>1911</v>
      </c>
      <c r="L80" s="24">
        <v>2888</v>
      </c>
    </row>
    <row r="81" spans="1:12" x14ac:dyDescent="0.25">
      <c r="A81" s="24">
        <v>73</v>
      </c>
      <c r="B81" s="36" t="s">
        <v>1986</v>
      </c>
      <c r="C81" s="24">
        <v>54</v>
      </c>
      <c r="D81" s="24" t="s">
        <v>1760</v>
      </c>
      <c r="E81" s="24" t="s">
        <v>1928</v>
      </c>
      <c r="F81" s="24" t="s">
        <v>1922</v>
      </c>
      <c r="G81" s="24" t="s">
        <v>1910</v>
      </c>
      <c r="H81" s="90">
        <v>43024</v>
      </c>
      <c r="I81" s="24">
        <v>14</v>
      </c>
      <c r="J81" s="24">
        <v>81.846052468085517</v>
      </c>
      <c r="K81" s="24" t="s">
        <v>1938</v>
      </c>
      <c r="L81" s="24">
        <v>6346</v>
      </c>
    </row>
    <row r="82" spans="1:12" x14ac:dyDescent="0.25">
      <c r="A82" s="24">
        <v>74</v>
      </c>
      <c r="B82" s="36" t="s">
        <v>1987</v>
      </c>
      <c r="C82" s="24">
        <v>80</v>
      </c>
      <c r="D82" s="24" t="s">
        <v>1765</v>
      </c>
      <c r="E82" s="24" t="s">
        <v>1914</v>
      </c>
      <c r="F82" s="24" t="s">
        <v>1922</v>
      </c>
      <c r="G82" s="24" t="s">
        <v>1919</v>
      </c>
      <c r="H82" s="90">
        <v>42417</v>
      </c>
      <c r="I82" s="24">
        <v>8</v>
      </c>
      <c r="J82" s="24">
        <v>39.973429671621957</v>
      </c>
      <c r="K82" s="24" t="s">
        <v>1973</v>
      </c>
      <c r="L82" s="24">
        <v>6507</v>
      </c>
    </row>
    <row r="83" spans="1:12" x14ac:dyDescent="0.25">
      <c r="A83" s="24">
        <v>75</v>
      </c>
      <c r="B83" s="36" t="s">
        <v>1989</v>
      </c>
      <c r="C83" s="24">
        <v>28</v>
      </c>
      <c r="D83" s="24" t="s">
        <v>1760</v>
      </c>
      <c r="E83" s="24" t="s">
        <v>1928</v>
      </c>
      <c r="F83" s="24" t="s">
        <v>1902</v>
      </c>
      <c r="G83" s="24" t="s">
        <v>1937</v>
      </c>
      <c r="H83" s="90">
        <v>43922</v>
      </c>
      <c r="I83" s="24">
        <v>6</v>
      </c>
      <c r="J83" s="24">
        <v>43.832891726468539</v>
      </c>
      <c r="K83" s="24" t="s">
        <v>1935</v>
      </c>
      <c r="L83" s="24">
        <v>6161</v>
      </c>
    </row>
    <row r="84" spans="1:12" x14ac:dyDescent="0.25">
      <c r="A84" s="24">
        <v>76</v>
      </c>
      <c r="B84" s="36" t="s">
        <v>2036</v>
      </c>
      <c r="C84" s="24">
        <v>29</v>
      </c>
      <c r="D84" s="24" t="s">
        <v>1756</v>
      </c>
      <c r="E84" s="24" t="s">
        <v>1914</v>
      </c>
      <c r="F84" s="24" t="s">
        <v>1915</v>
      </c>
      <c r="G84" s="24" t="s">
        <v>1937</v>
      </c>
      <c r="H84" s="90">
        <v>42729</v>
      </c>
      <c r="I84" s="24">
        <v>4</v>
      </c>
      <c r="J84" s="24">
        <v>49.434571471848805</v>
      </c>
      <c r="K84" s="24" t="s">
        <v>1911</v>
      </c>
      <c r="L84" s="24">
        <v>1965</v>
      </c>
    </row>
    <row r="85" spans="1:12" x14ac:dyDescent="0.25">
      <c r="A85" s="24">
        <v>77</v>
      </c>
      <c r="B85" s="36" t="s">
        <v>1991</v>
      </c>
      <c r="C85" s="24">
        <v>39</v>
      </c>
      <c r="D85" s="24" t="s">
        <v>1755</v>
      </c>
      <c r="E85" s="24" t="s">
        <v>1928</v>
      </c>
      <c r="F85" s="24" t="s">
        <v>1948</v>
      </c>
      <c r="G85" s="24" t="s">
        <v>1919</v>
      </c>
      <c r="H85" s="90">
        <v>43912</v>
      </c>
      <c r="I85" s="24">
        <v>13</v>
      </c>
      <c r="J85" s="24">
        <v>61.891936801370555</v>
      </c>
      <c r="K85" s="24" t="s">
        <v>1973</v>
      </c>
      <c r="L85" s="24">
        <v>9121</v>
      </c>
    </row>
    <row r="86" spans="1:12" x14ac:dyDescent="0.25">
      <c r="A86" s="24">
        <v>78</v>
      </c>
      <c r="B86" s="36" t="s">
        <v>2039</v>
      </c>
      <c r="C86" s="24">
        <v>36</v>
      </c>
      <c r="D86" s="24" t="s">
        <v>1759</v>
      </c>
      <c r="E86" s="24" t="s">
        <v>1914</v>
      </c>
      <c r="F86" s="24" t="s">
        <v>1959</v>
      </c>
      <c r="G86" s="24" t="s">
        <v>1910</v>
      </c>
      <c r="H86" s="90">
        <v>42004</v>
      </c>
      <c r="I86" s="24">
        <v>15</v>
      </c>
      <c r="J86" s="24">
        <v>69.092124713929209</v>
      </c>
      <c r="K86" s="24" t="s">
        <v>1920</v>
      </c>
      <c r="L86" s="24">
        <v>3172</v>
      </c>
    </row>
    <row r="87" spans="1:12" x14ac:dyDescent="0.25">
      <c r="A87" s="24">
        <v>79</v>
      </c>
      <c r="B87" s="36" t="s">
        <v>1993</v>
      </c>
      <c r="C87" s="24">
        <v>24</v>
      </c>
      <c r="D87" s="24" t="s">
        <v>1760</v>
      </c>
      <c r="E87" s="24" t="s">
        <v>1905</v>
      </c>
      <c r="F87" s="24" t="s">
        <v>1909</v>
      </c>
      <c r="G87" s="24" t="s">
        <v>1937</v>
      </c>
      <c r="H87" s="90">
        <v>44032</v>
      </c>
      <c r="I87" s="24">
        <v>14</v>
      </c>
      <c r="J87" s="24">
        <v>94.055617222712627</v>
      </c>
      <c r="K87" s="24" t="s">
        <v>1931</v>
      </c>
      <c r="L87" s="24">
        <v>8627</v>
      </c>
    </row>
    <row r="88" spans="1:12" x14ac:dyDescent="0.25">
      <c r="A88" s="24">
        <v>80</v>
      </c>
      <c r="B88" s="36" t="s">
        <v>1995</v>
      </c>
      <c r="C88" s="24">
        <v>71</v>
      </c>
      <c r="D88" s="24" t="s">
        <v>1755</v>
      </c>
      <c r="E88" s="24" t="s">
        <v>1928</v>
      </c>
      <c r="F88" s="24" t="s">
        <v>1925</v>
      </c>
      <c r="G88" s="24" t="s">
        <v>1906</v>
      </c>
      <c r="H88" s="90">
        <v>42440</v>
      </c>
      <c r="I88" s="24">
        <v>7</v>
      </c>
      <c r="J88" s="24">
        <v>84.618553076727608</v>
      </c>
      <c r="K88" s="24" t="s">
        <v>1962</v>
      </c>
      <c r="L88" s="24">
        <v>7363</v>
      </c>
    </row>
    <row r="89" spans="1:12" x14ac:dyDescent="0.25">
      <c r="A89" s="24">
        <v>81</v>
      </c>
      <c r="B89" s="36" t="s">
        <v>2043</v>
      </c>
      <c r="C89" s="24">
        <v>61</v>
      </c>
      <c r="D89" s="24" t="s">
        <v>1755</v>
      </c>
      <c r="E89" s="24" t="s">
        <v>1908</v>
      </c>
      <c r="F89" s="24" t="s">
        <v>1899</v>
      </c>
      <c r="G89" s="24" t="s">
        <v>1937</v>
      </c>
      <c r="H89" s="90">
        <v>42677</v>
      </c>
      <c r="I89" s="24">
        <v>15</v>
      </c>
      <c r="J89" s="24">
        <v>79.825907912528962</v>
      </c>
      <c r="K89" s="24" t="s">
        <v>1962</v>
      </c>
      <c r="L89" s="24">
        <v>495</v>
      </c>
    </row>
    <row r="90" spans="1:12" x14ac:dyDescent="0.25">
      <c r="A90" s="24">
        <v>82</v>
      </c>
      <c r="B90" s="36" t="s">
        <v>1996</v>
      </c>
      <c r="C90" s="24">
        <v>73</v>
      </c>
      <c r="D90" s="24" t="s">
        <v>1913</v>
      </c>
      <c r="E90" s="24" t="s">
        <v>1914</v>
      </c>
      <c r="F90" s="24" t="s">
        <v>1941</v>
      </c>
      <c r="G90" s="24" t="s">
        <v>1910</v>
      </c>
      <c r="H90" s="90">
        <v>43754</v>
      </c>
      <c r="I90" s="24">
        <v>12</v>
      </c>
      <c r="J90" s="24">
        <v>73.467833304948343</v>
      </c>
      <c r="K90" s="24" t="s">
        <v>1938</v>
      </c>
      <c r="L90" s="24">
        <v>6258</v>
      </c>
    </row>
    <row r="91" spans="1:12" x14ac:dyDescent="0.25">
      <c r="A91" s="24">
        <v>83</v>
      </c>
      <c r="B91" s="36" t="s">
        <v>1997</v>
      </c>
      <c r="C91" s="24">
        <v>26</v>
      </c>
      <c r="D91" s="24" t="s">
        <v>1917</v>
      </c>
      <c r="E91" s="24" t="s">
        <v>1905</v>
      </c>
      <c r="F91" s="24" t="s">
        <v>1915</v>
      </c>
      <c r="G91" s="24" t="s">
        <v>1937</v>
      </c>
      <c r="H91" s="90">
        <v>42153</v>
      </c>
      <c r="I91" s="24">
        <v>12</v>
      </c>
      <c r="J91" s="24">
        <v>33.132821090664429</v>
      </c>
      <c r="K91" s="24" t="s">
        <v>1938</v>
      </c>
      <c r="L91" s="24">
        <v>9283</v>
      </c>
    </row>
    <row r="92" spans="1:12" x14ac:dyDescent="0.25">
      <c r="A92" s="24">
        <v>84</v>
      </c>
      <c r="B92" s="36" t="s">
        <v>2047</v>
      </c>
      <c r="C92" s="24">
        <v>35</v>
      </c>
      <c r="D92" s="24" t="s">
        <v>1913</v>
      </c>
      <c r="E92" s="24" t="s">
        <v>1928</v>
      </c>
      <c r="F92" s="24" t="s">
        <v>1909</v>
      </c>
      <c r="G92" s="24" t="s">
        <v>1919</v>
      </c>
      <c r="H92" s="90">
        <v>43756</v>
      </c>
      <c r="I92" s="24">
        <v>9</v>
      </c>
      <c r="J92" s="24">
        <v>89.760089881235487</v>
      </c>
      <c r="K92" s="24" t="s">
        <v>1911</v>
      </c>
      <c r="L92" s="24">
        <v>3275</v>
      </c>
    </row>
    <row r="93" spans="1:12" x14ac:dyDescent="0.25">
      <c r="A93" s="24">
        <v>85</v>
      </c>
      <c r="B93" s="36" t="s">
        <v>1999</v>
      </c>
      <c r="C93" s="24">
        <v>22</v>
      </c>
      <c r="D93" s="24" t="s">
        <v>1763</v>
      </c>
      <c r="E93" s="24" t="s">
        <v>1928</v>
      </c>
      <c r="F93" s="24" t="s">
        <v>1959</v>
      </c>
      <c r="G93" s="24" t="s">
        <v>1906</v>
      </c>
      <c r="H93" s="90">
        <v>43020</v>
      </c>
      <c r="I93" s="24">
        <v>12</v>
      </c>
      <c r="J93" s="24">
        <v>66.60378434657342</v>
      </c>
      <c r="K93" s="24" t="s">
        <v>1931</v>
      </c>
      <c r="L93" s="24">
        <v>9463</v>
      </c>
    </row>
    <row r="94" spans="1:12" x14ac:dyDescent="0.25">
      <c r="A94" s="24">
        <v>86</v>
      </c>
      <c r="B94" s="36" t="s">
        <v>2050</v>
      </c>
      <c r="C94" s="24">
        <v>77</v>
      </c>
      <c r="D94" s="24" t="s">
        <v>1763</v>
      </c>
      <c r="E94" s="24" t="s">
        <v>1905</v>
      </c>
      <c r="F94" s="24" t="s">
        <v>1922</v>
      </c>
      <c r="G94" s="24" t="s">
        <v>1906</v>
      </c>
      <c r="H94" s="90">
        <v>43001</v>
      </c>
      <c r="I94" s="24">
        <v>5</v>
      </c>
      <c r="J94" s="24">
        <v>94.474554126142905</v>
      </c>
      <c r="K94" s="24" t="s">
        <v>1911</v>
      </c>
      <c r="L94" s="24">
        <v>5065</v>
      </c>
    </row>
    <row r="95" spans="1:12" x14ac:dyDescent="0.25">
      <c r="A95" s="24">
        <v>87</v>
      </c>
      <c r="B95" s="36" t="s">
        <v>2000</v>
      </c>
      <c r="C95" s="24">
        <v>55</v>
      </c>
      <c r="D95" s="24" t="s">
        <v>1917</v>
      </c>
      <c r="E95" s="24" t="s">
        <v>1914</v>
      </c>
      <c r="F95" s="24" t="s">
        <v>1918</v>
      </c>
      <c r="G95" s="24" t="s">
        <v>1910</v>
      </c>
      <c r="H95" s="90">
        <v>42070</v>
      </c>
      <c r="I95" s="24">
        <v>14</v>
      </c>
      <c r="J95" s="24">
        <v>78.775068427580976</v>
      </c>
      <c r="K95" s="24" t="s">
        <v>1938</v>
      </c>
      <c r="L95" s="24">
        <v>6276</v>
      </c>
    </row>
    <row r="96" spans="1:12" x14ac:dyDescent="0.25">
      <c r="A96" s="24">
        <v>88</v>
      </c>
      <c r="B96" s="36" t="s">
        <v>2002</v>
      </c>
      <c r="C96" s="24">
        <v>30</v>
      </c>
      <c r="D96" s="24" t="s">
        <v>1754</v>
      </c>
      <c r="E96" s="24" t="s">
        <v>1905</v>
      </c>
      <c r="F96" s="24" t="s">
        <v>1925</v>
      </c>
      <c r="G96" s="24" t="s">
        <v>1937</v>
      </c>
      <c r="H96" s="90">
        <v>41970</v>
      </c>
      <c r="I96" s="24">
        <v>10</v>
      </c>
      <c r="J96" s="24">
        <v>35.604168216677664</v>
      </c>
      <c r="K96" s="24" t="s">
        <v>1935</v>
      </c>
      <c r="L96" s="24">
        <v>8718</v>
      </c>
    </row>
    <row r="97" spans="1:12" x14ac:dyDescent="0.25">
      <c r="A97" s="24">
        <v>89</v>
      </c>
      <c r="B97" s="36" t="s">
        <v>2004</v>
      </c>
      <c r="C97" s="24">
        <v>19</v>
      </c>
      <c r="D97" s="24" t="s">
        <v>1756</v>
      </c>
      <c r="E97" s="24" t="s">
        <v>1928</v>
      </c>
      <c r="F97" s="24" t="s">
        <v>1948</v>
      </c>
      <c r="G97" s="24" t="s">
        <v>1910</v>
      </c>
      <c r="H97" s="90">
        <v>42422</v>
      </c>
      <c r="I97" s="24">
        <v>13</v>
      </c>
      <c r="J97" s="24">
        <v>56.249875608826542</v>
      </c>
      <c r="K97" s="24" t="s">
        <v>1911</v>
      </c>
      <c r="L97" s="24">
        <v>8620</v>
      </c>
    </row>
    <row r="98" spans="1:12" x14ac:dyDescent="0.25">
      <c r="A98" s="24">
        <v>90</v>
      </c>
      <c r="B98" s="36" t="s">
        <v>2055</v>
      </c>
      <c r="C98" s="24">
        <v>64</v>
      </c>
      <c r="D98" s="24" t="s">
        <v>1913</v>
      </c>
      <c r="E98" s="24" t="s">
        <v>1914</v>
      </c>
      <c r="F98" s="24" t="s">
        <v>1902</v>
      </c>
      <c r="G98" s="24" t="s">
        <v>1906</v>
      </c>
      <c r="H98" s="90">
        <v>43993</v>
      </c>
      <c r="I98" s="24">
        <v>5</v>
      </c>
      <c r="J98" s="24">
        <v>83.307134386859673</v>
      </c>
      <c r="K98" s="24" t="s">
        <v>1973</v>
      </c>
      <c r="L98" s="24">
        <v>819</v>
      </c>
    </row>
    <row r="99" spans="1:12" x14ac:dyDescent="0.25">
      <c r="A99" s="24">
        <v>91</v>
      </c>
      <c r="B99" s="36" t="s">
        <v>2057</v>
      </c>
      <c r="C99" s="24">
        <v>30</v>
      </c>
      <c r="D99" s="24" t="s">
        <v>1755</v>
      </c>
      <c r="E99" s="24" t="s">
        <v>1905</v>
      </c>
      <c r="F99" s="24" t="s">
        <v>1922</v>
      </c>
      <c r="G99" s="24" t="s">
        <v>1910</v>
      </c>
      <c r="H99" s="90">
        <v>41932</v>
      </c>
      <c r="I99" s="24">
        <v>3</v>
      </c>
      <c r="J99" s="24">
        <v>86.621507385465989</v>
      </c>
      <c r="K99" s="24" t="s">
        <v>1911</v>
      </c>
      <c r="L99" s="24">
        <v>4198</v>
      </c>
    </row>
    <row r="100" spans="1:12" x14ac:dyDescent="0.25">
      <c r="A100" s="24">
        <v>92</v>
      </c>
      <c r="B100" s="36" t="s">
        <v>2059</v>
      </c>
      <c r="C100" s="24">
        <v>59</v>
      </c>
      <c r="D100" s="24" t="s">
        <v>1756</v>
      </c>
      <c r="E100" s="24" t="s">
        <v>1928</v>
      </c>
      <c r="F100" s="24" t="s">
        <v>1899</v>
      </c>
      <c r="G100" s="24" t="s">
        <v>1919</v>
      </c>
      <c r="H100" s="90">
        <v>41730</v>
      </c>
      <c r="I100" s="24">
        <v>8</v>
      </c>
      <c r="J100" s="24">
        <v>53.387836514403332</v>
      </c>
      <c r="K100" s="24" t="s">
        <v>1931</v>
      </c>
      <c r="L100" s="24">
        <v>592</v>
      </c>
    </row>
    <row r="101" spans="1:12" x14ac:dyDescent="0.25">
      <c r="A101" s="24">
        <v>93</v>
      </c>
      <c r="B101" s="36" t="s">
        <v>2005</v>
      </c>
      <c r="C101" s="24">
        <v>18</v>
      </c>
      <c r="D101" s="24" t="s">
        <v>1763</v>
      </c>
      <c r="E101" s="24" t="s">
        <v>1908</v>
      </c>
      <c r="F101" s="24" t="s">
        <v>1915</v>
      </c>
      <c r="G101" s="24" t="s">
        <v>1910</v>
      </c>
      <c r="H101" s="90">
        <v>41658</v>
      </c>
      <c r="I101" s="24">
        <v>5</v>
      </c>
      <c r="J101" s="24">
        <v>54.495765292763579</v>
      </c>
      <c r="K101" s="24" t="s">
        <v>1938</v>
      </c>
      <c r="L101" s="24">
        <v>8574</v>
      </c>
    </row>
    <row r="102" spans="1:12" x14ac:dyDescent="0.25">
      <c r="A102" s="24">
        <v>94</v>
      </c>
      <c r="B102" s="36" t="s">
        <v>2062</v>
      </c>
      <c r="C102" s="24">
        <v>25</v>
      </c>
      <c r="D102" s="24" t="s">
        <v>1757</v>
      </c>
      <c r="E102" s="24" t="s">
        <v>1905</v>
      </c>
      <c r="F102" s="24" t="s">
        <v>1941</v>
      </c>
      <c r="G102" s="24" t="s">
        <v>1937</v>
      </c>
      <c r="H102" s="90">
        <v>44112</v>
      </c>
      <c r="I102" s="24">
        <v>3</v>
      </c>
      <c r="J102" s="24">
        <v>74.290080670243043</v>
      </c>
      <c r="K102" s="24" t="s">
        <v>1938</v>
      </c>
      <c r="L102" s="24">
        <v>3958</v>
      </c>
    </row>
    <row r="103" spans="1:12" x14ac:dyDescent="0.25">
      <c r="A103" s="24">
        <v>95</v>
      </c>
      <c r="B103" s="36" t="s">
        <v>2064</v>
      </c>
      <c r="C103" s="24">
        <v>80</v>
      </c>
      <c r="D103" s="24" t="s">
        <v>1755</v>
      </c>
      <c r="E103" s="24" t="s">
        <v>1928</v>
      </c>
      <c r="F103" s="24" t="s">
        <v>1948</v>
      </c>
      <c r="G103" s="24" t="s">
        <v>1910</v>
      </c>
      <c r="H103" s="90">
        <v>44194</v>
      </c>
      <c r="I103" s="24">
        <v>13</v>
      </c>
      <c r="J103" s="24">
        <v>79.092890474339015</v>
      </c>
      <c r="K103" s="24" t="s">
        <v>1935</v>
      </c>
      <c r="L103" s="24">
        <v>689</v>
      </c>
    </row>
    <row r="104" spans="1:12" x14ac:dyDescent="0.25">
      <c r="A104" s="24">
        <v>96</v>
      </c>
      <c r="B104" s="36" t="s">
        <v>2007</v>
      </c>
      <c r="C104" s="24">
        <v>76</v>
      </c>
      <c r="D104" s="24" t="s">
        <v>1754</v>
      </c>
      <c r="E104" s="24" t="s">
        <v>1908</v>
      </c>
      <c r="F104" s="24" t="s">
        <v>1915</v>
      </c>
      <c r="G104" s="24" t="s">
        <v>1910</v>
      </c>
      <c r="H104" s="90">
        <v>41920</v>
      </c>
      <c r="I104" s="24">
        <v>4</v>
      </c>
      <c r="J104" s="24">
        <v>98.464363035339943</v>
      </c>
      <c r="K104" s="24" t="s">
        <v>1962</v>
      </c>
      <c r="L104" s="24">
        <v>9865</v>
      </c>
    </row>
    <row r="105" spans="1:12" x14ac:dyDescent="0.25">
      <c r="A105" s="24">
        <v>97</v>
      </c>
      <c r="B105" s="36" t="s">
        <v>2009</v>
      </c>
      <c r="C105" s="24">
        <v>79</v>
      </c>
      <c r="D105" s="24" t="s">
        <v>1913</v>
      </c>
      <c r="E105" s="24" t="s">
        <v>1908</v>
      </c>
      <c r="F105" s="24" t="s">
        <v>1925</v>
      </c>
      <c r="G105" s="24" t="s">
        <v>1937</v>
      </c>
      <c r="H105" s="90">
        <v>42298</v>
      </c>
      <c r="I105" s="24">
        <v>8</v>
      </c>
      <c r="J105" s="24">
        <v>82.195526677566662</v>
      </c>
      <c r="K105" s="24" t="s">
        <v>1935</v>
      </c>
      <c r="L105" s="24">
        <v>9324</v>
      </c>
    </row>
    <row r="106" spans="1:12" x14ac:dyDescent="0.25">
      <c r="A106" s="24">
        <v>98</v>
      </c>
      <c r="B106" s="36" t="s">
        <v>2010</v>
      </c>
      <c r="C106" s="24">
        <v>70</v>
      </c>
      <c r="D106" s="24" t="s">
        <v>1754</v>
      </c>
      <c r="E106" s="24" t="s">
        <v>1905</v>
      </c>
      <c r="F106" s="24" t="s">
        <v>1922</v>
      </c>
      <c r="G106" s="24" t="s">
        <v>1937</v>
      </c>
      <c r="H106" s="90">
        <v>43821</v>
      </c>
      <c r="I106" s="24">
        <v>3</v>
      </c>
      <c r="J106" s="24">
        <v>57.62630324025583</v>
      </c>
      <c r="K106" s="24" t="s">
        <v>1973</v>
      </c>
      <c r="L106" s="24">
        <v>7519</v>
      </c>
    </row>
    <row r="107" spans="1:12" x14ac:dyDescent="0.25">
      <c r="A107" s="24">
        <v>99</v>
      </c>
      <c r="B107" s="36" t="s">
        <v>2012</v>
      </c>
      <c r="C107" s="24">
        <v>73</v>
      </c>
      <c r="D107" s="24" t="s">
        <v>1754</v>
      </c>
      <c r="E107" s="24" t="s">
        <v>1908</v>
      </c>
      <c r="F107" s="24" t="s">
        <v>1922</v>
      </c>
      <c r="G107" s="24" t="s">
        <v>1937</v>
      </c>
      <c r="H107" s="90">
        <v>43065</v>
      </c>
      <c r="I107" s="24">
        <v>9</v>
      </c>
      <c r="J107" s="24">
        <v>60.037851428277719</v>
      </c>
      <c r="K107" s="24" t="s">
        <v>1931</v>
      </c>
      <c r="L107" s="24">
        <v>9734</v>
      </c>
    </row>
    <row r="108" spans="1:12" x14ac:dyDescent="0.25">
      <c r="A108" s="24">
        <v>100</v>
      </c>
      <c r="B108" s="36" t="s">
        <v>2014</v>
      </c>
      <c r="C108" s="24">
        <v>79</v>
      </c>
      <c r="D108" s="24" t="s">
        <v>1917</v>
      </c>
      <c r="E108" s="24" t="s">
        <v>1914</v>
      </c>
      <c r="F108" s="24" t="s">
        <v>1915</v>
      </c>
      <c r="G108" s="24" t="s">
        <v>1937</v>
      </c>
      <c r="H108" s="90">
        <v>43127</v>
      </c>
      <c r="I108" s="24">
        <v>7</v>
      </c>
      <c r="J108" s="24">
        <v>74.90383250166856</v>
      </c>
      <c r="K108" s="24" t="s">
        <v>1920</v>
      </c>
      <c r="L108" s="24">
        <v>8985</v>
      </c>
    </row>
    <row r="109" spans="1:12" x14ac:dyDescent="0.25">
      <c r="A109" s="24">
        <v>101</v>
      </c>
      <c r="B109" s="36" t="s">
        <v>2015</v>
      </c>
      <c r="C109" s="24">
        <v>42</v>
      </c>
      <c r="D109" s="24" t="s">
        <v>1917</v>
      </c>
      <c r="E109" s="24" t="s">
        <v>1908</v>
      </c>
      <c r="F109" s="24" t="s">
        <v>1925</v>
      </c>
      <c r="G109" s="24" t="s">
        <v>1919</v>
      </c>
      <c r="H109" s="90">
        <v>43208</v>
      </c>
      <c r="I109" s="24">
        <v>12</v>
      </c>
      <c r="J109" s="24">
        <v>51.293942985006005</v>
      </c>
      <c r="K109" s="24" t="s">
        <v>1962</v>
      </c>
      <c r="L109" s="24">
        <v>6040</v>
      </c>
    </row>
    <row r="110" spans="1:12" x14ac:dyDescent="0.25">
      <c r="A110" s="24">
        <v>102</v>
      </c>
      <c r="B110" s="36" t="s">
        <v>2070</v>
      </c>
      <c r="C110" s="24">
        <v>44</v>
      </c>
      <c r="D110" s="24" t="s">
        <v>1757</v>
      </c>
      <c r="E110" s="24" t="s">
        <v>1914</v>
      </c>
      <c r="F110" s="24" t="s">
        <v>1941</v>
      </c>
      <c r="G110" s="24" t="s">
        <v>1910</v>
      </c>
      <c r="H110" s="90">
        <v>42113</v>
      </c>
      <c r="I110" s="24">
        <v>11</v>
      </c>
      <c r="J110" s="24">
        <v>66.471733276217208</v>
      </c>
      <c r="K110" s="24" t="s">
        <v>1962</v>
      </c>
      <c r="L110" s="24">
        <v>4199</v>
      </c>
    </row>
    <row r="111" spans="1:12" x14ac:dyDescent="0.25">
      <c r="A111" s="24">
        <v>103</v>
      </c>
      <c r="B111" s="36" t="s">
        <v>2016</v>
      </c>
      <c r="C111" s="24">
        <v>62</v>
      </c>
      <c r="D111" s="24" t="s">
        <v>1913</v>
      </c>
      <c r="E111" s="24" t="s">
        <v>1905</v>
      </c>
      <c r="F111" s="24" t="s">
        <v>1902</v>
      </c>
      <c r="G111" s="24" t="s">
        <v>1910</v>
      </c>
      <c r="H111" s="90">
        <v>43406</v>
      </c>
      <c r="I111" s="24">
        <v>11</v>
      </c>
      <c r="J111" s="24">
        <v>88.58234780198606</v>
      </c>
      <c r="K111" s="24" t="s">
        <v>1920</v>
      </c>
      <c r="L111" s="24">
        <v>7153</v>
      </c>
    </row>
    <row r="112" spans="1:12" x14ac:dyDescent="0.25">
      <c r="A112" s="24">
        <v>104</v>
      </c>
      <c r="B112" s="36" t="s">
        <v>2017</v>
      </c>
      <c r="C112" s="24">
        <v>32</v>
      </c>
      <c r="D112" s="24" t="s">
        <v>1754</v>
      </c>
      <c r="E112" s="24" t="s">
        <v>1928</v>
      </c>
      <c r="F112" s="24" t="s">
        <v>1915</v>
      </c>
      <c r="G112" s="24" t="s">
        <v>1910</v>
      </c>
      <c r="H112" s="90">
        <v>42360</v>
      </c>
      <c r="I112" s="24">
        <v>13</v>
      </c>
      <c r="J112" s="24">
        <v>82.361446801499596</v>
      </c>
      <c r="K112" s="24" t="s">
        <v>1903</v>
      </c>
      <c r="L112" s="24">
        <v>8530</v>
      </c>
    </row>
    <row r="113" spans="1:12" x14ac:dyDescent="0.25">
      <c r="A113" s="24">
        <v>105</v>
      </c>
      <c r="B113" s="36" t="s">
        <v>2019</v>
      </c>
      <c r="C113" s="24">
        <v>73</v>
      </c>
      <c r="D113" s="24" t="s">
        <v>1765</v>
      </c>
      <c r="E113" s="24" t="s">
        <v>1914</v>
      </c>
      <c r="F113" s="24" t="s">
        <v>1915</v>
      </c>
      <c r="G113" s="24" t="s">
        <v>1910</v>
      </c>
      <c r="H113" s="90">
        <v>43610</v>
      </c>
      <c r="I113" s="24">
        <v>3</v>
      </c>
      <c r="J113" s="24">
        <v>62.926994348381804</v>
      </c>
      <c r="K113" s="24" t="s">
        <v>1938</v>
      </c>
      <c r="L113" s="24">
        <v>5897</v>
      </c>
    </row>
    <row r="114" spans="1:12" x14ac:dyDescent="0.25">
      <c r="A114" s="24">
        <v>106</v>
      </c>
      <c r="B114" s="36" t="s">
        <v>2021</v>
      </c>
      <c r="C114" s="24">
        <v>45</v>
      </c>
      <c r="D114" s="24" t="s">
        <v>1755</v>
      </c>
      <c r="E114" s="24" t="s">
        <v>1905</v>
      </c>
      <c r="F114" s="24" t="s">
        <v>1948</v>
      </c>
      <c r="G114" s="24" t="s">
        <v>1910</v>
      </c>
      <c r="H114" s="90">
        <v>42618</v>
      </c>
      <c r="I114" s="24">
        <v>12</v>
      </c>
      <c r="J114" s="24">
        <v>63.372819832006634</v>
      </c>
      <c r="K114" s="24" t="s">
        <v>1911</v>
      </c>
      <c r="L114" s="24">
        <v>6690</v>
      </c>
    </row>
    <row r="115" spans="1:12" x14ac:dyDescent="0.25">
      <c r="A115" s="24">
        <v>107</v>
      </c>
      <c r="B115" s="36" t="s">
        <v>2023</v>
      </c>
      <c r="C115" s="24">
        <v>51</v>
      </c>
      <c r="D115" s="24" t="s">
        <v>1760</v>
      </c>
      <c r="E115" s="24" t="s">
        <v>1908</v>
      </c>
      <c r="F115" s="24" t="s">
        <v>1925</v>
      </c>
      <c r="G115" s="24" t="s">
        <v>1910</v>
      </c>
      <c r="H115" s="90">
        <v>43548</v>
      </c>
      <c r="I115" s="24">
        <v>6</v>
      </c>
      <c r="J115" s="24">
        <v>99.976335848791692</v>
      </c>
      <c r="K115" s="24" t="s">
        <v>1931</v>
      </c>
      <c r="L115" s="24">
        <v>7678</v>
      </c>
    </row>
    <row r="116" spans="1:12" x14ac:dyDescent="0.25">
      <c r="A116" s="24">
        <v>108</v>
      </c>
      <c r="B116" s="36" t="s">
        <v>2025</v>
      </c>
      <c r="C116" s="24">
        <v>40</v>
      </c>
      <c r="D116" s="24" t="s">
        <v>1756</v>
      </c>
      <c r="E116" s="24" t="s">
        <v>1914</v>
      </c>
      <c r="F116" s="24" t="s">
        <v>1925</v>
      </c>
      <c r="G116" s="24" t="s">
        <v>1937</v>
      </c>
      <c r="H116" s="90">
        <v>43938</v>
      </c>
      <c r="I116" s="24">
        <v>10</v>
      </c>
      <c r="J116" s="24">
        <v>26.211164002274725</v>
      </c>
      <c r="K116" s="24" t="s">
        <v>1938</v>
      </c>
      <c r="L116" s="24">
        <v>8151</v>
      </c>
    </row>
    <row r="117" spans="1:12" x14ac:dyDescent="0.25">
      <c r="A117" s="24">
        <v>109</v>
      </c>
      <c r="B117" s="36" t="s">
        <v>2027</v>
      </c>
      <c r="C117" s="24">
        <v>46</v>
      </c>
      <c r="D117" s="24" t="s">
        <v>1765</v>
      </c>
      <c r="E117" s="24" t="s">
        <v>1905</v>
      </c>
      <c r="F117" s="24" t="s">
        <v>1948</v>
      </c>
      <c r="G117" s="24" t="s">
        <v>1919</v>
      </c>
      <c r="H117" s="90">
        <v>43064</v>
      </c>
      <c r="I117" s="24">
        <v>13</v>
      </c>
      <c r="J117" s="24">
        <v>79.225868591942358</v>
      </c>
      <c r="K117" s="24" t="s">
        <v>1920</v>
      </c>
      <c r="L117" s="24">
        <v>8884</v>
      </c>
    </row>
    <row r="118" spans="1:12" x14ac:dyDescent="0.25">
      <c r="A118" s="24">
        <v>110</v>
      </c>
      <c r="B118" s="36" t="s">
        <v>2028</v>
      </c>
      <c r="C118" s="24">
        <v>79</v>
      </c>
      <c r="D118" s="24" t="s">
        <v>1759</v>
      </c>
      <c r="E118" s="24" t="s">
        <v>1914</v>
      </c>
      <c r="F118" s="24" t="s">
        <v>1902</v>
      </c>
      <c r="G118" s="24" t="s">
        <v>1906</v>
      </c>
      <c r="H118" s="90">
        <v>41973</v>
      </c>
      <c r="I118" s="24">
        <v>5</v>
      </c>
      <c r="J118" s="24">
        <v>68.59956460583679</v>
      </c>
      <c r="K118" s="24" t="s">
        <v>1903</v>
      </c>
      <c r="L118" s="24">
        <v>5412</v>
      </c>
    </row>
    <row r="119" spans="1:12" x14ac:dyDescent="0.25">
      <c r="A119" s="24">
        <v>111</v>
      </c>
      <c r="B119" s="36" t="s">
        <v>2071</v>
      </c>
      <c r="C119" s="24">
        <v>41</v>
      </c>
      <c r="D119" s="24" t="s">
        <v>1760</v>
      </c>
      <c r="E119" s="24" t="s">
        <v>1908</v>
      </c>
      <c r="F119" s="24" t="s">
        <v>1902</v>
      </c>
      <c r="G119" s="24" t="s">
        <v>1906</v>
      </c>
      <c r="H119" s="90">
        <v>43067</v>
      </c>
      <c r="I119" s="24">
        <v>8</v>
      </c>
      <c r="J119" s="24">
        <v>28.578107034017886</v>
      </c>
      <c r="K119" s="24" t="s">
        <v>1929</v>
      </c>
      <c r="L119" s="24">
        <v>5050</v>
      </c>
    </row>
    <row r="120" spans="1:12" x14ac:dyDescent="0.25">
      <c r="A120" s="24">
        <v>112</v>
      </c>
      <c r="B120" s="36" t="s">
        <v>2072</v>
      </c>
      <c r="C120" s="24">
        <v>77</v>
      </c>
      <c r="D120" s="24" t="s">
        <v>1754</v>
      </c>
      <c r="E120" s="24" t="s">
        <v>1905</v>
      </c>
      <c r="F120" s="24" t="s">
        <v>1922</v>
      </c>
      <c r="G120" s="24" t="s">
        <v>1906</v>
      </c>
      <c r="H120" s="90">
        <v>43169</v>
      </c>
      <c r="I120" s="24">
        <v>4</v>
      </c>
      <c r="J120" s="24">
        <v>79.942310474254597</v>
      </c>
      <c r="K120" s="24" t="s">
        <v>1931</v>
      </c>
      <c r="L120" s="24">
        <v>1602</v>
      </c>
    </row>
    <row r="121" spans="1:12" x14ac:dyDescent="0.25">
      <c r="A121" s="24">
        <v>113</v>
      </c>
      <c r="B121" s="36" t="s">
        <v>2073</v>
      </c>
      <c r="C121" s="24">
        <v>80</v>
      </c>
      <c r="D121" s="24" t="s">
        <v>1759</v>
      </c>
      <c r="E121" s="24" t="s">
        <v>1905</v>
      </c>
      <c r="F121" s="24" t="s">
        <v>1918</v>
      </c>
      <c r="G121" s="24" t="s">
        <v>1937</v>
      </c>
      <c r="H121" s="90">
        <v>43260</v>
      </c>
      <c r="I121" s="24">
        <v>6</v>
      </c>
      <c r="J121" s="24">
        <v>65.416105693403125</v>
      </c>
      <c r="K121" s="24" t="s">
        <v>1923</v>
      </c>
      <c r="L121" s="24">
        <v>4526</v>
      </c>
    </row>
    <row r="122" spans="1:12" x14ac:dyDescent="0.25">
      <c r="A122" s="24">
        <v>114</v>
      </c>
      <c r="B122" s="36" t="s">
        <v>2029</v>
      </c>
      <c r="C122" s="24">
        <v>72</v>
      </c>
      <c r="D122" s="24" t="s">
        <v>1756</v>
      </c>
      <c r="E122" s="24" t="s">
        <v>1928</v>
      </c>
      <c r="F122" s="24" t="s">
        <v>1922</v>
      </c>
      <c r="G122" s="24" t="s">
        <v>1910</v>
      </c>
      <c r="H122" s="90">
        <v>42189</v>
      </c>
      <c r="I122" s="24">
        <v>13</v>
      </c>
      <c r="J122" s="24">
        <v>83.949038933176396</v>
      </c>
      <c r="K122" s="24" t="s">
        <v>1920</v>
      </c>
      <c r="L122" s="24">
        <v>7426</v>
      </c>
    </row>
    <row r="123" spans="1:12" x14ac:dyDescent="0.25">
      <c r="A123" s="24">
        <v>115</v>
      </c>
      <c r="B123" s="36" t="s">
        <v>2030</v>
      </c>
      <c r="C123" s="24">
        <v>44</v>
      </c>
      <c r="D123" s="24" t="s">
        <v>1755</v>
      </c>
      <c r="E123" s="24" t="s">
        <v>1914</v>
      </c>
      <c r="F123" s="24" t="s">
        <v>1948</v>
      </c>
      <c r="G123" s="24" t="s">
        <v>1910</v>
      </c>
      <c r="H123" s="90">
        <v>42418</v>
      </c>
      <c r="I123" s="24">
        <v>8</v>
      </c>
      <c r="J123" s="24">
        <v>71.328684222745423</v>
      </c>
      <c r="K123" s="24" t="s">
        <v>1920</v>
      </c>
      <c r="L123" s="24">
        <v>7931</v>
      </c>
    </row>
    <row r="124" spans="1:12" x14ac:dyDescent="0.25">
      <c r="A124" s="24">
        <v>116</v>
      </c>
      <c r="B124" s="36" t="s">
        <v>2032</v>
      </c>
      <c r="C124" s="24">
        <v>44</v>
      </c>
      <c r="D124" s="24" t="s">
        <v>1760</v>
      </c>
      <c r="E124" s="24" t="s">
        <v>1905</v>
      </c>
      <c r="F124" s="24" t="s">
        <v>1909</v>
      </c>
      <c r="G124" s="24" t="s">
        <v>1919</v>
      </c>
      <c r="H124" s="90">
        <v>42710</v>
      </c>
      <c r="I124" s="24">
        <v>13</v>
      </c>
      <c r="J124" s="24">
        <v>59.89810623405819</v>
      </c>
      <c r="K124" s="24" t="s">
        <v>1935</v>
      </c>
      <c r="L124" s="24">
        <v>6945</v>
      </c>
    </row>
    <row r="125" spans="1:12" x14ac:dyDescent="0.25">
      <c r="A125" s="24">
        <v>117</v>
      </c>
      <c r="B125" s="36" t="s">
        <v>2074</v>
      </c>
      <c r="C125" s="24">
        <v>79</v>
      </c>
      <c r="D125" s="24" t="s">
        <v>1754</v>
      </c>
      <c r="E125" s="24" t="s">
        <v>1914</v>
      </c>
      <c r="F125" s="24" t="s">
        <v>1918</v>
      </c>
      <c r="G125" s="24" t="s">
        <v>1906</v>
      </c>
      <c r="H125" s="90">
        <v>43752</v>
      </c>
      <c r="I125" s="24">
        <v>10</v>
      </c>
      <c r="J125" s="24">
        <v>92.948274486850423</v>
      </c>
      <c r="K125" s="24" t="s">
        <v>1935</v>
      </c>
      <c r="L125" s="24">
        <v>4882</v>
      </c>
    </row>
    <row r="126" spans="1:12" x14ac:dyDescent="0.25">
      <c r="A126" s="24">
        <v>118</v>
      </c>
      <c r="B126" s="36" t="s">
        <v>2075</v>
      </c>
      <c r="C126" s="24">
        <v>76</v>
      </c>
      <c r="D126" s="24" t="s">
        <v>1763</v>
      </c>
      <c r="E126" s="24" t="s">
        <v>1928</v>
      </c>
      <c r="F126" s="24" t="s">
        <v>1902</v>
      </c>
      <c r="G126" s="24" t="s">
        <v>1937</v>
      </c>
      <c r="H126" s="90">
        <v>43513</v>
      </c>
      <c r="I126" s="24">
        <v>11</v>
      </c>
      <c r="J126" s="24">
        <v>76.393522256128492</v>
      </c>
      <c r="K126" s="24" t="s">
        <v>1911</v>
      </c>
      <c r="L126" s="24">
        <v>3039</v>
      </c>
    </row>
    <row r="127" spans="1:12" x14ac:dyDescent="0.25">
      <c r="A127" s="24">
        <v>119</v>
      </c>
      <c r="B127" s="36" t="s">
        <v>2076</v>
      </c>
      <c r="C127" s="24">
        <v>56</v>
      </c>
      <c r="D127" s="24" t="s">
        <v>1755</v>
      </c>
      <c r="E127" s="24" t="s">
        <v>1908</v>
      </c>
      <c r="F127" s="24" t="s">
        <v>1948</v>
      </c>
      <c r="G127" s="24" t="s">
        <v>1910</v>
      </c>
      <c r="H127" s="90">
        <v>43348</v>
      </c>
      <c r="I127" s="24">
        <v>5</v>
      </c>
      <c r="J127" s="24">
        <v>69.502564103966037</v>
      </c>
      <c r="K127" s="24" t="s">
        <v>1938</v>
      </c>
      <c r="L127" s="24">
        <v>3394</v>
      </c>
    </row>
    <row r="128" spans="1:12" x14ac:dyDescent="0.25">
      <c r="A128" s="24">
        <v>120</v>
      </c>
      <c r="B128" s="36" t="s">
        <v>2033</v>
      </c>
      <c r="C128" s="24">
        <v>59</v>
      </c>
      <c r="D128" s="24" t="s">
        <v>1763</v>
      </c>
      <c r="E128" s="24" t="s">
        <v>1928</v>
      </c>
      <c r="F128" s="24" t="s">
        <v>1902</v>
      </c>
      <c r="G128" s="24" t="s">
        <v>1906</v>
      </c>
      <c r="H128" s="90">
        <v>44043</v>
      </c>
      <c r="I128" s="24">
        <v>6</v>
      </c>
      <c r="J128" s="24">
        <v>91.525376420653657</v>
      </c>
      <c r="K128" s="24" t="s">
        <v>1911</v>
      </c>
      <c r="L128" s="24">
        <v>7801</v>
      </c>
    </row>
    <row r="129" spans="1:12" x14ac:dyDescent="0.25">
      <c r="A129" s="24">
        <v>121</v>
      </c>
      <c r="B129" s="36" t="s">
        <v>2077</v>
      </c>
      <c r="C129" s="24">
        <v>31</v>
      </c>
      <c r="D129" s="24" t="s">
        <v>1760</v>
      </c>
      <c r="E129" s="24" t="s">
        <v>1914</v>
      </c>
      <c r="F129" s="24" t="s">
        <v>1959</v>
      </c>
      <c r="G129" s="24" t="s">
        <v>1919</v>
      </c>
      <c r="H129" s="90">
        <v>42937</v>
      </c>
      <c r="I129" s="24">
        <v>4</v>
      </c>
      <c r="J129" s="24">
        <v>63.119521510201203</v>
      </c>
      <c r="K129" s="24" t="s">
        <v>1929</v>
      </c>
      <c r="L129" s="24">
        <v>3701</v>
      </c>
    </row>
    <row r="130" spans="1:12" x14ac:dyDescent="0.25">
      <c r="A130" s="24">
        <v>122</v>
      </c>
      <c r="B130" s="36" t="s">
        <v>2034</v>
      </c>
      <c r="C130" s="24">
        <v>27</v>
      </c>
      <c r="D130" s="24" t="s">
        <v>1755</v>
      </c>
      <c r="E130" s="24" t="s">
        <v>1928</v>
      </c>
      <c r="F130" s="24" t="s">
        <v>1915</v>
      </c>
      <c r="G130" s="24" t="s">
        <v>1906</v>
      </c>
      <c r="H130" s="90">
        <v>43558</v>
      </c>
      <c r="I130" s="24">
        <v>14</v>
      </c>
      <c r="J130" s="24">
        <v>68.339241147908041</v>
      </c>
      <c r="K130" s="24" t="s">
        <v>1931</v>
      </c>
      <c r="L130" s="24">
        <v>9455</v>
      </c>
    </row>
    <row r="131" spans="1:12" x14ac:dyDescent="0.25">
      <c r="A131" s="24">
        <v>123</v>
      </c>
      <c r="B131" s="36" t="s">
        <v>2035</v>
      </c>
      <c r="C131" s="24">
        <v>75</v>
      </c>
      <c r="D131" s="24" t="s">
        <v>1917</v>
      </c>
      <c r="E131" s="24" t="s">
        <v>1908</v>
      </c>
      <c r="F131" s="24" t="s">
        <v>1899</v>
      </c>
      <c r="G131" s="24" t="s">
        <v>1937</v>
      </c>
      <c r="H131" s="90">
        <v>42592</v>
      </c>
      <c r="I131" s="24">
        <v>15</v>
      </c>
      <c r="J131" s="24">
        <v>97.778758801650511</v>
      </c>
      <c r="K131" s="24" t="s">
        <v>1929</v>
      </c>
      <c r="L131" s="24">
        <v>8067</v>
      </c>
    </row>
    <row r="132" spans="1:12" x14ac:dyDescent="0.25">
      <c r="A132" s="24">
        <v>124</v>
      </c>
      <c r="B132" s="36" t="s">
        <v>2037</v>
      </c>
      <c r="C132" s="24">
        <v>22</v>
      </c>
      <c r="D132" s="24" t="s">
        <v>1756</v>
      </c>
      <c r="E132" s="24" t="s">
        <v>1905</v>
      </c>
      <c r="F132" s="24" t="s">
        <v>1948</v>
      </c>
      <c r="G132" s="24" t="s">
        <v>1906</v>
      </c>
      <c r="H132" s="90">
        <v>42583</v>
      </c>
      <c r="I132" s="24">
        <v>10</v>
      </c>
      <c r="J132" s="24">
        <v>97.430252629562091</v>
      </c>
      <c r="K132" s="24" t="s">
        <v>1938</v>
      </c>
      <c r="L132" s="24">
        <v>9436</v>
      </c>
    </row>
    <row r="133" spans="1:12" x14ac:dyDescent="0.25">
      <c r="A133" s="24">
        <v>125</v>
      </c>
      <c r="B133" s="36" t="s">
        <v>2078</v>
      </c>
      <c r="C133" s="24">
        <v>29</v>
      </c>
      <c r="D133" s="24" t="s">
        <v>1760</v>
      </c>
      <c r="E133" s="24" t="s">
        <v>1928</v>
      </c>
      <c r="F133" s="24" t="s">
        <v>1899</v>
      </c>
      <c r="G133" s="24" t="s">
        <v>1910</v>
      </c>
      <c r="H133" s="90">
        <v>43750</v>
      </c>
      <c r="I133" s="24">
        <v>3</v>
      </c>
      <c r="J133" s="24">
        <v>51.513029661024952</v>
      </c>
      <c r="K133" s="24" t="s">
        <v>1929</v>
      </c>
      <c r="L133" s="24">
        <v>1652</v>
      </c>
    </row>
    <row r="134" spans="1:12" x14ac:dyDescent="0.25">
      <c r="A134" s="24">
        <v>126</v>
      </c>
      <c r="B134" s="36" t="s">
        <v>2038</v>
      </c>
      <c r="C134" s="24">
        <v>22</v>
      </c>
      <c r="D134" s="24" t="s">
        <v>1917</v>
      </c>
      <c r="E134" s="24" t="s">
        <v>1905</v>
      </c>
      <c r="F134" s="24" t="s">
        <v>1918</v>
      </c>
      <c r="G134" s="24" t="s">
        <v>1919</v>
      </c>
      <c r="H134" s="90">
        <v>42420</v>
      </c>
      <c r="I134" s="24">
        <v>9</v>
      </c>
      <c r="J134" s="24">
        <v>100.02533482914205</v>
      </c>
      <c r="K134" s="24" t="s">
        <v>1903</v>
      </c>
      <c r="L134" s="24">
        <v>3193</v>
      </c>
    </row>
    <row r="135" spans="1:12" x14ac:dyDescent="0.25">
      <c r="A135" s="24">
        <v>127</v>
      </c>
      <c r="B135" s="36" t="s">
        <v>2079</v>
      </c>
      <c r="C135" s="24">
        <v>48</v>
      </c>
      <c r="D135" s="24" t="s">
        <v>1765</v>
      </c>
      <c r="E135" s="24" t="s">
        <v>1908</v>
      </c>
      <c r="F135" s="24" t="s">
        <v>1909</v>
      </c>
      <c r="G135" s="24" t="s">
        <v>1919</v>
      </c>
      <c r="H135" s="90">
        <v>43184</v>
      </c>
      <c r="I135" s="24">
        <v>13</v>
      </c>
      <c r="J135" s="24">
        <v>89.502337359273255</v>
      </c>
      <c r="K135" s="24" t="s">
        <v>1920</v>
      </c>
      <c r="L135" s="24">
        <v>1152</v>
      </c>
    </row>
    <row r="136" spans="1:12" x14ac:dyDescent="0.25">
      <c r="A136" s="24">
        <v>128</v>
      </c>
      <c r="B136" s="36" t="s">
        <v>2080</v>
      </c>
      <c r="C136" s="24">
        <v>23</v>
      </c>
      <c r="D136" s="24" t="s">
        <v>1757</v>
      </c>
      <c r="E136" s="24" t="s">
        <v>1908</v>
      </c>
      <c r="F136" s="24" t="s">
        <v>1899</v>
      </c>
      <c r="G136" s="24" t="s">
        <v>1910</v>
      </c>
      <c r="H136" s="90">
        <v>42224</v>
      </c>
      <c r="I136" s="24">
        <v>11</v>
      </c>
      <c r="J136" s="24">
        <v>72.74647846467839</v>
      </c>
      <c r="K136" s="24" t="s">
        <v>1929</v>
      </c>
      <c r="L136" s="24">
        <v>2396</v>
      </c>
    </row>
    <row r="137" spans="1:12" x14ac:dyDescent="0.25">
      <c r="A137" s="24">
        <v>129</v>
      </c>
      <c r="B137" s="36" t="s">
        <v>2081</v>
      </c>
      <c r="C137" s="24">
        <v>78</v>
      </c>
      <c r="D137" s="24" t="s">
        <v>1757</v>
      </c>
      <c r="E137" s="24" t="s">
        <v>1905</v>
      </c>
      <c r="F137" s="24" t="s">
        <v>1909</v>
      </c>
      <c r="G137" s="24" t="s">
        <v>1937</v>
      </c>
      <c r="H137" s="90">
        <v>42238</v>
      </c>
      <c r="I137" s="24">
        <v>13</v>
      </c>
      <c r="J137" s="24">
        <v>26.804426289043764</v>
      </c>
      <c r="K137" s="24" t="s">
        <v>1911</v>
      </c>
      <c r="L137" s="24">
        <v>2617</v>
      </c>
    </row>
    <row r="138" spans="1:12" x14ac:dyDescent="0.25">
      <c r="A138" s="24">
        <v>130</v>
      </c>
      <c r="B138" s="36" t="s">
        <v>2082</v>
      </c>
      <c r="C138" s="24">
        <v>19</v>
      </c>
      <c r="D138" s="24" t="s">
        <v>1759</v>
      </c>
      <c r="E138" s="24" t="s">
        <v>1914</v>
      </c>
      <c r="F138" s="24" t="s">
        <v>1925</v>
      </c>
      <c r="G138" s="24" t="s">
        <v>1937</v>
      </c>
      <c r="H138" s="90">
        <v>42821</v>
      </c>
      <c r="I138" s="24">
        <v>3</v>
      </c>
      <c r="J138" s="24">
        <v>53.03176106243636</v>
      </c>
      <c r="K138" s="24" t="s">
        <v>1935</v>
      </c>
      <c r="L138" s="24">
        <v>4726</v>
      </c>
    </row>
    <row r="139" spans="1:12" x14ac:dyDescent="0.25">
      <c r="A139" s="24">
        <v>131</v>
      </c>
      <c r="B139" s="36" t="s">
        <v>2040</v>
      </c>
      <c r="C139" s="24">
        <v>72</v>
      </c>
      <c r="D139" s="24" t="s">
        <v>1755</v>
      </c>
      <c r="E139" s="24" t="s">
        <v>1914</v>
      </c>
      <c r="F139" s="24" t="s">
        <v>1941</v>
      </c>
      <c r="G139" s="24" t="s">
        <v>1919</v>
      </c>
      <c r="H139" s="90">
        <v>43741</v>
      </c>
      <c r="I139" s="24">
        <v>8</v>
      </c>
      <c r="J139" s="24">
        <v>94.818302697738133</v>
      </c>
      <c r="K139" s="24" t="s">
        <v>1903</v>
      </c>
      <c r="L139" s="24">
        <v>6061</v>
      </c>
    </row>
    <row r="140" spans="1:12" x14ac:dyDescent="0.25">
      <c r="A140" s="24">
        <v>132</v>
      </c>
      <c r="B140" s="36" t="s">
        <v>2041</v>
      </c>
      <c r="C140" s="24">
        <v>57</v>
      </c>
      <c r="D140" s="24" t="s">
        <v>1913</v>
      </c>
      <c r="E140" s="24" t="s">
        <v>1914</v>
      </c>
      <c r="F140" s="24" t="s">
        <v>1902</v>
      </c>
      <c r="G140" s="24" t="s">
        <v>1910</v>
      </c>
      <c r="H140" s="90">
        <v>44154</v>
      </c>
      <c r="I140" s="24">
        <v>10</v>
      </c>
      <c r="J140" s="24">
        <v>90.507423372999014</v>
      </c>
      <c r="K140" s="24" t="s">
        <v>1911</v>
      </c>
      <c r="L140" s="24">
        <v>7398</v>
      </c>
    </row>
    <row r="141" spans="1:12" x14ac:dyDescent="0.25">
      <c r="A141" s="24">
        <v>133</v>
      </c>
      <c r="B141" s="36" t="s">
        <v>2083</v>
      </c>
      <c r="C141" s="24">
        <v>33</v>
      </c>
      <c r="D141" s="24" t="s">
        <v>1917</v>
      </c>
      <c r="E141" s="24" t="s">
        <v>1908</v>
      </c>
      <c r="F141" s="24" t="s">
        <v>1948</v>
      </c>
      <c r="G141" s="24" t="s">
        <v>1937</v>
      </c>
      <c r="H141" s="90">
        <v>42444</v>
      </c>
      <c r="I141" s="24">
        <v>10</v>
      </c>
      <c r="J141" s="24">
        <v>45.202319360376663</v>
      </c>
      <c r="K141" s="24" t="s">
        <v>1931</v>
      </c>
      <c r="L141" s="24">
        <v>2705</v>
      </c>
    </row>
    <row r="142" spans="1:12" x14ac:dyDescent="0.25">
      <c r="A142" s="24">
        <v>134</v>
      </c>
      <c r="B142" s="36" t="s">
        <v>2042</v>
      </c>
      <c r="C142" s="24">
        <v>78</v>
      </c>
      <c r="D142" s="24" t="s">
        <v>1755</v>
      </c>
      <c r="E142" s="24" t="s">
        <v>1905</v>
      </c>
      <c r="F142" s="24" t="s">
        <v>1959</v>
      </c>
      <c r="G142" s="24" t="s">
        <v>1906</v>
      </c>
      <c r="H142" s="90">
        <v>42003</v>
      </c>
      <c r="I142" s="24">
        <v>7</v>
      </c>
      <c r="J142" s="24">
        <v>33.73518947397735</v>
      </c>
      <c r="K142" s="24" t="s">
        <v>1929</v>
      </c>
      <c r="L142" s="24">
        <v>5854</v>
      </c>
    </row>
    <row r="143" spans="1:12" x14ac:dyDescent="0.25">
      <c r="A143" s="24">
        <v>135</v>
      </c>
      <c r="B143" s="36" t="s">
        <v>2084</v>
      </c>
      <c r="C143" s="24">
        <v>27</v>
      </c>
      <c r="D143" s="24" t="s">
        <v>1760</v>
      </c>
      <c r="E143" s="24" t="s">
        <v>1908</v>
      </c>
      <c r="F143" s="24" t="s">
        <v>1922</v>
      </c>
      <c r="G143" s="24" t="s">
        <v>1910</v>
      </c>
      <c r="H143" s="90">
        <v>43714</v>
      </c>
      <c r="I143" s="24">
        <v>10</v>
      </c>
      <c r="J143" s="24">
        <v>65.756540960469792</v>
      </c>
      <c r="K143" s="24" t="s">
        <v>1911</v>
      </c>
      <c r="L143" s="24">
        <v>159</v>
      </c>
    </row>
    <row r="144" spans="1:12" x14ac:dyDescent="0.25">
      <c r="A144" s="24">
        <v>136</v>
      </c>
      <c r="B144" s="36" t="s">
        <v>2044</v>
      </c>
      <c r="C144" s="24">
        <v>22</v>
      </c>
      <c r="D144" s="24" t="s">
        <v>1917</v>
      </c>
      <c r="E144" s="24" t="s">
        <v>1908</v>
      </c>
      <c r="F144" s="24" t="s">
        <v>1899</v>
      </c>
      <c r="G144" s="24" t="s">
        <v>1906</v>
      </c>
      <c r="H144" s="90">
        <v>42724</v>
      </c>
      <c r="I144" s="24">
        <v>13</v>
      </c>
      <c r="J144" s="24">
        <v>25.299531535474095</v>
      </c>
      <c r="K144" s="24" t="s">
        <v>1929</v>
      </c>
      <c r="L144" s="24">
        <v>8914</v>
      </c>
    </row>
    <row r="145" spans="1:12" x14ac:dyDescent="0.25">
      <c r="A145" s="24">
        <v>137</v>
      </c>
      <c r="B145" s="36" t="s">
        <v>2045</v>
      </c>
      <c r="C145" s="24">
        <v>20</v>
      </c>
      <c r="D145" s="24" t="s">
        <v>1757</v>
      </c>
      <c r="E145" s="24" t="s">
        <v>1908</v>
      </c>
      <c r="F145" s="24" t="s">
        <v>1915</v>
      </c>
      <c r="G145" s="24" t="s">
        <v>1906</v>
      </c>
      <c r="H145" s="90">
        <v>42979</v>
      </c>
      <c r="I145" s="24">
        <v>9</v>
      </c>
      <c r="J145" s="24">
        <v>45.873057992220026</v>
      </c>
      <c r="K145" s="24" t="s">
        <v>1973</v>
      </c>
      <c r="L145" s="24">
        <v>8568</v>
      </c>
    </row>
    <row r="146" spans="1:12" x14ac:dyDescent="0.25">
      <c r="A146" s="24">
        <v>138</v>
      </c>
      <c r="B146" s="36" t="s">
        <v>2046</v>
      </c>
      <c r="C146" s="24">
        <v>62</v>
      </c>
      <c r="D146" s="24" t="s">
        <v>1757</v>
      </c>
      <c r="E146" s="24" t="s">
        <v>1928</v>
      </c>
      <c r="F146" s="24" t="s">
        <v>1922</v>
      </c>
      <c r="G146" s="24" t="s">
        <v>1906</v>
      </c>
      <c r="H146" s="90">
        <v>43070</v>
      </c>
      <c r="I146" s="24">
        <v>3</v>
      </c>
      <c r="J146" s="24">
        <v>90.985671775624169</v>
      </c>
      <c r="K146" s="24" t="s">
        <v>1903</v>
      </c>
      <c r="L146" s="24">
        <v>7871</v>
      </c>
    </row>
    <row r="147" spans="1:12" x14ac:dyDescent="0.25">
      <c r="A147" s="24">
        <v>139</v>
      </c>
      <c r="B147" s="36" t="s">
        <v>2085</v>
      </c>
      <c r="C147" s="24">
        <v>48</v>
      </c>
      <c r="D147" s="24" t="s">
        <v>1765</v>
      </c>
      <c r="E147" s="24" t="s">
        <v>1928</v>
      </c>
      <c r="F147" s="24" t="s">
        <v>1948</v>
      </c>
      <c r="G147" s="24" t="s">
        <v>1919</v>
      </c>
      <c r="H147" s="90">
        <v>43799</v>
      </c>
      <c r="I147" s="24">
        <v>4</v>
      </c>
      <c r="J147" s="24">
        <v>45.949036397758462</v>
      </c>
      <c r="K147" s="24" t="s">
        <v>1923</v>
      </c>
      <c r="L147" s="24">
        <v>2004</v>
      </c>
    </row>
    <row r="148" spans="1:12" x14ac:dyDescent="0.25">
      <c r="A148" s="24">
        <v>140</v>
      </c>
      <c r="B148" s="36" t="s">
        <v>2048</v>
      </c>
      <c r="C148" s="24">
        <v>60</v>
      </c>
      <c r="D148" s="24" t="s">
        <v>1760</v>
      </c>
      <c r="E148" s="24" t="s">
        <v>1905</v>
      </c>
      <c r="F148" s="24" t="s">
        <v>1902</v>
      </c>
      <c r="G148" s="24" t="s">
        <v>1910</v>
      </c>
      <c r="H148" s="90">
        <v>43103</v>
      </c>
      <c r="I148" s="24">
        <v>3</v>
      </c>
      <c r="J148" s="24">
        <v>79.142967004766376</v>
      </c>
      <c r="K148" s="24" t="s">
        <v>1929</v>
      </c>
      <c r="L148" s="24">
        <v>7695</v>
      </c>
    </row>
    <row r="149" spans="1:12" x14ac:dyDescent="0.25">
      <c r="A149" s="24">
        <v>141</v>
      </c>
      <c r="B149" s="36" t="s">
        <v>2049</v>
      </c>
      <c r="C149" s="24">
        <v>51</v>
      </c>
      <c r="D149" s="24" t="s">
        <v>1759</v>
      </c>
      <c r="E149" s="24" t="s">
        <v>1914</v>
      </c>
      <c r="F149" s="24" t="s">
        <v>1922</v>
      </c>
      <c r="G149" s="24" t="s">
        <v>1937</v>
      </c>
      <c r="H149" s="90">
        <v>42215</v>
      </c>
      <c r="I149" s="24">
        <v>10</v>
      </c>
      <c r="J149" s="24">
        <v>46.691726784565802</v>
      </c>
      <c r="K149" s="24" t="s">
        <v>1920</v>
      </c>
      <c r="L149" s="24">
        <v>8856</v>
      </c>
    </row>
    <row r="150" spans="1:12" x14ac:dyDescent="0.25">
      <c r="A150" s="24">
        <v>142</v>
      </c>
      <c r="B150" s="36" t="s">
        <v>2051</v>
      </c>
      <c r="C150" s="24">
        <v>36</v>
      </c>
      <c r="D150" s="24" t="s">
        <v>1760</v>
      </c>
      <c r="E150" s="24" t="s">
        <v>1908</v>
      </c>
      <c r="F150" s="24" t="s">
        <v>1922</v>
      </c>
      <c r="G150" s="24" t="s">
        <v>1910</v>
      </c>
      <c r="H150" s="90">
        <v>44097</v>
      </c>
      <c r="I150" s="24">
        <v>5</v>
      </c>
      <c r="J150" s="24">
        <v>77.194859910755341</v>
      </c>
      <c r="K150" s="24" t="s">
        <v>1931</v>
      </c>
      <c r="L150" s="24">
        <v>6946</v>
      </c>
    </row>
    <row r="151" spans="1:12" x14ac:dyDescent="0.25">
      <c r="A151" s="24">
        <v>143</v>
      </c>
      <c r="B151" s="36" t="s">
        <v>2052</v>
      </c>
      <c r="C151" s="24">
        <v>64</v>
      </c>
      <c r="D151" s="24" t="s">
        <v>1755</v>
      </c>
      <c r="E151" s="24" t="s">
        <v>1905</v>
      </c>
      <c r="F151" s="24" t="s">
        <v>1941</v>
      </c>
      <c r="G151" s="24" t="s">
        <v>1906</v>
      </c>
      <c r="H151" s="90">
        <v>43714</v>
      </c>
      <c r="I151" s="24">
        <v>13</v>
      </c>
      <c r="J151" s="24">
        <v>98.546621979748878</v>
      </c>
      <c r="K151" s="24" t="s">
        <v>1920</v>
      </c>
      <c r="L151" s="24">
        <v>7901</v>
      </c>
    </row>
    <row r="152" spans="1:12" x14ac:dyDescent="0.25">
      <c r="A152" s="24">
        <v>144</v>
      </c>
      <c r="B152" s="36" t="s">
        <v>2086</v>
      </c>
      <c r="C152" s="24">
        <v>21</v>
      </c>
      <c r="D152" s="24" t="s">
        <v>1763</v>
      </c>
      <c r="E152" s="24" t="s">
        <v>1908</v>
      </c>
      <c r="F152" s="24" t="s">
        <v>1899</v>
      </c>
      <c r="G152" s="24" t="s">
        <v>1919</v>
      </c>
      <c r="H152" s="90">
        <v>42117</v>
      </c>
      <c r="I152" s="24">
        <v>14</v>
      </c>
      <c r="J152" s="24">
        <v>92.00851336481881</v>
      </c>
      <c r="K152" s="24" t="s">
        <v>1935</v>
      </c>
      <c r="L152" s="24">
        <v>1778</v>
      </c>
    </row>
    <row r="153" spans="1:12" x14ac:dyDescent="0.25">
      <c r="A153" s="24">
        <v>145</v>
      </c>
      <c r="B153" s="36" t="s">
        <v>2053</v>
      </c>
      <c r="C153" s="24">
        <v>27</v>
      </c>
      <c r="D153" s="24" t="s">
        <v>1763</v>
      </c>
      <c r="E153" s="24" t="s">
        <v>1928</v>
      </c>
      <c r="F153" s="24" t="s">
        <v>1918</v>
      </c>
      <c r="G153" s="24" t="s">
        <v>1906</v>
      </c>
      <c r="H153" s="90">
        <v>42329</v>
      </c>
      <c r="I153" s="24">
        <v>14</v>
      </c>
      <c r="J153" s="24">
        <v>39.757107491489705</v>
      </c>
      <c r="K153" s="24" t="s">
        <v>1920</v>
      </c>
      <c r="L153" s="24">
        <v>7535</v>
      </c>
    </row>
    <row r="154" spans="1:12" x14ac:dyDescent="0.25">
      <c r="A154" s="24">
        <v>146</v>
      </c>
      <c r="B154" s="36" t="s">
        <v>2054</v>
      </c>
      <c r="C154" s="24">
        <v>30</v>
      </c>
      <c r="D154" s="24" t="s">
        <v>1917</v>
      </c>
      <c r="E154" s="24" t="s">
        <v>1928</v>
      </c>
      <c r="F154" s="24" t="s">
        <v>1915</v>
      </c>
      <c r="G154" s="24" t="s">
        <v>1937</v>
      </c>
      <c r="H154" s="90">
        <v>42449</v>
      </c>
      <c r="I154" s="24">
        <v>6</v>
      </c>
      <c r="J154" s="24">
        <v>75.211828899500532</v>
      </c>
      <c r="K154" s="24" t="s">
        <v>1962</v>
      </c>
      <c r="L154" s="24">
        <v>8485</v>
      </c>
    </row>
    <row r="155" spans="1:12" x14ac:dyDescent="0.25">
      <c r="A155" s="24">
        <v>147</v>
      </c>
      <c r="B155" s="36" t="s">
        <v>2087</v>
      </c>
      <c r="C155" s="24">
        <v>32</v>
      </c>
      <c r="D155" s="24" t="s">
        <v>1756</v>
      </c>
      <c r="E155" s="24" t="s">
        <v>1905</v>
      </c>
      <c r="F155" s="24" t="s">
        <v>1899</v>
      </c>
      <c r="G155" s="24" t="s">
        <v>1910</v>
      </c>
      <c r="H155" s="90">
        <v>42389</v>
      </c>
      <c r="I155" s="24">
        <v>12</v>
      </c>
      <c r="J155" s="24">
        <v>25.70801187493149</v>
      </c>
      <c r="K155" s="24" t="s">
        <v>1923</v>
      </c>
      <c r="L155" s="24">
        <v>4275</v>
      </c>
    </row>
    <row r="156" spans="1:12" x14ac:dyDescent="0.25">
      <c r="A156" s="24">
        <v>148</v>
      </c>
      <c r="B156" s="36" t="s">
        <v>2056</v>
      </c>
      <c r="C156" s="24">
        <v>51</v>
      </c>
      <c r="D156" s="24" t="s">
        <v>1757</v>
      </c>
      <c r="E156" s="24" t="s">
        <v>1908</v>
      </c>
      <c r="F156" s="24" t="s">
        <v>1948</v>
      </c>
      <c r="G156" s="24" t="s">
        <v>1919</v>
      </c>
      <c r="H156" s="90">
        <v>42880</v>
      </c>
      <c r="I156" s="24">
        <v>14</v>
      </c>
      <c r="J156" s="24">
        <v>85.909784164307069</v>
      </c>
      <c r="K156" s="24" t="s">
        <v>1929</v>
      </c>
      <c r="L156" s="24">
        <v>5990</v>
      </c>
    </row>
    <row r="157" spans="1:12" x14ac:dyDescent="0.25">
      <c r="A157" s="24">
        <v>149</v>
      </c>
      <c r="B157" s="36" t="s">
        <v>2088</v>
      </c>
      <c r="C157" s="24">
        <v>76</v>
      </c>
      <c r="D157" s="24" t="s">
        <v>1757</v>
      </c>
      <c r="E157" s="24" t="s">
        <v>1905</v>
      </c>
      <c r="F157" s="24" t="s">
        <v>1922</v>
      </c>
      <c r="G157" s="24" t="s">
        <v>1919</v>
      </c>
      <c r="H157" s="90">
        <v>43678</v>
      </c>
      <c r="I157" s="24">
        <v>13</v>
      </c>
      <c r="J157" s="24">
        <v>75.861467087321046</v>
      </c>
      <c r="K157" s="24" t="s">
        <v>1920</v>
      </c>
      <c r="L157" s="24">
        <v>266</v>
      </c>
    </row>
    <row r="158" spans="1:12" x14ac:dyDescent="0.25">
      <c r="A158" s="24">
        <v>150</v>
      </c>
      <c r="B158" s="36" t="s">
        <v>2058</v>
      </c>
      <c r="C158" s="24">
        <v>62</v>
      </c>
      <c r="D158" s="24" t="s">
        <v>1757</v>
      </c>
      <c r="E158" s="24" t="s">
        <v>1908</v>
      </c>
      <c r="F158" s="24" t="s">
        <v>1925</v>
      </c>
      <c r="G158" s="24" t="s">
        <v>1910</v>
      </c>
      <c r="H158" s="90">
        <v>42808</v>
      </c>
      <c r="I158" s="24">
        <v>3</v>
      </c>
      <c r="J158" s="24">
        <v>69.785505751643896</v>
      </c>
      <c r="K158" s="24" t="s">
        <v>1903</v>
      </c>
      <c r="L158" s="24">
        <v>4809</v>
      </c>
    </row>
    <row r="159" spans="1:12" x14ac:dyDescent="0.25">
      <c r="A159" s="24">
        <v>151</v>
      </c>
      <c r="B159" s="36" t="s">
        <v>2060</v>
      </c>
      <c r="C159" s="24">
        <v>41</v>
      </c>
      <c r="D159" s="24" t="s">
        <v>1760</v>
      </c>
      <c r="E159" s="24" t="s">
        <v>1914</v>
      </c>
      <c r="F159" s="24" t="s">
        <v>1902</v>
      </c>
      <c r="G159" s="24" t="s">
        <v>1919</v>
      </c>
      <c r="H159" s="90">
        <v>43306</v>
      </c>
      <c r="I159" s="24">
        <v>9</v>
      </c>
      <c r="J159" s="24">
        <v>74.671735992363608</v>
      </c>
      <c r="K159" s="24" t="s">
        <v>1903</v>
      </c>
      <c r="L159" s="24">
        <v>9029</v>
      </c>
    </row>
    <row r="160" spans="1:12" x14ac:dyDescent="0.25">
      <c r="A160" s="24">
        <v>152</v>
      </c>
      <c r="B160" s="36" t="s">
        <v>2061</v>
      </c>
      <c r="C160" s="24">
        <v>47</v>
      </c>
      <c r="D160" s="24" t="s">
        <v>1757</v>
      </c>
      <c r="E160" s="24" t="s">
        <v>1908</v>
      </c>
      <c r="F160" s="24" t="s">
        <v>1918</v>
      </c>
      <c r="G160" s="24" t="s">
        <v>1910</v>
      </c>
      <c r="H160" s="90">
        <v>43935</v>
      </c>
      <c r="I160" s="24">
        <v>13</v>
      </c>
      <c r="J160" s="24">
        <v>63.826459462077814</v>
      </c>
      <c r="K160" s="24" t="s">
        <v>1929</v>
      </c>
      <c r="L160" s="24">
        <v>8345</v>
      </c>
    </row>
    <row r="161" spans="1:12" x14ac:dyDescent="0.25">
      <c r="A161" s="24">
        <v>153</v>
      </c>
      <c r="B161" s="36" t="s">
        <v>2089</v>
      </c>
      <c r="C161" s="24">
        <v>53</v>
      </c>
      <c r="D161" s="24" t="s">
        <v>1913</v>
      </c>
      <c r="E161" s="24" t="s">
        <v>1928</v>
      </c>
      <c r="F161" s="24" t="s">
        <v>1902</v>
      </c>
      <c r="G161" s="24" t="s">
        <v>1937</v>
      </c>
      <c r="H161" s="90">
        <v>43988</v>
      </c>
      <c r="I161" s="24">
        <v>4</v>
      </c>
      <c r="J161" s="24">
        <v>99.556604989683308</v>
      </c>
      <c r="K161" s="24" t="s">
        <v>1911</v>
      </c>
      <c r="L161" s="24">
        <v>4102</v>
      </c>
    </row>
    <row r="162" spans="1:12" x14ac:dyDescent="0.25">
      <c r="A162" s="24">
        <v>154</v>
      </c>
      <c r="B162" s="36" t="s">
        <v>2063</v>
      </c>
      <c r="C162" s="24">
        <v>60</v>
      </c>
      <c r="D162" s="24" t="s">
        <v>1917</v>
      </c>
      <c r="E162" s="24" t="s">
        <v>1908</v>
      </c>
      <c r="F162" s="24" t="s">
        <v>1899</v>
      </c>
      <c r="G162" s="24" t="s">
        <v>1937</v>
      </c>
      <c r="H162" s="90">
        <v>43791</v>
      </c>
      <c r="I162" s="24">
        <v>15</v>
      </c>
      <c r="J162" s="24">
        <v>63.166552346882</v>
      </c>
      <c r="K162" s="24" t="s">
        <v>1938</v>
      </c>
      <c r="L162" s="24">
        <v>6118</v>
      </c>
    </row>
    <row r="163" spans="1:12" x14ac:dyDescent="0.25">
      <c r="A163" s="24">
        <v>155</v>
      </c>
      <c r="B163" s="36" t="s">
        <v>2065</v>
      </c>
      <c r="C163" s="24">
        <v>69</v>
      </c>
      <c r="D163" s="24" t="s">
        <v>1759</v>
      </c>
      <c r="E163" s="24" t="s">
        <v>1914</v>
      </c>
      <c r="F163" s="24" t="s">
        <v>1899</v>
      </c>
      <c r="G163" s="24" t="s">
        <v>1910</v>
      </c>
      <c r="H163" s="90">
        <v>42312</v>
      </c>
      <c r="I163" s="24">
        <v>14</v>
      </c>
      <c r="J163" s="24">
        <v>28.578217424746065</v>
      </c>
      <c r="K163" s="24" t="s">
        <v>1931</v>
      </c>
      <c r="L163" s="24">
        <v>6315</v>
      </c>
    </row>
    <row r="164" spans="1:12" x14ac:dyDescent="0.25">
      <c r="A164" s="24">
        <v>156</v>
      </c>
      <c r="B164" s="36" t="s">
        <v>2066</v>
      </c>
      <c r="C164" s="24">
        <v>40</v>
      </c>
      <c r="D164" s="24" t="s">
        <v>1754</v>
      </c>
      <c r="E164" s="24" t="s">
        <v>1905</v>
      </c>
      <c r="F164" s="24" t="s">
        <v>1918</v>
      </c>
      <c r="G164" s="24" t="s">
        <v>1919</v>
      </c>
      <c r="H164" s="90">
        <v>43956</v>
      </c>
      <c r="I164" s="24">
        <v>9</v>
      </c>
      <c r="J164" s="24">
        <v>51.538849968138436</v>
      </c>
      <c r="K164" s="24" t="s">
        <v>1929</v>
      </c>
      <c r="L164" s="24">
        <v>8944</v>
      </c>
    </row>
    <row r="165" spans="1:12" x14ac:dyDescent="0.25">
      <c r="A165" s="24">
        <v>157</v>
      </c>
      <c r="B165" s="36" t="s">
        <v>2090</v>
      </c>
      <c r="C165" s="24">
        <v>76</v>
      </c>
      <c r="D165" s="24" t="s">
        <v>1756</v>
      </c>
      <c r="E165" s="24" t="s">
        <v>1908</v>
      </c>
      <c r="F165" s="24" t="s">
        <v>1948</v>
      </c>
      <c r="G165" s="24" t="s">
        <v>1906</v>
      </c>
      <c r="H165" s="90">
        <v>42258</v>
      </c>
      <c r="I165" s="24">
        <v>8</v>
      </c>
      <c r="J165" s="24">
        <v>53.532874598710109</v>
      </c>
      <c r="K165" s="24" t="s">
        <v>1931</v>
      </c>
      <c r="L165" s="24">
        <v>1187</v>
      </c>
    </row>
    <row r="166" spans="1:12" x14ac:dyDescent="0.25">
      <c r="A166" s="24">
        <v>158</v>
      </c>
      <c r="B166" s="36" t="s">
        <v>2067</v>
      </c>
      <c r="C166" s="24">
        <v>53</v>
      </c>
      <c r="D166" s="24" t="s">
        <v>1754</v>
      </c>
      <c r="E166" s="24" t="s">
        <v>1908</v>
      </c>
      <c r="F166" s="24" t="s">
        <v>1918</v>
      </c>
      <c r="G166" s="24" t="s">
        <v>1919</v>
      </c>
      <c r="H166" s="90">
        <v>43827</v>
      </c>
      <c r="I166" s="24">
        <v>5</v>
      </c>
      <c r="J166" s="24">
        <v>51.499738326572121</v>
      </c>
      <c r="K166" s="24" t="s">
        <v>1973</v>
      </c>
      <c r="L166" s="24">
        <v>6979</v>
      </c>
    </row>
    <row r="167" spans="1:12" x14ac:dyDescent="0.25">
      <c r="A167" s="24">
        <v>159</v>
      </c>
      <c r="B167" s="36" t="s">
        <v>2068</v>
      </c>
      <c r="C167" s="24">
        <v>73</v>
      </c>
      <c r="D167" s="24" t="s">
        <v>1754</v>
      </c>
      <c r="E167" s="24" t="s">
        <v>1928</v>
      </c>
      <c r="F167" s="24" t="s">
        <v>1915</v>
      </c>
      <c r="G167" s="24" t="s">
        <v>1919</v>
      </c>
      <c r="H167" s="90">
        <v>42550</v>
      </c>
      <c r="I167" s="24">
        <v>7</v>
      </c>
      <c r="J167" s="24">
        <v>62.737797900798355</v>
      </c>
      <c r="K167" s="24" t="s">
        <v>1929</v>
      </c>
      <c r="L167" s="24">
        <v>9025</v>
      </c>
    </row>
    <row r="168" spans="1:12" x14ac:dyDescent="0.25">
      <c r="A168" s="24">
        <v>160</v>
      </c>
      <c r="B168" s="36" t="s">
        <v>2091</v>
      </c>
      <c r="C168" s="24">
        <v>50</v>
      </c>
      <c r="D168" s="24" t="s">
        <v>1757</v>
      </c>
      <c r="E168" s="24" t="s">
        <v>1905</v>
      </c>
      <c r="F168" s="24" t="s">
        <v>1925</v>
      </c>
      <c r="G168" s="24" t="s">
        <v>1906</v>
      </c>
      <c r="H168" s="90">
        <v>43954</v>
      </c>
      <c r="I168" s="24">
        <v>4</v>
      </c>
      <c r="J168" s="24">
        <v>31.700230956271884</v>
      </c>
      <c r="K168" s="24" t="s">
        <v>1938</v>
      </c>
      <c r="L168" s="24">
        <v>1453</v>
      </c>
    </row>
    <row r="169" spans="1:12" x14ac:dyDescent="0.25">
      <c r="A169" s="24">
        <v>161</v>
      </c>
      <c r="B169" s="36" t="s">
        <v>2092</v>
      </c>
      <c r="C169" s="24">
        <v>71</v>
      </c>
      <c r="D169" s="24" t="s">
        <v>1759</v>
      </c>
      <c r="E169" s="24" t="s">
        <v>1928</v>
      </c>
      <c r="F169" s="24" t="s">
        <v>1925</v>
      </c>
      <c r="G169" s="24" t="s">
        <v>1910</v>
      </c>
      <c r="H169" s="90">
        <v>42022</v>
      </c>
      <c r="I169" s="24">
        <v>4</v>
      </c>
      <c r="J169" s="24">
        <v>64.908708682526196</v>
      </c>
      <c r="K169" s="24" t="s">
        <v>1929</v>
      </c>
      <c r="L169" s="24">
        <v>583</v>
      </c>
    </row>
    <row r="170" spans="1:12" x14ac:dyDescent="0.25">
      <c r="A170" s="24">
        <v>162</v>
      </c>
      <c r="B170" s="36" t="s">
        <v>2069</v>
      </c>
      <c r="C170" s="24">
        <v>26</v>
      </c>
      <c r="D170" s="24" t="s">
        <v>1757</v>
      </c>
      <c r="E170" s="24" t="s">
        <v>1905</v>
      </c>
      <c r="F170" s="24" t="s">
        <v>1922</v>
      </c>
      <c r="G170" s="24" t="s">
        <v>1906</v>
      </c>
      <c r="H170" s="90">
        <v>41954</v>
      </c>
      <c r="I170" s="24">
        <v>7</v>
      </c>
      <c r="J170" s="24">
        <v>77.616852313250064</v>
      </c>
      <c r="K170" s="24" t="s">
        <v>1962</v>
      </c>
      <c r="L170" s="24">
        <v>7741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C9E7F-F621-43EF-A316-1429C7094A4B}">
  <dimension ref="A1:W107"/>
  <sheetViews>
    <sheetView showGridLines="0" zoomScale="120" zoomScaleNormal="120" workbookViewId="0">
      <selection activeCell="B32" sqref="B32"/>
    </sheetView>
  </sheetViews>
  <sheetFormatPr defaultRowHeight="15" x14ac:dyDescent="0.25"/>
  <cols>
    <col min="1" max="1" width="4" bestFit="1" customWidth="1"/>
    <col min="2" max="2" width="20.7109375" bestFit="1" customWidth="1"/>
    <col min="3" max="3" width="10.42578125" bestFit="1" customWidth="1"/>
    <col min="4" max="4" width="11.5703125" bestFit="1" customWidth="1"/>
    <col min="5" max="5" width="11.7109375" bestFit="1" customWidth="1"/>
    <col min="6" max="6" width="15.5703125" bestFit="1" customWidth="1"/>
    <col min="7" max="7" width="9.85546875" bestFit="1" customWidth="1"/>
    <col min="8" max="8" width="8.28515625" bestFit="1" customWidth="1"/>
    <col min="9" max="9" width="8.7109375" bestFit="1" customWidth="1"/>
    <col min="10" max="10" width="15.42578125" bestFit="1" customWidth="1"/>
    <col min="11" max="11" width="8.28515625" bestFit="1" customWidth="1"/>
    <col min="13" max="13" width="12.5703125" customWidth="1"/>
  </cols>
  <sheetData>
    <row r="1" spans="1:23" ht="15" customHeight="1" x14ac:dyDescent="0.25">
      <c r="A1" s="57" t="s">
        <v>2149</v>
      </c>
      <c r="B1" s="58"/>
      <c r="C1" s="58"/>
      <c r="D1" s="58"/>
      <c r="E1" s="58"/>
      <c r="F1" s="58"/>
      <c r="G1" s="59"/>
      <c r="H1" s="60" t="s">
        <v>1664</v>
      </c>
      <c r="I1" s="61" t="s">
        <v>1663</v>
      </c>
      <c r="M1" s="77" t="s">
        <v>1768</v>
      </c>
      <c r="N1" s="77" t="s">
        <v>1768</v>
      </c>
      <c r="O1" s="77" t="s">
        <v>1768</v>
      </c>
      <c r="P1" s="77" t="s">
        <v>1768</v>
      </c>
      <c r="Q1" s="77" t="s">
        <v>1768</v>
      </c>
    </row>
    <row r="2" spans="1:23" x14ac:dyDescent="0.25">
      <c r="A2" s="62"/>
      <c r="B2" s="63"/>
      <c r="C2" s="63"/>
      <c r="D2" s="63"/>
      <c r="E2" s="63"/>
      <c r="F2" s="63"/>
      <c r="H2" s="5">
        <v>2</v>
      </c>
      <c r="I2" s="64">
        <v>2</v>
      </c>
      <c r="M2" s="5" t="s">
        <v>2148</v>
      </c>
      <c r="N2" s="5" t="s">
        <v>2147</v>
      </c>
      <c r="O2" s="5" t="s">
        <v>2146</v>
      </c>
      <c r="P2" s="5" t="s">
        <v>2145</v>
      </c>
      <c r="Q2" s="5" t="s">
        <v>2144</v>
      </c>
    </row>
    <row r="3" spans="1:23" x14ac:dyDescent="0.25">
      <c r="A3" s="62"/>
      <c r="B3" s="63"/>
      <c r="C3" s="63"/>
      <c r="D3" s="63"/>
      <c r="E3" s="63"/>
      <c r="F3" s="63"/>
      <c r="I3" s="65"/>
    </row>
    <row r="4" spans="1:23" x14ac:dyDescent="0.25">
      <c r="A4" s="62"/>
      <c r="B4" s="63"/>
      <c r="C4" s="63"/>
      <c r="D4" s="63"/>
      <c r="E4" s="63"/>
      <c r="F4" s="63"/>
      <c r="I4" s="66"/>
    </row>
    <row r="5" spans="1:23" ht="15.75" thickBot="1" x14ac:dyDescent="0.3">
      <c r="A5" s="67"/>
      <c r="B5" s="68"/>
      <c r="C5" s="68"/>
      <c r="D5" s="68"/>
      <c r="E5" s="68"/>
      <c r="F5" s="68"/>
      <c r="G5" s="69"/>
      <c r="H5" s="69"/>
      <c r="I5" s="70"/>
    </row>
    <row r="7" spans="1:23" x14ac:dyDescent="0.25">
      <c r="A7" s="77" t="s">
        <v>1472</v>
      </c>
      <c r="B7" s="77" t="s">
        <v>1768</v>
      </c>
      <c r="C7" s="77" t="s">
        <v>2143</v>
      </c>
      <c r="D7" s="77" t="s">
        <v>2142</v>
      </c>
      <c r="E7" s="77" t="s">
        <v>2141</v>
      </c>
      <c r="F7" s="77" t="s">
        <v>1882</v>
      </c>
      <c r="G7" s="77" t="s">
        <v>2140</v>
      </c>
      <c r="H7" s="77" t="s">
        <v>1144</v>
      </c>
      <c r="I7" s="77" t="s">
        <v>2139</v>
      </c>
      <c r="J7" s="77" t="s">
        <v>2138</v>
      </c>
      <c r="K7" s="77" t="s">
        <v>1138</v>
      </c>
    </row>
    <row r="8" spans="1:23" x14ac:dyDescent="0.25">
      <c r="A8" s="5">
        <v>1</v>
      </c>
      <c r="B8" s="5" t="s">
        <v>1770</v>
      </c>
      <c r="C8" s="5" t="s">
        <v>1765</v>
      </c>
      <c r="D8" s="5" t="s">
        <v>2134</v>
      </c>
      <c r="E8" s="6">
        <v>40027</v>
      </c>
      <c r="F8" s="5" t="s">
        <v>2116</v>
      </c>
      <c r="G8" s="5" t="s">
        <v>2114</v>
      </c>
      <c r="H8" s="5">
        <v>1</v>
      </c>
      <c r="I8" s="5">
        <v>1873</v>
      </c>
      <c r="J8" s="6">
        <v>44429</v>
      </c>
      <c r="K8" s="5" t="s">
        <v>2103</v>
      </c>
      <c r="M8" s="77" t="s">
        <v>1472</v>
      </c>
      <c r="N8" s="77" t="s">
        <v>1768</v>
      </c>
      <c r="O8" s="77" t="s">
        <v>2143</v>
      </c>
      <c r="P8" s="77" t="s">
        <v>2142</v>
      </c>
      <c r="Q8" s="77" t="s">
        <v>2141</v>
      </c>
      <c r="R8" s="77" t="s">
        <v>1882</v>
      </c>
      <c r="S8" s="77" t="s">
        <v>2140</v>
      </c>
      <c r="T8" s="77" t="s">
        <v>1144</v>
      </c>
      <c r="U8" s="77" t="s">
        <v>2139</v>
      </c>
      <c r="V8" s="77" t="s">
        <v>2138</v>
      </c>
      <c r="W8" s="77" t="s">
        <v>1138</v>
      </c>
    </row>
    <row r="9" spans="1:23" x14ac:dyDescent="0.25">
      <c r="A9" s="5">
        <v>2</v>
      </c>
      <c r="B9" s="5" t="s">
        <v>1772</v>
      </c>
      <c r="C9" s="5" t="s">
        <v>1752</v>
      </c>
      <c r="D9" s="5" t="s">
        <v>2119</v>
      </c>
      <c r="E9" s="6">
        <v>31968</v>
      </c>
      <c r="F9" s="5" t="s">
        <v>2128</v>
      </c>
      <c r="G9" s="5" t="s">
        <v>2121</v>
      </c>
      <c r="H9" s="5">
        <v>7</v>
      </c>
      <c r="I9" s="5">
        <v>3886</v>
      </c>
      <c r="J9" s="6">
        <v>44717</v>
      </c>
      <c r="K9" s="5" t="s">
        <v>2099</v>
      </c>
      <c r="M9" s="5">
        <v>1</v>
      </c>
      <c r="N9" s="5" t="s">
        <v>1770</v>
      </c>
      <c r="O9" s="5" t="s">
        <v>1765</v>
      </c>
      <c r="P9" s="5" t="s">
        <v>2134</v>
      </c>
      <c r="Q9" s="6">
        <v>40027</v>
      </c>
      <c r="R9" s="5" t="s">
        <v>2116</v>
      </c>
      <c r="S9" s="5" t="s">
        <v>2114</v>
      </c>
      <c r="T9" s="5">
        <v>1</v>
      </c>
      <c r="U9" s="5">
        <v>1873</v>
      </c>
      <c r="V9" s="6">
        <v>44429</v>
      </c>
      <c r="W9" s="5" t="s">
        <v>2103</v>
      </c>
    </row>
    <row r="10" spans="1:23" x14ac:dyDescent="0.25">
      <c r="A10" s="5">
        <v>3</v>
      </c>
      <c r="B10" s="5" t="s">
        <v>1774</v>
      </c>
      <c r="C10" s="5" t="s">
        <v>1756</v>
      </c>
      <c r="D10" s="5" t="s">
        <v>2136</v>
      </c>
      <c r="E10" s="6">
        <v>36713</v>
      </c>
      <c r="F10" s="5" t="s">
        <v>2129</v>
      </c>
      <c r="G10" s="5" t="s">
        <v>2123</v>
      </c>
      <c r="H10" s="5">
        <v>9</v>
      </c>
      <c r="I10" s="5">
        <v>3015</v>
      </c>
      <c r="J10" s="6">
        <v>44525</v>
      </c>
      <c r="K10" s="5" t="s">
        <v>2099</v>
      </c>
      <c r="M10" s="5">
        <v>2</v>
      </c>
      <c r="N10" s="5" t="s">
        <v>1772</v>
      </c>
      <c r="O10" s="5" t="s">
        <v>1752</v>
      </c>
      <c r="P10" s="5" t="s">
        <v>2119</v>
      </c>
      <c r="Q10" s="6">
        <v>31968</v>
      </c>
      <c r="R10" s="5" t="s">
        <v>2128</v>
      </c>
      <c r="S10" s="5" t="s">
        <v>2121</v>
      </c>
      <c r="T10" s="5">
        <v>7</v>
      </c>
      <c r="U10" s="5">
        <v>3886</v>
      </c>
      <c r="V10" s="6">
        <v>44717</v>
      </c>
      <c r="W10" s="5" t="s">
        <v>2099</v>
      </c>
    </row>
    <row r="11" spans="1:23" x14ac:dyDescent="0.25">
      <c r="A11" s="5">
        <v>4</v>
      </c>
      <c r="B11" s="5" t="s">
        <v>1776</v>
      </c>
      <c r="C11" s="5" t="s">
        <v>1755</v>
      </c>
      <c r="D11" s="5" t="s">
        <v>2106</v>
      </c>
      <c r="E11" s="6">
        <v>37347</v>
      </c>
      <c r="F11" s="5" t="s">
        <v>2129</v>
      </c>
      <c r="G11" s="5" t="s">
        <v>2125</v>
      </c>
      <c r="H11" s="5">
        <v>8</v>
      </c>
      <c r="I11" s="5">
        <v>2978</v>
      </c>
      <c r="J11" s="6">
        <v>44259</v>
      </c>
      <c r="K11" s="5" t="s">
        <v>2103</v>
      </c>
      <c r="M11" s="5">
        <v>3</v>
      </c>
      <c r="N11" s="5" t="s">
        <v>1774</v>
      </c>
      <c r="O11" s="5" t="s">
        <v>1756</v>
      </c>
      <c r="P11" s="5" t="s">
        <v>2136</v>
      </c>
      <c r="Q11" s="6">
        <v>36713</v>
      </c>
      <c r="R11" s="5" t="s">
        <v>2129</v>
      </c>
      <c r="S11" s="5" t="s">
        <v>2123</v>
      </c>
      <c r="T11" s="5">
        <v>9</v>
      </c>
      <c r="U11" s="5">
        <v>3015</v>
      </c>
      <c r="V11" s="6">
        <v>44525</v>
      </c>
      <c r="W11" s="5" t="s">
        <v>2099</v>
      </c>
    </row>
    <row r="12" spans="1:23" x14ac:dyDescent="0.25">
      <c r="A12" s="5">
        <v>5</v>
      </c>
      <c r="B12" s="5" t="s">
        <v>1777</v>
      </c>
      <c r="C12" s="5" t="s">
        <v>1760</v>
      </c>
      <c r="D12" s="5" t="s">
        <v>2102</v>
      </c>
      <c r="E12" s="6">
        <v>39416</v>
      </c>
      <c r="F12" s="5" t="s">
        <v>2120</v>
      </c>
      <c r="G12" s="5" t="s">
        <v>2121</v>
      </c>
      <c r="H12" s="5">
        <v>3</v>
      </c>
      <c r="I12" s="5">
        <v>1562</v>
      </c>
      <c r="J12" s="6">
        <v>44674</v>
      </c>
      <c r="K12" s="5" t="s">
        <v>2103</v>
      </c>
      <c r="M12" s="5">
        <v>4</v>
      </c>
      <c r="N12" s="5" t="s">
        <v>1776</v>
      </c>
      <c r="O12" s="5" t="s">
        <v>1755</v>
      </c>
      <c r="P12" s="5" t="s">
        <v>2106</v>
      </c>
      <c r="Q12" s="6">
        <v>37347</v>
      </c>
      <c r="R12" s="5" t="s">
        <v>2129</v>
      </c>
      <c r="S12" s="5" t="s">
        <v>2125</v>
      </c>
      <c r="T12" s="5">
        <v>8</v>
      </c>
      <c r="U12" s="5">
        <v>2978</v>
      </c>
      <c r="V12" s="6">
        <v>44259</v>
      </c>
      <c r="W12" s="5" t="s">
        <v>2103</v>
      </c>
    </row>
    <row r="13" spans="1:23" x14ac:dyDescent="0.25">
      <c r="A13" s="5">
        <v>6</v>
      </c>
      <c r="B13" s="5" t="s">
        <v>1778</v>
      </c>
      <c r="C13" s="5" t="s">
        <v>1751</v>
      </c>
      <c r="D13" s="5" t="s">
        <v>2113</v>
      </c>
      <c r="E13" s="6">
        <v>33855</v>
      </c>
      <c r="F13" s="5" t="s">
        <v>2112</v>
      </c>
      <c r="G13" s="5" t="s">
        <v>2133</v>
      </c>
      <c r="H13" s="5">
        <v>3</v>
      </c>
      <c r="I13" s="5">
        <v>2558</v>
      </c>
      <c r="J13" s="6">
        <v>44332</v>
      </c>
      <c r="K13" s="5" t="s">
        <v>2103</v>
      </c>
      <c r="M13" s="5">
        <v>5</v>
      </c>
      <c r="N13" s="5" t="s">
        <v>1777</v>
      </c>
      <c r="O13" s="5" t="s">
        <v>1760</v>
      </c>
      <c r="P13" s="5" t="s">
        <v>2102</v>
      </c>
      <c r="Q13" s="6">
        <v>39416</v>
      </c>
      <c r="R13" s="5" t="s">
        <v>2120</v>
      </c>
      <c r="S13" s="5" t="s">
        <v>2121</v>
      </c>
      <c r="T13" s="5">
        <v>3</v>
      </c>
      <c r="U13" s="5">
        <v>1562</v>
      </c>
      <c r="V13" s="6">
        <v>44674</v>
      </c>
      <c r="W13" s="5" t="s">
        <v>2103</v>
      </c>
    </row>
    <row r="14" spans="1:23" x14ac:dyDescent="0.25">
      <c r="A14" s="5">
        <v>7</v>
      </c>
      <c r="B14" s="5" t="s">
        <v>1779</v>
      </c>
      <c r="C14" s="5" t="s">
        <v>1754</v>
      </c>
      <c r="D14" s="5" t="s">
        <v>2106</v>
      </c>
      <c r="E14" s="6">
        <v>36655</v>
      </c>
      <c r="F14" s="5" t="s">
        <v>2116</v>
      </c>
      <c r="G14" s="5" t="s">
        <v>2133</v>
      </c>
      <c r="H14" s="5">
        <v>2</v>
      </c>
      <c r="I14" s="5">
        <v>4855</v>
      </c>
      <c r="J14" s="6">
        <v>44487</v>
      </c>
      <c r="K14" s="5" t="s">
        <v>2103</v>
      </c>
      <c r="M14" s="5">
        <v>6</v>
      </c>
      <c r="N14" s="5" t="s">
        <v>1778</v>
      </c>
      <c r="O14" s="5" t="s">
        <v>1751</v>
      </c>
      <c r="P14" s="5" t="s">
        <v>2113</v>
      </c>
      <c r="Q14" s="6">
        <v>33855</v>
      </c>
      <c r="R14" s="5" t="s">
        <v>2112</v>
      </c>
      <c r="S14" s="5" t="s">
        <v>2133</v>
      </c>
      <c r="T14" s="5">
        <v>3</v>
      </c>
      <c r="U14" s="5">
        <v>2558</v>
      </c>
      <c r="V14" s="6">
        <v>44332</v>
      </c>
      <c r="W14" s="5" t="s">
        <v>2103</v>
      </c>
    </row>
    <row r="15" spans="1:23" x14ac:dyDescent="0.25">
      <c r="A15" s="5">
        <v>8</v>
      </c>
      <c r="B15" s="5" t="s">
        <v>1780</v>
      </c>
      <c r="C15" s="5" t="s">
        <v>1765</v>
      </c>
      <c r="D15" s="5" t="s">
        <v>2130</v>
      </c>
      <c r="E15" s="6">
        <v>33592</v>
      </c>
      <c r="F15" s="5" t="s">
        <v>2108</v>
      </c>
      <c r="G15" s="5" t="s">
        <v>2121</v>
      </c>
      <c r="H15" s="5">
        <v>4</v>
      </c>
      <c r="I15" s="5">
        <v>968</v>
      </c>
      <c r="J15" s="6">
        <v>44677</v>
      </c>
      <c r="K15" s="5" t="s">
        <v>2099</v>
      </c>
      <c r="M15" s="5">
        <v>7</v>
      </c>
      <c r="N15" s="5" t="s">
        <v>1779</v>
      </c>
      <c r="O15" s="5" t="s">
        <v>1754</v>
      </c>
      <c r="P15" s="5" t="s">
        <v>2106</v>
      </c>
      <c r="Q15" s="6">
        <v>36655</v>
      </c>
      <c r="R15" s="5" t="s">
        <v>2116</v>
      </c>
      <c r="S15" s="5" t="s">
        <v>2133</v>
      </c>
      <c r="T15" s="5">
        <v>2</v>
      </c>
      <c r="U15" s="5">
        <v>4855</v>
      </c>
      <c r="V15" s="6">
        <v>44487</v>
      </c>
      <c r="W15" s="5" t="s">
        <v>2103</v>
      </c>
    </row>
    <row r="16" spans="1:23" x14ac:dyDescent="0.25">
      <c r="A16" s="5">
        <v>9</v>
      </c>
      <c r="B16" s="5" t="s">
        <v>1781</v>
      </c>
      <c r="C16" s="5" t="s">
        <v>1764</v>
      </c>
      <c r="D16" s="5" t="s">
        <v>2132</v>
      </c>
      <c r="E16" s="6">
        <v>33683</v>
      </c>
      <c r="F16" s="5" t="s">
        <v>2116</v>
      </c>
      <c r="G16" s="5" t="s">
        <v>2125</v>
      </c>
      <c r="H16" s="5">
        <v>9</v>
      </c>
      <c r="I16" s="5">
        <v>2161</v>
      </c>
      <c r="J16" s="6">
        <v>44688</v>
      </c>
      <c r="K16" s="5" t="s">
        <v>2103</v>
      </c>
      <c r="M16" s="5">
        <v>8</v>
      </c>
      <c r="N16" s="5" t="s">
        <v>1780</v>
      </c>
      <c r="O16" s="5" t="s">
        <v>1765</v>
      </c>
      <c r="P16" s="5" t="s">
        <v>2130</v>
      </c>
      <c r="Q16" s="6">
        <v>33592</v>
      </c>
      <c r="R16" s="5" t="s">
        <v>2108</v>
      </c>
      <c r="S16" s="5" t="s">
        <v>2121</v>
      </c>
      <c r="T16" s="5">
        <v>4</v>
      </c>
      <c r="U16" s="5">
        <v>968</v>
      </c>
      <c r="V16" s="6">
        <v>44677</v>
      </c>
      <c r="W16" s="5" t="s">
        <v>2099</v>
      </c>
    </row>
    <row r="17" spans="1:23" x14ac:dyDescent="0.25">
      <c r="A17" s="5">
        <v>10</v>
      </c>
      <c r="B17" s="5" t="s">
        <v>1782</v>
      </c>
      <c r="C17" s="5" t="s">
        <v>1754</v>
      </c>
      <c r="D17" s="5" t="s">
        <v>2126</v>
      </c>
      <c r="E17" s="6">
        <v>39952</v>
      </c>
      <c r="F17" s="5" t="s">
        <v>2115</v>
      </c>
      <c r="G17" s="5" t="s">
        <v>2125</v>
      </c>
      <c r="H17" s="5">
        <v>8</v>
      </c>
      <c r="I17" s="5">
        <v>3507</v>
      </c>
      <c r="J17" s="6">
        <v>44678</v>
      </c>
      <c r="K17" s="5" t="s">
        <v>2099</v>
      </c>
      <c r="M17" s="5">
        <v>9</v>
      </c>
      <c r="N17" s="5" t="s">
        <v>1781</v>
      </c>
      <c r="O17" s="5" t="s">
        <v>1764</v>
      </c>
      <c r="P17" s="5" t="s">
        <v>2132</v>
      </c>
      <c r="Q17" s="6">
        <v>33683</v>
      </c>
      <c r="R17" s="5" t="s">
        <v>2116</v>
      </c>
      <c r="S17" s="5" t="s">
        <v>2125</v>
      </c>
      <c r="T17" s="5">
        <v>9</v>
      </c>
      <c r="U17" s="5">
        <v>2161</v>
      </c>
      <c r="V17" s="6">
        <v>44688</v>
      </c>
      <c r="W17" s="5" t="s">
        <v>2103</v>
      </c>
    </row>
    <row r="18" spans="1:23" x14ac:dyDescent="0.25">
      <c r="A18" s="5">
        <v>11</v>
      </c>
      <c r="B18" s="5" t="s">
        <v>1783</v>
      </c>
      <c r="C18" s="5" t="s">
        <v>1763</v>
      </c>
      <c r="D18" s="5" t="s">
        <v>2106</v>
      </c>
      <c r="E18" s="6">
        <v>31853</v>
      </c>
      <c r="F18" s="5" t="s">
        <v>2129</v>
      </c>
      <c r="G18" s="5" t="s">
        <v>2125</v>
      </c>
      <c r="H18" s="5">
        <v>10</v>
      </c>
      <c r="I18" s="5">
        <v>2861</v>
      </c>
      <c r="J18" s="6">
        <v>44271</v>
      </c>
      <c r="K18" s="5" t="s">
        <v>2099</v>
      </c>
      <c r="M18" s="5">
        <v>10</v>
      </c>
      <c r="N18" s="5" t="s">
        <v>1782</v>
      </c>
      <c r="O18" s="5" t="s">
        <v>1754</v>
      </c>
      <c r="P18" s="5" t="s">
        <v>2126</v>
      </c>
      <c r="Q18" s="6">
        <v>39952</v>
      </c>
      <c r="R18" s="5" t="s">
        <v>2115</v>
      </c>
      <c r="S18" s="5" t="s">
        <v>2125</v>
      </c>
      <c r="T18" s="5">
        <v>8</v>
      </c>
      <c r="U18" s="5">
        <v>3507</v>
      </c>
      <c r="V18" s="6">
        <v>44678</v>
      </c>
      <c r="W18" s="5" t="s">
        <v>2099</v>
      </c>
    </row>
    <row r="19" spans="1:23" x14ac:dyDescent="0.25">
      <c r="A19" s="5">
        <v>12</v>
      </c>
      <c r="B19" s="5" t="s">
        <v>1784</v>
      </c>
      <c r="C19" s="5" t="s">
        <v>1763</v>
      </c>
      <c r="D19" s="5" t="s">
        <v>2134</v>
      </c>
      <c r="E19" s="6">
        <v>38901</v>
      </c>
      <c r="F19" s="5" t="s">
        <v>2112</v>
      </c>
      <c r="G19" s="5" t="s">
        <v>2100</v>
      </c>
      <c r="H19" s="5">
        <v>7</v>
      </c>
      <c r="I19" s="5">
        <v>2661</v>
      </c>
      <c r="J19" s="6">
        <v>44590</v>
      </c>
      <c r="K19" s="5" t="s">
        <v>2099</v>
      </c>
      <c r="M19" s="5">
        <v>11</v>
      </c>
      <c r="N19" s="5" t="s">
        <v>1783</v>
      </c>
      <c r="O19" s="5" t="s">
        <v>1763</v>
      </c>
      <c r="P19" s="5" t="s">
        <v>2106</v>
      </c>
      <c r="Q19" s="6">
        <v>31853</v>
      </c>
      <c r="R19" s="5" t="s">
        <v>2129</v>
      </c>
      <c r="S19" s="5" t="s">
        <v>2125</v>
      </c>
      <c r="T19" s="5">
        <v>10</v>
      </c>
      <c r="U19" s="5">
        <v>2861</v>
      </c>
      <c r="V19" s="6">
        <v>44271</v>
      </c>
      <c r="W19" s="5" t="s">
        <v>2099</v>
      </c>
    </row>
    <row r="20" spans="1:23" x14ac:dyDescent="0.25">
      <c r="A20" s="5">
        <v>13</v>
      </c>
      <c r="B20" s="5" t="s">
        <v>1785</v>
      </c>
      <c r="C20" s="5" t="s">
        <v>1759</v>
      </c>
      <c r="D20" s="5" t="s">
        <v>2119</v>
      </c>
      <c r="E20" s="6">
        <v>37336</v>
      </c>
      <c r="F20" s="5" t="s">
        <v>2105</v>
      </c>
      <c r="G20" s="5" t="s">
        <v>2118</v>
      </c>
      <c r="H20" s="5">
        <v>2</v>
      </c>
      <c r="I20" s="5">
        <v>1647</v>
      </c>
      <c r="J20" s="6">
        <v>44599</v>
      </c>
      <c r="K20" s="5" t="s">
        <v>2103</v>
      </c>
      <c r="M20" s="5">
        <v>13</v>
      </c>
      <c r="N20" s="5" t="s">
        <v>1785</v>
      </c>
      <c r="O20" s="5" t="s">
        <v>1759</v>
      </c>
      <c r="P20" s="5" t="s">
        <v>2119</v>
      </c>
      <c r="Q20" s="6">
        <v>37336</v>
      </c>
      <c r="R20" s="5" t="s">
        <v>2105</v>
      </c>
      <c r="S20" s="5" t="s">
        <v>2118</v>
      </c>
      <c r="T20" s="5">
        <v>2</v>
      </c>
      <c r="U20" s="5">
        <v>1647</v>
      </c>
      <c r="V20" s="6">
        <v>44599</v>
      </c>
      <c r="W20" s="5" t="s">
        <v>2103</v>
      </c>
    </row>
    <row r="21" spans="1:23" x14ac:dyDescent="0.25">
      <c r="A21" s="5">
        <v>14</v>
      </c>
      <c r="B21" s="5" t="s">
        <v>1786</v>
      </c>
      <c r="C21" s="5" t="s">
        <v>1758</v>
      </c>
      <c r="D21" s="5" t="s">
        <v>2130</v>
      </c>
      <c r="E21" s="6">
        <v>40126</v>
      </c>
      <c r="F21" s="5" t="s">
        <v>2116</v>
      </c>
      <c r="G21" s="5" t="s">
        <v>2118</v>
      </c>
      <c r="H21" s="5">
        <v>8</v>
      </c>
      <c r="I21" s="5">
        <v>2474</v>
      </c>
      <c r="J21" s="6">
        <v>44577</v>
      </c>
      <c r="K21" s="5" t="s">
        <v>2099</v>
      </c>
      <c r="M21" s="5">
        <v>15</v>
      </c>
      <c r="N21" s="5" t="s">
        <v>1787</v>
      </c>
      <c r="O21" s="5" t="s">
        <v>1752</v>
      </c>
      <c r="P21" s="5" t="s">
        <v>2134</v>
      </c>
      <c r="Q21" s="6">
        <v>35331</v>
      </c>
      <c r="R21" s="5" t="s">
        <v>2111</v>
      </c>
      <c r="S21" s="5" t="s">
        <v>2121</v>
      </c>
      <c r="T21" s="5">
        <v>1</v>
      </c>
      <c r="U21" s="5">
        <v>4102</v>
      </c>
      <c r="V21" s="6">
        <v>44635</v>
      </c>
      <c r="W21" s="5" t="s">
        <v>2099</v>
      </c>
    </row>
    <row r="22" spans="1:23" x14ac:dyDescent="0.25">
      <c r="A22" s="5">
        <v>15</v>
      </c>
      <c r="B22" s="5" t="s">
        <v>1787</v>
      </c>
      <c r="C22" s="5" t="s">
        <v>1752</v>
      </c>
      <c r="D22" s="5" t="s">
        <v>2134</v>
      </c>
      <c r="E22" s="6">
        <v>35331</v>
      </c>
      <c r="F22" s="5" t="s">
        <v>2111</v>
      </c>
      <c r="G22" s="5" t="s">
        <v>2121</v>
      </c>
      <c r="H22" s="5">
        <v>1</v>
      </c>
      <c r="I22" s="5">
        <v>4102</v>
      </c>
      <c r="J22" s="6">
        <v>44635</v>
      </c>
      <c r="K22" s="5" t="s">
        <v>2099</v>
      </c>
      <c r="M22" s="5">
        <v>18</v>
      </c>
      <c r="N22" s="5" t="s">
        <v>1790</v>
      </c>
      <c r="O22" s="5" t="s">
        <v>1761</v>
      </c>
      <c r="P22" s="5" t="s">
        <v>2127</v>
      </c>
      <c r="Q22" s="6">
        <v>40781</v>
      </c>
      <c r="R22" s="5" t="s">
        <v>2115</v>
      </c>
      <c r="S22" s="5" t="s">
        <v>2110</v>
      </c>
      <c r="T22" s="5">
        <v>2</v>
      </c>
      <c r="U22" s="5">
        <v>3024</v>
      </c>
      <c r="V22" s="6">
        <v>44456</v>
      </c>
      <c r="W22" s="5" t="s">
        <v>2103</v>
      </c>
    </row>
    <row r="23" spans="1:23" x14ac:dyDescent="0.25">
      <c r="A23" s="5">
        <v>16</v>
      </c>
      <c r="B23" s="5" t="s">
        <v>1788</v>
      </c>
      <c r="C23" s="5" t="s">
        <v>1752</v>
      </c>
      <c r="D23" s="5" t="s">
        <v>2136</v>
      </c>
      <c r="E23" s="6">
        <v>39458</v>
      </c>
      <c r="F23" s="5" t="s">
        <v>2111</v>
      </c>
      <c r="G23" s="5" t="s">
        <v>2114</v>
      </c>
      <c r="H23" s="5">
        <v>8</v>
      </c>
      <c r="I23" s="5">
        <v>770</v>
      </c>
      <c r="J23" s="6">
        <v>44510</v>
      </c>
      <c r="K23" s="5" t="s">
        <v>2103</v>
      </c>
      <c r="M23" s="5">
        <v>19</v>
      </c>
      <c r="N23" s="5" t="s">
        <v>1791</v>
      </c>
      <c r="O23" s="5" t="s">
        <v>1762</v>
      </c>
      <c r="P23" s="5" t="s">
        <v>2102</v>
      </c>
      <c r="Q23" s="6">
        <v>35112</v>
      </c>
      <c r="R23" s="5" t="s">
        <v>2101</v>
      </c>
      <c r="S23" s="5" t="s">
        <v>2125</v>
      </c>
      <c r="T23" s="5">
        <v>4</v>
      </c>
      <c r="U23" s="5">
        <v>364</v>
      </c>
      <c r="V23" s="6">
        <v>44739</v>
      </c>
      <c r="W23" s="5" t="s">
        <v>2103</v>
      </c>
    </row>
    <row r="24" spans="1:23" x14ac:dyDescent="0.25">
      <c r="A24" s="5">
        <v>17</v>
      </c>
      <c r="B24" s="5" t="s">
        <v>1789</v>
      </c>
      <c r="C24" s="5" t="s">
        <v>1764</v>
      </c>
      <c r="D24" s="5" t="s">
        <v>2119</v>
      </c>
      <c r="E24" s="6">
        <v>31547</v>
      </c>
      <c r="F24" s="5" t="s">
        <v>2101</v>
      </c>
      <c r="G24" s="5" t="s">
        <v>2125</v>
      </c>
      <c r="H24" s="5">
        <v>9</v>
      </c>
      <c r="I24" s="5">
        <v>2442</v>
      </c>
      <c r="J24" s="6">
        <v>44463</v>
      </c>
      <c r="K24" s="5" t="s">
        <v>2099</v>
      </c>
      <c r="M24" s="5">
        <v>20</v>
      </c>
      <c r="N24" s="5" t="s">
        <v>1792</v>
      </c>
      <c r="O24" s="5" t="s">
        <v>1765</v>
      </c>
      <c r="P24" s="5" t="s">
        <v>2122</v>
      </c>
      <c r="Q24" s="6">
        <v>39776</v>
      </c>
      <c r="R24" s="5" t="s">
        <v>2120</v>
      </c>
      <c r="S24" s="5" t="s">
        <v>2121</v>
      </c>
      <c r="T24" s="5">
        <v>4</v>
      </c>
      <c r="U24" s="5">
        <v>4675</v>
      </c>
      <c r="V24" s="6">
        <v>44570</v>
      </c>
      <c r="W24" s="5" t="s">
        <v>2099</v>
      </c>
    </row>
    <row r="25" spans="1:23" x14ac:dyDescent="0.25">
      <c r="A25" s="5">
        <v>18</v>
      </c>
      <c r="B25" s="5" t="s">
        <v>1790</v>
      </c>
      <c r="C25" s="5" t="s">
        <v>1761</v>
      </c>
      <c r="D25" s="5" t="s">
        <v>2127</v>
      </c>
      <c r="E25" s="6">
        <v>40781</v>
      </c>
      <c r="F25" s="5" t="s">
        <v>2115</v>
      </c>
      <c r="G25" s="5" t="s">
        <v>2110</v>
      </c>
      <c r="H25" s="5">
        <v>2</v>
      </c>
      <c r="I25" s="5">
        <v>3024</v>
      </c>
      <c r="J25" s="6">
        <v>44456</v>
      </c>
      <c r="K25" s="5" t="s">
        <v>2103</v>
      </c>
      <c r="M25" s="5">
        <v>21</v>
      </c>
      <c r="N25" s="5" t="s">
        <v>1793</v>
      </c>
      <c r="O25" s="5" t="s">
        <v>1752</v>
      </c>
      <c r="P25" s="5" t="s">
        <v>2127</v>
      </c>
      <c r="Q25" s="6">
        <v>33721</v>
      </c>
      <c r="R25" s="5" t="s">
        <v>2129</v>
      </c>
      <c r="S25" s="5" t="s">
        <v>2118</v>
      </c>
      <c r="T25" s="5">
        <v>5</v>
      </c>
      <c r="U25" s="5">
        <v>1133</v>
      </c>
      <c r="V25" s="6">
        <v>44720</v>
      </c>
      <c r="W25" s="5" t="s">
        <v>2099</v>
      </c>
    </row>
    <row r="26" spans="1:23" x14ac:dyDescent="0.25">
      <c r="A26" s="5">
        <v>19</v>
      </c>
      <c r="B26" s="5" t="s">
        <v>1791</v>
      </c>
      <c r="C26" s="5" t="s">
        <v>1762</v>
      </c>
      <c r="D26" s="5" t="s">
        <v>2102</v>
      </c>
      <c r="E26" s="6">
        <v>35112</v>
      </c>
      <c r="F26" s="5" t="s">
        <v>2101</v>
      </c>
      <c r="G26" s="5" t="s">
        <v>2125</v>
      </c>
      <c r="H26" s="5">
        <v>4</v>
      </c>
      <c r="I26" s="5">
        <v>364</v>
      </c>
      <c r="J26" s="6">
        <v>44739</v>
      </c>
      <c r="K26" s="5" t="s">
        <v>2103</v>
      </c>
      <c r="M26" s="5">
        <v>24</v>
      </c>
      <c r="N26" s="5" t="s">
        <v>1796</v>
      </c>
      <c r="O26" s="5" t="s">
        <v>1751</v>
      </c>
      <c r="P26" s="5" t="s">
        <v>2134</v>
      </c>
      <c r="Q26" s="6">
        <v>38218</v>
      </c>
      <c r="R26" s="5" t="s">
        <v>2115</v>
      </c>
      <c r="S26" s="5" t="s">
        <v>2133</v>
      </c>
      <c r="T26" s="5">
        <v>3</v>
      </c>
      <c r="U26" s="5">
        <v>4768</v>
      </c>
      <c r="V26" s="6">
        <v>44612</v>
      </c>
      <c r="W26" s="5" t="s">
        <v>2103</v>
      </c>
    </row>
    <row r="27" spans="1:23" x14ac:dyDescent="0.25">
      <c r="A27" s="5">
        <v>20</v>
      </c>
      <c r="B27" s="5" t="s">
        <v>1792</v>
      </c>
      <c r="C27" s="5" t="s">
        <v>1765</v>
      </c>
      <c r="D27" s="5" t="s">
        <v>2122</v>
      </c>
      <c r="E27" s="6">
        <v>39776</v>
      </c>
      <c r="F27" s="5" t="s">
        <v>2120</v>
      </c>
      <c r="G27" s="5" t="s">
        <v>2121</v>
      </c>
      <c r="H27" s="5">
        <v>4</v>
      </c>
      <c r="I27" s="5">
        <v>4675</v>
      </c>
      <c r="J27" s="6">
        <v>44570</v>
      </c>
      <c r="K27" s="5" t="s">
        <v>2099</v>
      </c>
      <c r="M27" s="5">
        <v>25</v>
      </c>
      <c r="N27" s="5" t="s">
        <v>1797</v>
      </c>
      <c r="O27" s="5" t="s">
        <v>1762</v>
      </c>
      <c r="P27" s="5" t="s">
        <v>2124</v>
      </c>
      <c r="Q27" s="6">
        <v>37846</v>
      </c>
      <c r="R27" s="5" t="s">
        <v>2101</v>
      </c>
      <c r="S27" s="5" t="s">
        <v>2104</v>
      </c>
      <c r="T27" s="5">
        <v>5</v>
      </c>
      <c r="U27" s="5">
        <v>1442</v>
      </c>
      <c r="V27" s="6">
        <v>44266</v>
      </c>
      <c r="W27" s="5" t="s">
        <v>2099</v>
      </c>
    </row>
    <row r="28" spans="1:23" x14ac:dyDescent="0.25">
      <c r="A28" s="5">
        <v>21</v>
      </c>
      <c r="B28" s="5" t="s">
        <v>1793</v>
      </c>
      <c r="C28" s="5" t="s">
        <v>1752</v>
      </c>
      <c r="D28" s="5" t="s">
        <v>2127</v>
      </c>
      <c r="E28" s="6">
        <v>33721</v>
      </c>
      <c r="F28" s="5" t="s">
        <v>2129</v>
      </c>
      <c r="G28" s="5" t="s">
        <v>2118</v>
      </c>
      <c r="H28" s="5">
        <v>5</v>
      </c>
      <c r="I28" s="5">
        <v>1133</v>
      </c>
      <c r="J28" s="6">
        <v>44720</v>
      </c>
      <c r="K28" s="5" t="s">
        <v>2099</v>
      </c>
      <c r="M28" s="5">
        <v>26</v>
      </c>
      <c r="N28" s="5" t="s">
        <v>1798</v>
      </c>
      <c r="O28" s="5" t="s">
        <v>1754</v>
      </c>
      <c r="P28" s="5" t="s">
        <v>2106</v>
      </c>
      <c r="Q28" s="6">
        <v>33673</v>
      </c>
      <c r="R28" s="5" t="s">
        <v>2129</v>
      </c>
      <c r="S28" s="5" t="s">
        <v>2107</v>
      </c>
      <c r="T28" s="5">
        <v>9</v>
      </c>
      <c r="U28" s="5">
        <v>3827</v>
      </c>
      <c r="V28" s="6">
        <v>44482</v>
      </c>
      <c r="W28" s="5" t="s">
        <v>2099</v>
      </c>
    </row>
    <row r="29" spans="1:23" x14ac:dyDescent="0.25">
      <c r="A29" s="5">
        <v>22</v>
      </c>
      <c r="B29" s="5" t="s">
        <v>1794</v>
      </c>
      <c r="C29" s="5" t="s">
        <v>1761</v>
      </c>
      <c r="D29" s="5" t="s">
        <v>2109</v>
      </c>
      <c r="E29" s="6">
        <v>38028</v>
      </c>
      <c r="F29" s="5" t="s">
        <v>2115</v>
      </c>
      <c r="G29" s="5" t="s">
        <v>2100</v>
      </c>
      <c r="H29" s="5">
        <v>10</v>
      </c>
      <c r="I29" s="5">
        <v>2557</v>
      </c>
      <c r="J29" s="6">
        <v>44364</v>
      </c>
      <c r="K29" s="5" t="s">
        <v>2103</v>
      </c>
      <c r="M29" s="5">
        <v>27</v>
      </c>
      <c r="N29" s="5" t="s">
        <v>1799</v>
      </c>
      <c r="O29" s="5" t="s">
        <v>1763</v>
      </c>
      <c r="P29" s="5" t="s">
        <v>2131</v>
      </c>
      <c r="Q29" s="6">
        <v>37216</v>
      </c>
      <c r="R29" s="5" t="s">
        <v>2101</v>
      </c>
      <c r="S29" s="5" t="s">
        <v>2125</v>
      </c>
      <c r="T29" s="5">
        <v>6</v>
      </c>
      <c r="U29" s="5">
        <v>2821</v>
      </c>
      <c r="V29" s="6">
        <v>44553</v>
      </c>
      <c r="W29" s="5" t="s">
        <v>2103</v>
      </c>
    </row>
    <row r="30" spans="1:23" x14ac:dyDescent="0.25">
      <c r="A30" s="5">
        <v>23</v>
      </c>
      <c r="B30" s="5" t="s">
        <v>1795</v>
      </c>
      <c r="C30" s="5" t="s">
        <v>1754</v>
      </c>
      <c r="D30" s="5" t="s">
        <v>2131</v>
      </c>
      <c r="E30" s="6">
        <v>32976</v>
      </c>
      <c r="F30" s="5" t="s">
        <v>2128</v>
      </c>
      <c r="G30" s="5" t="s">
        <v>2110</v>
      </c>
      <c r="H30" s="5">
        <v>1</v>
      </c>
      <c r="I30" s="5">
        <v>3639</v>
      </c>
      <c r="J30" s="6">
        <v>44277</v>
      </c>
      <c r="K30" s="5" t="s">
        <v>2103</v>
      </c>
      <c r="M30" s="5">
        <v>28</v>
      </c>
      <c r="N30" s="5" t="s">
        <v>1800</v>
      </c>
      <c r="O30" s="5" t="s">
        <v>1756</v>
      </c>
      <c r="P30" s="5" t="s">
        <v>2122</v>
      </c>
      <c r="Q30" s="6">
        <v>32150</v>
      </c>
      <c r="R30" s="5" t="s">
        <v>2129</v>
      </c>
      <c r="S30" s="5" t="s">
        <v>2123</v>
      </c>
      <c r="T30" s="5">
        <v>4</v>
      </c>
      <c r="U30" s="5">
        <v>2220</v>
      </c>
      <c r="V30" s="6">
        <v>44583</v>
      </c>
      <c r="W30" s="5" t="s">
        <v>2099</v>
      </c>
    </row>
    <row r="31" spans="1:23" x14ac:dyDescent="0.25">
      <c r="A31" s="5">
        <v>24</v>
      </c>
      <c r="B31" s="5" t="s">
        <v>1796</v>
      </c>
      <c r="C31" s="5" t="s">
        <v>1751</v>
      </c>
      <c r="D31" s="5" t="s">
        <v>2134</v>
      </c>
      <c r="E31" s="6">
        <v>38218</v>
      </c>
      <c r="F31" s="5" t="s">
        <v>2115</v>
      </c>
      <c r="G31" s="5" t="s">
        <v>2133</v>
      </c>
      <c r="H31" s="5">
        <v>3</v>
      </c>
      <c r="I31" s="5">
        <v>4768</v>
      </c>
      <c r="J31" s="6">
        <v>44612</v>
      </c>
      <c r="K31" s="5" t="s">
        <v>2103</v>
      </c>
      <c r="M31" s="5">
        <v>30</v>
      </c>
      <c r="N31" s="5" t="s">
        <v>1802</v>
      </c>
      <c r="O31" s="5" t="s">
        <v>1754</v>
      </c>
      <c r="P31" s="5" t="s">
        <v>2119</v>
      </c>
      <c r="Q31" s="6">
        <v>38013</v>
      </c>
      <c r="R31" s="5" t="s">
        <v>2120</v>
      </c>
      <c r="S31" s="5" t="s">
        <v>2133</v>
      </c>
      <c r="T31" s="5">
        <v>9</v>
      </c>
      <c r="U31" s="5">
        <v>2967</v>
      </c>
      <c r="V31" s="6">
        <v>44697</v>
      </c>
      <c r="W31" s="5" t="s">
        <v>2099</v>
      </c>
    </row>
    <row r="32" spans="1:23" x14ac:dyDescent="0.25">
      <c r="A32" s="5">
        <v>25</v>
      </c>
      <c r="B32" s="5" t="s">
        <v>1797</v>
      </c>
      <c r="C32" s="5" t="s">
        <v>1762</v>
      </c>
      <c r="D32" s="5" t="s">
        <v>2124</v>
      </c>
      <c r="E32" s="6">
        <v>37846</v>
      </c>
      <c r="F32" s="5" t="s">
        <v>2101</v>
      </c>
      <c r="G32" s="5" t="s">
        <v>2104</v>
      </c>
      <c r="H32" s="5">
        <v>5</v>
      </c>
      <c r="I32" s="5">
        <v>1442</v>
      </c>
      <c r="J32" s="6">
        <v>44266</v>
      </c>
      <c r="K32" s="5" t="s">
        <v>2099</v>
      </c>
      <c r="M32" s="5">
        <v>32</v>
      </c>
      <c r="N32" s="5" t="s">
        <v>1804</v>
      </c>
      <c r="O32" s="5" t="s">
        <v>1765</v>
      </c>
      <c r="P32" s="5" t="s">
        <v>2117</v>
      </c>
      <c r="Q32" s="6">
        <v>34531</v>
      </c>
      <c r="R32" s="5" t="s">
        <v>2112</v>
      </c>
      <c r="S32" s="5" t="s">
        <v>2100</v>
      </c>
      <c r="T32" s="5">
        <v>10</v>
      </c>
      <c r="U32" s="5">
        <v>1722</v>
      </c>
      <c r="V32" s="6">
        <v>44497</v>
      </c>
      <c r="W32" s="5" t="s">
        <v>2103</v>
      </c>
    </row>
    <row r="33" spans="1:23" x14ac:dyDescent="0.25">
      <c r="A33" s="5">
        <v>26</v>
      </c>
      <c r="B33" s="5" t="s">
        <v>1798</v>
      </c>
      <c r="C33" s="5" t="s">
        <v>1754</v>
      </c>
      <c r="D33" s="5" t="s">
        <v>2106</v>
      </c>
      <c r="E33" s="6">
        <v>33673</v>
      </c>
      <c r="F33" s="5" t="s">
        <v>2129</v>
      </c>
      <c r="G33" s="5" t="s">
        <v>2107</v>
      </c>
      <c r="H33" s="5">
        <v>9</v>
      </c>
      <c r="I33" s="5">
        <v>3827</v>
      </c>
      <c r="J33" s="6">
        <v>44482</v>
      </c>
      <c r="K33" s="5" t="s">
        <v>2099</v>
      </c>
      <c r="M33" s="5">
        <v>34</v>
      </c>
      <c r="N33" s="5" t="s">
        <v>1806</v>
      </c>
      <c r="O33" s="5" t="s">
        <v>1760</v>
      </c>
      <c r="P33" s="5" t="s">
        <v>2102</v>
      </c>
      <c r="Q33" s="6">
        <v>34585</v>
      </c>
      <c r="R33" s="5" t="s">
        <v>2108</v>
      </c>
      <c r="S33" s="5" t="s">
        <v>2100</v>
      </c>
      <c r="T33" s="5">
        <v>4</v>
      </c>
      <c r="U33" s="5">
        <v>4581</v>
      </c>
      <c r="V33" s="6">
        <v>44575</v>
      </c>
      <c r="W33" s="5" t="s">
        <v>2103</v>
      </c>
    </row>
    <row r="34" spans="1:23" x14ac:dyDescent="0.25">
      <c r="A34" s="5">
        <v>27</v>
      </c>
      <c r="B34" s="5" t="s">
        <v>1799</v>
      </c>
      <c r="C34" s="5" t="s">
        <v>1763</v>
      </c>
      <c r="D34" s="5" t="s">
        <v>2131</v>
      </c>
      <c r="E34" s="6">
        <v>37216</v>
      </c>
      <c r="F34" s="5" t="s">
        <v>2101</v>
      </c>
      <c r="G34" s="5" t="s">
        <v>2125</v>
      </c>
      <c r="H34" s="5">
        <v>6</v>
      </c>
      <c r="I34" s="5">
        <v>2821</v>
      </c>
      <c r="J34" s="6">
        <v>44553</v>
      </c>
      <c r="K34" s="5" t="s">
        <v>2103</v>
      </c>
      <c r="M34" s="5">
        <v>35</v>
      </c>
      <c r="N34" s="5" t="s">
        <v>1807</v>
      </c>
      <c r="O34" s="5" t="s">
        <v>1763</v>
      </c>
      <c r="P34" s="5" t="s">
        <v>2132</v>
      </c>
      <c r="Q34" s="6">
        <v>35905</v>
      </c>
      <c r="R34" s="5" t="s">
        <v>2112</v>
      </c>
      <c r="S34" s="5" t="s">
        <v>2114</v>
      </c>
      <c r="T34" s="5">
        <v>6</v>
      </c>
      <c r="U34" s="5">
        <v>2231</v>
      </c>
      <c r="V34" s="6">
        <v>44536</v>
      </c>
      <c r="W34" s="5" t="s">
        <v>2103</v>
      </c>
    </row>
    <row r="35" spans="1:23" x14ac:dyDescent="0.25">
      <c r="A35" s="5">
        <v>28</v>
      </c>
      <c r="B35" s="5" t="s">
        <v>1800</v>
      </c>
      <c r="C35" s="5" t="s">
        <v>1756</v>
      </c>
      <c r="D35" s="5" t="s">
        <v>2122</v>
      </c>
      <c r="E35" s="6">
        <v>32150</v>
      </c>
      <c r="F35" s="5" t="s">
        <v>2129</v>
      </c>
      <c r="G35" s="5" t="s">
        <v>2123</v>
      </c>
      <c r="H35" s="5">
        <v>4</v>
      </c>
      <c r="I35" s="5">
        <v>2220</v>
      </c>
      <c r="J35" s="6">
        <v>44583</v>
      </c>
      <c r="K35" s="5" t="s">
        <v>2099</v>
      </c>
      <c r="M35" s="5">
        <v>36</v>
      </c>
      <c r="N35" s="5" t="s">
        <v>1808</v>
      </c>
      <c r="O35" s="5" t="s">
        <v>1760</v>
      </c>
      <c r="P35" s="5" t="s">
        <v>2109</v>
      </c>
      <c r="Q35" s="6">
        <v>39082</v>
      </c>
      <c r="R35" s="5" t="s">
        <v>2112</v>
      </c>
      <c r="S35" s="5" t="s">
        <v>2121</v>
      </c>
      <c r="T35" s="5">
        <v>10</v>
      </c>
      <c r="U35" s="5">
        <v>3616</v>
      </c>
      <c r="V35" s="6">
        <v>44451</v>
      </c>
      <c r="W35" s="5" t="s">
        <v>2103</v>
      </c>
    </row>
    <row r="36" spans="1:23" x14ac:dyDescent="0.25">
      <c r="A36" s="5">
        <v>29</v>
      </c>
      <c r="B36" s="5" t="s">
        <v>1801</v>
      </c>
      <c r="C36" s="5" t="s">
        <v>1752</v>
      </c>
      <c r="D36" s="5" t="s">
        <v>2106</v>
      </c>
      <c r="E36" s="6">
        <v>32532</v>
      </c>
      <c r="F36" s="5" t="s">
        <v>2120</v>
      </c>
      <c r="G36" s="5" t="s">
        <v>2121</v>
      </c>
      <c r="H36" s="5">
        <v>4</v>
      </c>
      <c r="I36" s="5">
        <v>2125</v>
      </c>
      <c r="J36" s="6">
        <v>44495</v>
      </c>
      <c r="K36" s="5" t="s">
        <v>2099</v>
      </c>
      <c r="M36" s="5">
        <v>38</v>
      </c>
      <c r="N36" s="5" t="s">
        <v>1810</v>
      </c>
      <c r="O36" s="5" t="s">
        <v>1752</v>
      </c>
      <c r="P36" s="5" t="s">
        <v>2119</v>
      </c>
      <c r="Q36" s="6">
        <v>36632</v>
      </c>
      <c r="R36" s="5" t="s">
        <v>2112</v>
      </c>
      <c r="S36" s="5" t="s">
        <v>2118</v>
      </c>
      <c r="T36" s="5">
        <v>2</v>
      </c>
      <c r="U36" s="5">
        <v>4445</v>
      </c>
      <c r="V36" s="6">
        <v>44524</v>
      </c>
      <c r="W36" s="5" t="s">
        <v>2103</v>
      </c>
    </row>
    <row r="37" spans="1:23" x14ac:dyDescent="0.25">
      <c r="A37" s="5">
        <v>30</v>
      </c>
      <c r="B37" s="5" t="s">
        <v>1802</v>
      </c>
      <c r="C37" s="5" t="s">
        <v>1754</v>
      </c>
      <c r="D37" s="5" t="s">
        <v>2119</v>
      </c>
      <c r="E37" s="6">
        <v>38013</v>
      </c>
      <c r="F37" s="5" t="s">
        <v>2120</v>
      </c>
      <c r="G37" s="5" t="s">
        <v>2133</v>
      </c>
      <c r="H37" s="5">
        <v>9</v>
      </c>
      <c r="I37" s="5">
        <v>2967</v>
      </c>
      <c r="J37" s="6">
        <v>44697</v>
      </c>
      <c r="K37" s="5" t="s">
        <v>2099</v>
      </c>
      <c r="M37" s="5">
        <v>39</v>
      </c>
      <c r="N37" s="5" t="s">
        <v>1811</v>
      </c>
      <c r="O37" s="5" t="s">
        <v>1763</v>
      </c>
      <c r="P37" s="5" t="s">
        <v>2134</v>
      </c>
      <c r="Q37" s="6">
        <v>40007</v>
      </c>
      <c r="R37" s="5" t="s">
        <v>2120</v>
      </c>
      <c r="S37" s="5" t="s">
        <v>2121</v>
      </c>
      <c r="T37" s="5">
        <v>1</v>
      </c>
      <c r="U37" s="5">
        <v>930</v>
      </c>
      <c r="V37" s="6">
        <v>44308</v>
      </c>
      <c r="W37" s="5" t="s">
        <v>2103</v>
      </c>
    </row>
    <row r="38" spans="1:23" x14ac:dyDescent="0.25">
      <c r="A38" s="5">
        <v>31</v>
      </c>
      <c r="B38" s="5" t="s">
        <v>1803</v>
      </c>
      <c r="C38" s="5" t="s">
        <v>1754</v>
      </c>
      <c r="D38" s="5" t="s">
        <v>2117</v>
      </c>
      <c r="E38" s="6">
        <v>39861</v>
      </c>
      <c r="F38" s="5" t="s">
        <v>2128</v>
      </c>
      <c r="G38" s="5" t="s">
        <v>2121</v>
      </c>
      <c r="H38" s="5">
        <v>6</v>
      </c>
      <c r="I38" s="5">
        <v>1801</v>
      </c>
      <c r="J38" s="6">
        <v>44319</v>
      </c>
      <c r="K38" s="5" t="s">
        <v>2099</v>
      </c>
      <c r="M38" s="5">
        <v>40</v>
      </c>
      <c r="N38" s="5" t="s">
        <v>2137</v>
      </c>
      <c r="O38" s="5" t="s">
        <v>1754</v>
      </c>
      <c r="P38" s="5" t="s">
        <v>2134</v>
      </c>
      <c r="Q38" s="6">
        <v>32589</v>
      </c>
      <c r="R38" s="5" t="s">
        <v>2108</v>
      </c>
      <c r="S38" s="5" t="s">
        <v>2107</v>
      </c>
      <c r="T38" s="5">
        <v>2</v>
      </c>
      <c r="U38" s="5">
        <v>2714</v>
      </c>
      <c r="V38" s="6">
        <v>44323</v>
      </c>
      <c r="W38" s="5" t="s">
        <v>2099</v>
      </c>
    </row>
    <row r="39" spans="1:23" x14ac:dyDescent="0.25">
      <c r="A39" s="5">
        <v>32</v>
      </c>
      <c r="B39" s="5" t="s">
        <v>1804</v>
      </c>
      <c r="C39" s="5" t="s">
        <v>1765</v>
      </c>
      <c r="D39" s="5" t="s">
        <v>2117</v>
      </c>
      <c r="E39" s="6">
        <v>34531</v>
      </c>
      <c r="F39" s="5" t="s">
        <v>2112</v>
      </c>
      <c r="G39" s="5" t="s">
        <v>2100</v>
      </c>
      <c r="H39" s="5">
        <v>10</v>
      </c>
      <c r="I39" s="5">
        <v>1722</v>
      </c>
      <c r="J39" s="6">
        <v>44497</v>
      </c>
      <c r="K39" s="5" t="s">
        <v>2103</v>
      </c>
      <c r="M39" s="5">
        <v>41</v>
      </c>
      <c r="N39" s="5" t="s">
        <v>1813</v>
      </c>
      <c r="O39" s="5" t="s">
        <v>1754</v>
      </c>
      <c r="P39" s="5" t="s">
        <v>2131</v>
      </c>
      <c r="Q39" s="6">
        <v>39101</v>
      </c>
      <c r="R39" s="5" t="s">
        <v>2116</v>
      </c>
      <c r="S39" s="5" t="s">
        <v>2121</v>
      </c>
      <c r="T39" s="5">
        <v>4</v>
      </c>
      <c r="U39" s="5">
        <v>3398</v>
      </c>
      <c r="V39" s="6">
        <v>44609</v>
      </c>
      <c r="W39" s="5" t="s">
        <v>2099</v>
      </c>
    </row>
    <row r="40" spans="1:23" x14ac:dyDescent="0.25">
      <c r="A40" s="5">
        <v>33</v>
      </c>
      <c r="B40" s="5" t="s">
        <v>1805</v>
      </c>
      <c r="C40" s="5" t="s">
        <v>1752</v>
      </c>
      <c r="D40" s="5" t="s">
        <v>2106</v>
      </c>
      <c r="E40" s="6">
        <v>31565</v>
      </c>
      <c r="F40" s="5" t="s">
        <v>2129</v>
      </c>
      <c r="G40" s="5" t="s">
        <v>2110</v>
      </c>
      <c r="H40" s="5">
        <v>4</v>
      </c>
      <c r="I40" s="5">
        <v>3046</v>
      </c>
      <c r="J40" s="6">
        <v>44314</v>
      </c>
      <c r="K40" s="5" t="s">
        <v>2103</v>
      </c>
      <c r="M40" s="5">
        <v>42</v>
      </c>
      <c r="N40" s="5" t="s">
        <v>1814</v>
      </c>
      <c r="O40" s="5" t="s">
        <v>1757</v>
      </c>
      <c r="P40" s="5" t="s">
        <v>2132</v>
      </c>
      <c r="Q40" s="6">
        <v>38483</v>
      </c>
      <c r="R40" s="5" t="s">
        <v>2111</v>
      </c>
      <c r="S40" s="5" t="s">
        <v>2118</v>
      </c>
      <c r="T40" s="5">
        <v>6</v>
      </c>
      <c r="U40" s="5">
        <v>2483</v>
      </c>
      <c r="V40" s="6">
        <v>44511</v>
      </c>
      <c r="W40" s="5" t="s">
        <v>2099</v>
      </c>
    </row>
    <row r="41" spans="1:23" x14ac:dyDescent="0.25">
      <c r="A41" s="5">
        <v>34</v>
      </c>
      <c r="B41" s="5" t="s">
        <v>1806</v>
      </c>
      <c r="C41" s="5" t="s">
        <v>1760</v>
      </c>
      <c r="D41" s="5" t="s">
        <v>2102</v>
      </c>
      <c r="E41" s="6">
        <v>34585</v>
      </c>
      <c r="F41" s="5" t="s">
        <v>2108</v>
      </c>
      <c r="G41" s="5" t="s">
        <v>2100</v>
      </c>
      <c r="H41" s="5">
        <v>4</v>
      </c>
      <c r="I41" s="5">
        <v>4581</v>
      </c>
      <c r="J41" s="6">
        <v>44575</v>
      </c>
      <c r="K41" s="5" t="s">
        <v>2103</v>
      </c>
      <c r="M41" s="5">
        <v>43</v>
      </c>
      <c r="N41" s="5" t="s">
        <v>1815</v>
      </c>
      <c r="O41" s="5" t="s">
        <v>1757</v>
      </c>
      <c r="P41" s="5" t="s">
        <v>2131</v>
      </c>
      <c r="Q41" s="6">
        <v>33733</v>
      </c>
      <c r="R41" s="5" t="s">
        <v>2128</v>
      </c>
      <c r="S41" s="5" t="s">
        <v>2125</v>
      </c>
      <c r="T41" s="5">
        <v>3</v>
      </c>
      <c r="U41" s="5">
        <v>1129</v>
      </c>
      <c r="V41" s="6">
        <v>44505</v>
      </c>
      <c r="W41" s="5" t="s">
        <v>2103</v>
      </c>
    </row>
    <row r="42" spans="1:23" x14ac:dyDescent="0.25">
      <c r="A42" s="5">
        <v>35</v>
      </c>
      <c r="B42" s="5" t="s">
        <v>1807</v>
      </c>
      <c r="C42" s="5" t="s">
        <v>1763</v>
      </c>
      <c r="D42" s="5" t="s">
        <v>2132</v>
      </c>
      <c r="E42" s="6">
        <v>35905</v>
      </c>
      <c r="F42" s="5" t="s">
        <v>2112</v>
      </c>
      <c r="G42" s="5" t="s">
        <v>2114</v>
      </c>
      <c r="H42" s="5">
        <v>6</v>
      </c>
      <c r="I42" s="5">
        <v>2231</v>
      </c>
      <c r="J42" s="6">
        <v>44536</v>
      </c>
      <c r="K42" s="5" t="s">
        <v>2103</v>
      </c>
      <c r="M42" s="5">
        <v>44</v>
      </c>
      <c r="N42" s="5" t="s">
        <v>1816</v>
      </c>
      <c r="O42" s="5" t="s">
        <v>1753</v>
      </c>
      <c r="P42" s="5" t="s">
        <v>2102</v>
      </c>
      <c r="Q42" s="6">
        <v>31905</v>
      </c>
      <c r="R42" s="5" t="s">
        <v>2120</v>
      </c>
      <c r="S42" s="5" t="s">
        <v>2100</v>
      </c>
      <c r="T42" s="5">
        <v>5</v>
      </c>
      <c r="U42" s="5">
        <v>2625</v>
      </c>
      <c r="V42" s="6">
        <v>44528</v>
      </c>
      <c r="W42" s="5" t="s">
        <v>2103</v>
      </c>
    </row>
    <row r="43" spans="1:23" x14ac:dyDescent="0.25">
      <c r="A43" s="5">
        <v>36</v>
      </c>
      <c r="B43" s="5" t="s">
        <v>1808</v>
      </c>
      <c r="C43" s="5" t="s">
        <v>1760</v>
      </c>
      <c r="D43" s="5" t="s">
        <v>2109</v>
      </c>
      <c r="E43" s="6">
        <v>39082</v>
      </c>
      <c r="F43" s="5" t="s">
        <v>2112</v>
      </c>
      <c r="G43" s="5" t="s">
        <v>2121</v>
      </c>
      <c r="H43" s="5">
        <v>10</v>
      </c>
      <c r="I43" s="5">
        <v>3616</v>
      </c>
      <c r="J43" s="6">
        <v>44451</v>
      </c>
      <c r="K43" s="5" t="s">
        <v>2103</v>
      </c>
      <c r="M43" s="5">
        <v>45</v>
      </c>
      <c r="N43" s="5" t="s">
        <v>1817</v>
      </c>
      <c r="O43" s="5" t="s">
        <v>1758</v>
      </c>
      <c r="P43" s="5" t="s">
        <v>2106</v>
      </c>
      <c r="Q43" s="6">
        <v>31283</v>
      </c>
      <c r="R43" s="5" t="s">
        <v>2128</v>
      </c>
      <c r="S43" s="5" t="s">
        <v>2104</v>
      </c>
      <c r="T43" s="5">
        <v>4</v>
      </c>
      <c r="U43" s="5">
        <v>318</v>
      </c>
      <c r="V43" s="6">
        <v>44359</v>
      </c>
      <c r="W43" s="5" t="s">
        <v>2099</v>
      </c>
    </row>
    <row r="44" spans="1:23" x14ac:dyDescent="0.25">
      <c r="A44" s="5">
        <v>37</v>
      </c>
      <c r="B44" s="5" t="s">
        <v>1809</v>
      </c>
      <c r="C44" s="5" t="s">
        <v>1752</v>
      </c>
      <c r="D44" s="5" t="s">
        <v>2122</v>
      </c>
      <c r="E44" s="6">
        <v>35497</v>
      </c>
      <c r="F44" s="5" t="s">
        <v>2112</v>
      </c>
      <c r="G44" s="5" t="s">
        <v>2107</v>
      </c>
      <c r="H44" s="5">
        <v>6</v>
      </c>
      <c r="I44" s="5">
        <v>3823</v>
      </c>
      <c r="J44" s="6">
        <v>44460</v>
      </c>
      <c r="K44" s="5" t="s">
        <v>2099</v>
      </c>
      <c r="M44" s="5">
        <v>46</v>
      </c>
      <c r="N44" s="5" t="s">
        <v>1818</v>
      </c>
      <c r="O44" s="5" t="s">
        <v>1753</v>
      </c>
      <c r="P44" s="5" t="s">
        <v>2119</v>
      </c>
      <c r="Q44" s="6">
        <v>33824</v>
      </c>
      <c r="R44" s="5" t="s">
        <v>2105</v>
      </c>
      <c r="S44" s="5" t="s">
        <v>2100</v>
      </c>
      <c r="T44" s="5">
        <v>4</v>
      </c>
      <c r="U44" s="5">
        <v>3222</v>
      </c>
      <c r="V44" s="6">
        <v>44318</v>
      </c>
      <c r="W44" s="5" t="s">
        <v>2099</v>
      </c>
    </row>
    <row r="45" spans="1:23" x14ac:dyDescent="0.25">
      <c r="A45" s="5">
        <v>38</v>
      </c>
      <c r="B45" s="5" t="s">
        <v>1810</v>
      </c>
      <c r="C45" s="5" t="s">
        <v>1752</v>
      </c>
      <c r="D45" s="5" t="s">
        <v>2119</v>
      </c>
      <c r="E45" s="6">
        <v>36632</v>
      </c>
      <c r="F45" s="5" t="s">
        <v>2112</v>
      </c>
      <c r="G45" s="5" t="s">
        <v>2118</v>
      </c>
      <c r="H45" s="5">
        <v>2</v>
      </c>
      <c r="I45" s="5">
        <v>4445</v>
      </c>
      <c r="J45" s="6">
        <v>44524</v>
      </c>
      <c r="K45" s="5" t="s">
        <v>2103</v>
      </c>
      <c r="M45" s="5">
        <v>47</v>
      </c>
      <c r="N45" s="5" t="s">
        <v>1819</v>
      </c>
      <c r="O45" s="5" t="s">
        <v>1755</v>
      </c>
      <c r="P45" s="5" t="s">
        <v>2102</v>
      </c>
      <c r="Q45" s="6">
        <v>31649</v>
      </c>
      <c r="R45" s="5" t="s">
        <v>2128</v>
      </c>
      <c r="S45" s="5" t="s">
        <v>2114</v>
      </c>
      <c r="T45" s="5">
        <v>8</v>
      </c>
      <c r="U45" s="5">
        <v>4121</v>
      </c>
      <c r="V45" s="6">
        <v>44551</v>
      </c>
      <c r="W45" s="5" t="s">
        <v>2103</v>
      </c>
    </row>
    <row r="46" spans="1:23" x14ac:dyDescent="0.25">
      <c r="A46" s="5">
        <v>39</v>
      </c>
      <c r="B46" s="5" t="s">
        <v>1811</v>
      </c>
      <c r="C46" s="5" t="s">
        <v>1763</v>
      </c>
      <c r="D46" s="5" t="s">
        <v>2134</v>
      </c>
      <c r="E46" s="6">
        <v>40007</v>
      </c>
      <c r="F46" s="5" t="s">
        <v>2120</v>
      </c>
      <c r="G46" s="5" t="s">
        <v>2121</v>
      </c>
      <c r="H46" s="5">
        <v>1</v>
      </c>
      <c r="I46" s="5">
        <v>930</v>
      </c>
      <c r="J46" s="6">
        <v>44308</v>
      </c>
      <c r="K46" s="5" t="s">
        <v>2103</v>
      </c>
      <c r="M46" s="5">
        <v>48</v>
      </c>
      <c r="N46" s="5" t="s">
        <v>1820</v>
      </c>
      <c r="O46" s="5" t="s">
        <v>1755</v>
      </c>
      <c r="P46" s="5" t="s">
        <v>2106</v>
      </c>
      <c r="Q46" s="6">
        <v>34073</v>
      </c>
      <c r="R46" s="5" t="s">
        <v>2112</v>
      </c>
      <c r="S46" s="5" t="s">
        <v>2100</v>
      </c>
      <c r="T46" s="5">
        <v>10</v>
      </c>
      <c r="U46" s="5">
        <v>4410</v>
      </c>
      <c r="V46" s="6">
        <v>44630</v>
      </c>
      <c r="W46" s="5" t="s">
        <v>2099</v>
      </c>
    </row>
    <row r="47" spans="1:23" x14ac:dyDescent="0.25">
      <c r="A47" s="5">
        <v>40</v>
      </c>
      <c r="B47" s="5" t="s">
        <v>2137</v>
      </c>
      <c r="C47" s="5" t="s">
        <v>1754</v>
      </c>
      <c r="D47" s="5" t="s">
        <v>2134</v>
      </c>
      <c r="E47" s="6">
        <v>32589</v>
      </c>
      <c r="F47" s="5" t="s">
        <v>2108</v>
      </c>
      <c r="G47" s="5" t="s">
        <v>2107</v>
      </c>
      <c r="H47" s="5">
        <v>2</v>
      </c>
      <c r="I47" s="5">
        <v>2714</v>
      </c>
      <c r="J47" s="6">
        <v>44323</v>
      </c>
      <c r="K47" s="5" t="s">
        <v>2099</v>
      </c>
      <c r="M47" s="5">
        <v>49</v>
      </c>
      <c r="N47" s="5" t="s">
        <v>1821</v>
      </c>
      <c r="O47" s="5" t="s">
        <v>1751</v>
      </c>
      <c r="P47" s="5" t="s">
        <v>2131</v>
      </c>
      <c r="Q47" s="6">
        <v>32895</v>
      </c>
      <c r="R47" s="5" t="s">
        <v>2128</v>
      </c>
      <c r="S47" s="5" t="s">
        <v>2110</v>
      </c>
      <c r="T47" s="5">
        <v>5</v>
      </c>
      <c r="U47" s="5">
        <v>4915</v>
      </c>
      <c r="V47" s="6">
        <v>44404</v>
      </c>
      <c r="W47" s="5" t="s">
        <v>2099</v>
      </c>
    </row>
    <row r="48" spans="1:23" x14ac:dyDescent="0.25">
      <c r="A48" s="5">
        <v>41</v>
      </c>
      <c r="B48" s="5" t="s">
        <v>1813</v>
      </c>
      <c r="C48" s="5" t="s">
        <v>1754</v>
      </c>
      <c r="D48" s="5" t="s">
        <v>2131</v>
      </c>
      <c r="E48" s="6">
        <v>39101</v>
      </c>
      <c r="F48" s="5" t="s">
        <v>2116</v>
      </c>
      <c r="G48" s="5" t="s">
        <v>2121</v>
      </c>
      <c r="H48" s="5">
        <v>4</v>
      </c>
      <c r="I48" s="5">
        <v>3398</v>
      </c>
      <c r="J48" s="6">
        <v>44609</v>
      </c>
      <c r="K48" s="5" t="s">
        <v>2099</v>
      </c>
      <c r="M48" s="5">
        <v>50</v>
      </c>
      <c r="N48" s="5" t="s">
        <v>1822</v>
      </c>
      <c r="O48" s="5" t="s">
        <v>1762</v>
      </c>
      <c r="P48" s="5" t="s">
        <v>2132</v>
      </c>
      <c r="Q48" s="6">
        <v>38445</v>
      </c>
      <c r="R48" s="5" t="s">
        <v>2111</v>
      </c>
      <c r="S48" s="5" t="s">
        <v>2125</v>
      </c>
      <c r="T48" s="5">
        <v>1</v>
      </c>
      <c r="U48" s="5">
        <v>1078</v>
      </c>
      <c r="V48" s="6">
        <v>44384</v>
      </c>
      <c r="W48" s="5" t="s">
        <v>2099</v>
      </c>
    </row>
    <row r="49" spans="1:23" x14ac:dyDescent="0.25">
      <c r="A49" s="5">
        <v>42</v>
      </c>
      <c r="B49" s="5" t="s">
        <v>1814</v>
      </c>
      <c r="C49" s="5" t="s">
        <v>1757</v>
      </c>
      <c r="D49" s="5" t="s">
        <v>2132</v>
      </c>
      <c r="E49" s="6">
        <v>38483</v>
      </c>
      <c r="F49" s="5" t="s">
        <v>2111</v>
      </c>
      <c r="G49" s="5" t="s">
        <v>2118</v>
      </c>
      <c r="H49" s="5">
        <v>6</v>
      </c>
      <c r="I49" s="5">
        <v>2483</v>
      </c>
      <c r="J49" s="6">
        <v>44511</v>
      </c>
      <c r="K49" s="5" t="s">
        <v>2099</v>
      </c>
      <c r="M49" s="5">
        <v>51</v>
      </c>
      <c r="N49" s="5" t="s">
        <v>1823</v>
      </c>
      <c r="O49" s="5" t="s">
        <v>1758</v>
      </c>
      <c r="P49" s="5" t="s">
        <v>2134</v>
      </c>
      <c r="Q49" s="6">
        <v>32395</v>
      </c>
      <c r="R49" s="5" t="s">
        <v>2129</v>
      </c>
      <c r="S49" s="5" t="s">
        <v>2121</v>
      </c>
      <c r="T49" s="5">
        <v>4</v>
      </c>
      <c r="U49" s="5">
        <v>1648</v>
      </c>
      <c r="V49" s="6">
        <v>44278</v>
      </c>
      <c r="W49" s="5" t="s">
        <v>2099</v>
      </c>
    </row>
    <row r="50" spans="1:23" x14ac:dyDescent="0.25">
      <c r="A50" s="5">
        <v>43</v>
      </c>
      <c r="B50" s="5" t="s">
        <v>1815</v>
      </c>
      <c r="C50" s="5" t="s">
        <v>1757</v>
      </c>
      <c r="D50" s="5" t="s">
        <v>2131</v>
      </c>
      <c r="E50" s="6">
        <v>33733</v>
      </c>
      <c r="F50" s="5" t="s">
        <v>2128</v>
      </c>
      <c r="G50" s="5" t="s">
        <v>2125</v>
      </c>
      <c r="H50" s="5">
        <v>3</v>
      </c>
      <c r="I50" s="5">
        <v>1129</v>
      </c>
      <c r="J50" s="6">
        <v>44505</v>
      </c>
      <c r="K50" s="5" t="s">
        <v>2103</v>
      </c>
      <c r="M50" s="5">
        <v>52</v>
      </c>
      <c r="N50" s="5" t="s">
        <v>1824</v>
      </c>
      <c r="O50" s="5" t="s">
        <v>1761</v>
      </c>
      <c r="P50" s="5" t="s">
        <v>2131</v>
      </c>
      <c r="Q50" s="6">
        <v>32580</v>
      </c>
      <c r="R50" s="5" t="s">
        <v>2116</v>
      </c>
      <c r="S50" s="5" t="s">
        <v>2125</v>
      </c>
      <c r="T50" s="5">
        <v>10</v>
      </c>
      <c r="U50" s="5">
        <v>4066</v>
      </c>
      <c r="V50" s="6">
        <v>44482</v>
      </c>
      <c r="W50" s="5" t="s">
        <v>2099</v>
      </c>
    </row>
    <row r="51" spans="1:23" x14ac:dyDescent="0.25">
      <c r="A51" s="5">
        <v>44</v>
      </c>
      <c r="B51" s="5" t="s">
        <v>1816</v>
      </c>
      <c r="C51" s="5" t="s">
        <v>1753</v>
      </c>
      <c r="D51" s="5" t="s">
        <v>2102</v>
      </c>
      <c r="E51" s="6">
        <v>31905</v>
      </c>
      <c r="F51" s="5" t="s">
        <v>2120</v>
      </c>
      <c r="G51" s="5" t="s">
        <v>2100</v>
      </c>
      <c r="H51" s="5">
        <v>5</v>
      </c>
      <c r="I51" s="5">
        <v>2625</v>
      </c>
      <c r="J51" s="6">
        <v>44528</v>
      </c>
      <c r="K51" s="5" t="s">
        <v>2103</v>
      </c>
      <c r="M51" s="5">
        <v>53</v>
      </c>
      <c r="N51" s="5" t="s">
        <v>1825</v>
      </c>
      <c r="O51" s="5" t="s">
        <v>1763</v>
      </c>
      <c r="P51" s="5" t="s">
        <v>2136</v>
      </c>
      <c r="Q51" s="6">
        <v>34422</v>
      </c>
      <c r="R51" s="5" t="s">
        <v>2129</v>
      </c>
      <c r="S51" s="5" t="s">
        <v>2110</v>
      </c>
      <c r="T51" s="5">
        <v>2</v>
      </c>
      <c r="U51" s="5">
        <v>3926</v>
      </c>
      <c r="V51" s="6">
        <v>44728</v>
      </c>
      <c r="W51" s="5" t="s">
        <v>2099</v>
      </c>
    </row>
    <row r="52" spans="1:23" x14ac:dyDescent="0.25">
      <c r="A52" s="5">
        <v>45</v>
      </c>
      <c r="B52" s="5" t="s">
        <v>1817</v>
      </c>
      <c r="C52" s="5" t="s">
        <v>1758</v>
      </c>
      <c r="D52" s="5" t="s">
        <v>2106</v>
      </c>
      <c r="E52" s="6">
        <v>31283</v>
      </c>
      <c r="F52" s="5" t="s">
        <v>2128</v>
      </c>
      <c r="G52" s="5" t="s">
        <v>2104</v>
      </c>
      <c r="H52" s="5">
        <v>4</v>
      </c>
      <c r="I52" s="5">
        <v>318</v>
      </c>
      <c r="J52" s="6">
        <v>44359</v>
      </c>
      <c r="K52" s="5" t="s">
        <v>2099</v>
      </c>
      <c r="M52" s="5">
        <v>54</v>
      </c>
      <c r="N52" s="5" t="s">
        <v>1826</v>
      </c>
      <c r="O52" s="5" t="s">
        <v>1760</v>
      </c>
      <c r="P52" s="5" t="s">
        <v>2136</v>
      </c>
      <c r="Q52" s="6">
        <v>32431</v>
      </c>
      <c r="R52" s="5" t="s">
        <v>2115</v>
      </c>
      <c r="S52" s="5" t="s">
        <v>2133</v>
      </c>
      <c r="T52" s="5">
        <v>10</v>
      </c>
      <c r="U52" s="5">
        <v>3871</v>
      </c>
      <c r="V52" s="6">
        <v>44481</v>
      </c>
      <c r="W52" s="5" t="s">
        <v>2103</v>
      </c>
    </row>
    <row r="53" spans="1:23" x14ac:dyDescent="0.25">
      <c r="A53" s="5">
        <v>46</v>
      </c>
      <c r="B53" s="5" t="s">
        <v>1818</v>
      </c>
      <c r="C53" s="5" t="s">
        <v>1753</v>
      </c>
      <c r="D53" s="5" t="s">
        <v>2119</v>
      </c>
      <c r="E53" s="6">
        <v>33824</v>
      </c>
      <c r="F53" s="5" t="s">
        <v>2105</v>
      </c>
      <c r="G53" s="5" t="s">
        <v>2100</v>
      </c>
      <c r="H53" s="5">
        <v>4</v>
      </c>
      <c r="I53" s="5">
        <v>3222</v>
      </c>
      <c r="J53" s="6">
        <v>44318</v>
      </c>
      <c r="K53" s="5" t="s">
        <v>2099</v>
      </c>
      <c r="M53" s="5">
        <v>55</v>
      </c>
      <c r="N53" s="5" t="s">
        <v>1827</v>
      </c>
      <c r="O53" s="5" t="s">
        <v>1755</v>
      </c>
      <c r="P53" s="5" t="s">
        <v>2117</v>
      </c>
      <c r="Q53" s="6">
        <v>31280</v>
      </c>
      <c r="R53" s="5" t="s">
        <v>2112</v>
      </c>
      <c r="S53" s="5" t="s">
        <v>2110</v>
      </c>
      <c r="T53" s="5">
        <v>2</v>
      </c>
      <c r="U53" s="5">
        <v>3346</v>
      </c>
      <c r="V53" s="6">
        <v>44488</v>
      </c>
      <c r="W53" s="5" t="s">
        <v>2103</v>
      </c>
    </row>
    <row r="54" spans="1:23" x14ac:dyDescent="0.25">
      <c r="A54" s="5">
        <v>47</v>
      </c>
      <c r="B54" s="5" t="s">
        <v>1819</v>
      </c>
      <c r="C54" s="5" t="s">
        <v>1755</v>
      </c>
      <c r="D54" s="5" t="s">
        <v>2102</v>
      </c>
      <c r="E54" s="6">
        <v>31649</v>
      </c>
      <c r="F54" s="5" t="s">
        <v>2128</v>
      </c>
      <c r="G54" s="5" t="s">
        <v>2114</v>
      </c>
      <c r="H54" s="5">
        <v>8</v>
      </c>
      <c r="I54" s="5">
        <v>4121</v>
      </c>
      <c r="J54" s="6">
        <v>44551</v>
      </c>
      <c r="K54" s="5" t="s">
        <v>2103</v>
      </c>
      <c r="M54" s="5">
        <v>57</v>
      </c>
      <c r="N54" s="5" t="s">
        <v>2135</v>
      </c>
      <c r="O54" s="5" t="s">
        <v>1765</v>
      </c>
      <c r="P54" s="5" t="s">
        <v>2117</v>
      </c>
      <c r="Q54" s="6">
        <v>36200</v>
      </c>
      <c r="R54" s="5" t="s">
        <v>2129</v>
      </c>
      <c r="S54" s="5" t="s">
        <v>2104</v>
      </c>
      <c r="T54" s="5">
        <v>1</v>
      </c>
      <c r="U54" s="5">
        <v>4687</v>
      </c>
      <c r="V54" s="6">
        <v>44418</v>
      </c>
      <c r="W54" s="5" t="s">
        <v>2099</v>
      </c>
    </row>
    <row r="55" spans="1:23" x14ac:dyDescent="0.25">
      <c r="A55" s="5">
        <v>48</v>
      </c>
      <c r="B55" s="5" t="s">
        <v>1820</v>
      </c>
      <c r="C55" s="5" t="s">
        <v>1755</v>
      </c>
      <c r="D55" s="5" t="s">
        <v>2106</v>
      </c>
      <c r="E55" s="6">
        <v>34073</v>
      </c>
      <c r="F55" s="5" t="s">
        <v>2112</v>
      </c>
      <c r="G55" s="5" t="s">
        <v>2100</v>
      </c>
      <c r="H55" s="5">
        <v>10</v>
      </c>
      <c r="I55" s="5">
        <v>4410</v>
      </c>
      <c r="J55" s="6">
        <v>44630</v>
      </c>
      <c r="K55" s="5" t="s">
        <v>2099</v>
      </c>
      <c r="M55" s="5">
        <v>58</v>
      </c>
      <c r="N55" s="5" t="s">
        <v>1830</v>
      </c>
      <c r="O55" s="5" t="s">
        <v>1752</v>
      </c>
      <c r="P55" s="5" t="s">
        <v>2119</v>
      </c>
      <c r="Q55" s="6">
        <v>37218</v>
      </c>
      <c r="R55" s="5" t="s">
        <v>2115</v>
      </c>
      <c r="S55" s="5" t="s">
        <v>2104</v>
      </c>
      <c r="T55" s="5">
        <v>1</v>
      </c>
      <c r="U55" s="5">
        <v>4160</v>
      </c>
      <c r="V55" s="6">
        <v>44256</v>
      </c>
      <c r="W55" s="5" t="s">
        <v>2103</v>
      </c>
    </row>
    <row r="56" spans="1:23" x14ac:dyDescent="0.25">
      <c r="A56" s="5">
        <v>49</v>
      </c>
      <c r="B56" s="5" t="s">
        <v>1821</v>
      </c>
      <c r="C56" s="5" t="s">
        <v>1751</v>
      </c>
      <c r="D56" s="5" t="s">
        <v>2131</v>
      </c>
      <c r="E56" s="6">
        <v>32895</v>
      </c>
      <c r="F56" s="5" t="s">
        <v>2128</v>
      </c>
      <c r="G56" s="5" t="s">
        <v>2110</v>
      </c>
      <c r="H56" s="5">
        <v>5</v>
      </c>
      <c r="I56" s="5">
        <v>4915</v>
      </c>
      <c r="J56" s="6">
        <v>44404</v>
      </c>
      <c r="K56" s="5" t="s">
        <v>2099</v>
      </c>
      <c r="M56" s="5">
        <v>59</v>
      </c>
      <c r="N56" s="5" t="s">
        <v>1831</v>
      </c>
      <c r="O56" s="5" t="s">
        <v>1761</v>
      </c>
      <c r="P56" s="5" t="s">
        <v>2122</v>
      </c>
      <c r="Q56" s="6">
        <v>34629</v>
      </c>
      <c r="R56" s="5" t="s">
        <v>2115</v>
      </c>
      <c r="S56" s="5" t="s">
        <v>2100</v>
      </c>
      <c r="T56" s="5">
        <v>2</v>
      </c>
      <c r="U56" s="5">
        <v>2411</v>
      </c>
      <c r="V56" s="6">
        <v>44369</v>
      </c>
      <c r="W56" s="5" t="s">
        <v>2099</v>
      </c>
    </row>
    <row r="57" spans="1:23" x14ac:dyDescent="0.25">
      <c r="A57" s="5">
        <v>50</v>
      </c>
      <c r="B57" s="5" t="s">
        <v>1822</v>
      </c>
      <c r="C57" s="5" t="s">
        <v>1762</v>
      </c>
      <c r="D57" s="5" t="s">
        <v>2132</v>
      </c>
      <c r="E57" s="6">
        <v>38445</v>
      </c>
      <c r="F57" s="5" t="s">
        <v>2111</v>
      </c>
      <c r="G57" s="5" t="s">
        <v>2125</v>
      </c>
      <c r="H57" s="5">
        <v>1</v>
      </c>
      <c r="I57" s="5">
        <v>1078</v>
      </c>
      <c r="J57" s="6">
        <v>44384</v>
      </c>
      <c r="K57" s="5" t="s">
        <v>2099</v>
      </c>
      <c r="M57" s="5">
        <v>61</v>
      </c>
      <c r="N57" s="5" t="s">
        <v>1833</v>
      </c>
      <c r="O57" s="5" t="s">
        <v>1758</v>
      </c>
      <c r="P57" s="5" t="s">
        <v>2109</v>
      </c>
      <c r="Q57" s="6">
        <v>36533</v>
      </c>
      <c r="R57" s="5" t="s">
        <v>2105</v>
      </c>
      <c r="S57" s="5" t="s">
        <v>2123</v>
      </c>
      <c r="T57" s="5">
        <v>8</v>
      </c>
      <c r="U57" s="5">
        <v>557</v>
      </c>
      <c r="V57" s="6">
        <v>44713</v>
      </c>
      <c r="W57" s="5" t="s">
        <v>2103</v>
      </c>
    </row>
    <row r="58" spans="1:23" x14ac:dyDescent="0.25">
      <c r="A58" s="5">
        <v>51</v>
      </c>
      <c r="B58" s="5" t="s">
        <v>1823</v>
      </c>
      <c r="C58" s="5" t="s">
        <v>1758</v>
      </c>
      <c r="D58" s="5" t="s">
        <v>2134</v>
      </c>
      <c r="E58" s="6">
        <v>32395</v>
      </c>
      <c r="F58" s="5" t="s">
        <v>2129</v>
      </c>
      <c r="G58" s="5" t="s">
        <v>2121</v>
      </c>
      <c r="H58" s="5">
        <v>4</v>
      </c>
      <c r="I58" s="5">
        <v>1648</v>
      </c>
      <c r="J58" s="6">
        <v>44278</v>
      </c>
      <c r="K58" s="5" t="s">
        <v>2099</v>
      </c>
      <c r="M58" s="5">
        <v>62</v>
      </c>
      <c r="N58" s="5" t="s">
        <v>1834</v>
      </c>
      <c r="O58" s="5" t="s">
        <v>1759</v>
      </c>
      <c r="P58" s="5" t="s">
        <v>2106</v>
      </c>
      <c r="Q58" s="6">
        <v>32290</v>
      </c>
      <c r="R58" s="5" t="s">
        <v>2111</v>
      </c>
      <c r="S58" s="5" t="s">
        <v>2100</v>
      </c>
      <c r="T58" s="5">
        <v>6</v>
      </c>
      <c r="U58" s="5">
        <v>1155</v>
      </c>
      <c r="V58" s="6">
        <v>44414</v>
      </c>
      <c r="W58" s="5" t="s">
        <v>2099</v>
      </c>
    </row>
    <row r="59" spans="1:23" x14ac:dyDescent="0.25">
      <c r="A59" s="5">
        <v>52</v>
      </c>
      <c r="B59" s="5" t="s">
        <v>1824</v>
      </c>
      <c r="C59" s="5" t="s">
        <v>1761</v>
      </c>
      <c r="D59" s="5" t="s">
        <v>2131</v>
      </c>
      <c r="E59" s="6">
        <v>32580</v>
      </c>
      <c r="F59" s="5" t="s">
        <v>2116</v>
      </c>
      <c r="G59" s="5" t="s">
        <v>2125</v>
      </c>
      <c r="H59" s="5">
        <v>10</v>
      </c>
      <c r="I59" s="5">
        <v>4066</v>
      </c>
      <c r="J59" s="6">
        <v>44482</v>
      </c>
      <c r="K59" s="5" t="s">
        <v>2099</v>
      </c>
      <c r="M59" s="5">
        <v>63</v>
      </c>
      <c r="N59" s="5" t="s">
        <v>1835</v>
      </c>
      <c r="O59" s="5" t="s">
        <v>1757</v>
      </c>
      <c r="P59" s="5" t="s">
        <v>2134</v>
      </c>
      <c r="Q59" s="6">
        <v>32127</v>
      </c>
      <c r="R59" s="5" t="s">
        <v>2112</v>
      </c>
      <c r="S59" s="5" t="s">
        <v>2123</v>
      </c>
      <c r="T59" s="5">
        <v>10</v>
      </c>
      <c r="U59" s="5">
        <v>1158</v>
      </c>
      <c r="V59" s="6">
        <v>44492</v>
      </c>
      <c r="W59" s="5" t="s">
        <v>2099</v>
      </c>
    </row>
    <row r="60" spans="1:23" x14ac:dyDescent="0.25">
      <c r="A60" s="5">
        <v>53</v>
      </c>
      <c r="B60" s="5" t="s">
        <v>1825</v>
      </c>
      <c r="C60" s="5" t="s">
        <v>1763</v>
      </c>
      <c r="D60" s="5" t="s">
        <v>2136</v>
      </c>
      <c r="E60" s="6">
        <v>34422</v>
      </c>
      <c r="F60" s="5" t="s">
        <v>2129</v>
      </c>
      <c r="G60" s="5" t="s">
        <v>2110</v>
      </c>
      <c r="H60" s="5">
        <v>2</v>
      </c>
      <c r="I60" s="5">
        <v>3926</v>
      </c>
      <c r="J60" s="6">
        <v>44728</v>
      </c>
      <c r="K60" s="5" t="s">
        <v>2099</v>
      </c>
      <c r="M60" s="5">
        <v>64</v>
      </c>
      <c r="N60" s="5" t="s">
        <v>1836</v>
      </c>
      <c r="O60" s="5" t="s">
        <v>1761</v>
      </c>
      <c r="P60" s="5" t="s">
        <v>2124</v>
      </c>
      <c r="Q60" s="6">
        <v>38640</v>
      </c>
      <c r="R60" s="5" t="s">
        <v>2111</v>
      </c>
      <c r="S60" s="5" t="s">
        <v>2123</v>
      </c>
      <c r="T60" s="5">
        <v>4</v>
      </c>
      <c r="U60" s="5">
        <v>4650</v>
      </c>
      <c r="V60" s="6">
        <v>44740</v>
      </c>
      <c r="W60" s="5" t="s">
        <v>2099</v>
      </c>
    </row>
    <row r="61" spans="1:23" x14ac:dyDescent="0.25">
      <c r="A61" s="5">
        <v>54</v>
      </c>
      <c r="B61" s="5" t="s">
        <v>1826</v>
      </c>
      <c r="C61" s="5" t="s">
        <v>1760</v>
      </c>
      <c r="D61" s="5" t="s">
        <v>2136</v>
      </c>
      <c r="E61" s="6">
        <v>32431</v>
      </c>
      <c r="F61" s="5" t="s">
        <v>2115</v>
      </c>
      <c r="G61" s="5" t="s">
        <v>2133</v>
      </c>
      <c r="H61" s="5">
        <v>10</v>
      </c>
      <c r="I61" s="5">
        <v>3871</v>
      </c>
      <c r="J61" s="6">
        <v>44481</v>
      </c>
      <c r="K61" s="5" t="s">
        <v>2103</v>
      </c>
      <c r="M61" s="5">
        <v>65</v>
      </c>
      <c r="N61" s="5" t="s">
        <v>1837</v>
      </c>
      <c r="O61" s="5" t="s">
        <v>1765</v>
      </c>
      <c r="P61" s="5" t="s">
        <v>2117</v>
      </c>
      <c r="Q61" s="6">
        <v>33900</v>
      </c>
      <c r="R61" s="5" t="s">
        <v>2108</v>
      </c>
      <c r="S61" s="5" t="s">
        <v>2107</v>
      </c>
      <c r="T61" s="5">
        <v>5</v>
      </c>
      <c r="U61" s="5">
        <v>4123</v>
      </c>
      <c r="V61" s="6">
        <v>44350</v>
      </c>
      <c r="W61" s="5" t="s">
        <v>2103</v>
      </c>
    </row>
    <row r="62" spans="1:23" x14ac:dyDescent="0.25">
      <c r="A62" s="5">
        <v>55</v>
      </c>
      <c r="B62" s="5" t="s">
        <v>1827</v>
      </c>
      <c r="C62" s="5" t="s">
        <v>1755</v>
      </c>
      <c r="D62" s="5" t="s">
        <v>2117</v>
      </c>
      <c r="E62" s="6">
        <v>31280</v>
      </c>
      <c r="F62" s="5" t="s">
        <v>2112</v>
      </c>
      <c r="G62" s="5" t="s">
        <v>2110</v>
      </c>
      <c r="H62" s="5">
        <v>2</v>
      </c>
      <c r="I62" s="5">
        <v>3346</v>
      </c>
      <c r="J62" s="6">
        <v>44488</v>
      </c>
      <c r="K62" s="5" t="s">
        <v>2103</v>
      </c>
      <c r="M62" s="5">
        <v>66</v>
      </c>
      <c r="N62" s="5" t="s">
        <v>1838</v>
      </c>
      <c r="O62" s="5" t="s">
        <v>1755</v>
      </c>
      <c r="P62" s="5" t="s">
        <v>2109</v>
      </c>
      <c r="Q62" s="6">
        <v>31603</v>
      </c>
      <c r="R62" s="5" t="s">
        <v>2120</v>
      </c>
      <c r="S62" s="5" t="s">
        <v>2133</v>
      </c>
      <c r="T62" s="5">
        <v>3</v>
      </c>
      <c r="U62" s="5">
        <v>2980</v>
      </c>
      <c r="V62" s="6">
        <v>44457</v>
      </c>
      <c r="W62" s="5" t="s">
        <v>2099</v>
      </c>
    </row>
    <row r="63" spans="1:23" x14ac:dyDescent="0.25">
      <c r="A63" s="5">
        <v>56</v>
      </c>
      <c r="B63" s="5" t="s">
        <v>1828</v>
      </c>
      <c r="C63" s="5" t="s">
        <v>1751</v>
      </c>
      <c r="D63" s="5" t="s">
        <v>2124</v>
      </c>
      <c r="E63" s="6">
        <v>32982</v>
      </c>
      <c r="F63" s="5" t="s">
        <v>2115</v>
      </c>
      <c r="G63" s="5" t="s">
        <v>2118</v>
      </c>
      <c r="H63" s="5">
        <v>4</v>
      </c>
      <c r="I63" s="5">
        <v>3637</v>
      </c>
      <c r="J63" s="6">
        <v>44335</v>
      </c>
      <c r="K63" s="5" t="s">
        <v>2099</v>
      </c>
      <c r="M63" s="5">
        <v>67</v>
      </c>
      <c r="N63" s="5" t="s">
        <v>1839</v>
      </c>
      <c r="O63" s="5" t="s">
        <v>1762</v>
      </c>
      <c r="P63" s="5" t="s">
        <v>2122</v>
      </c>
      <c r="Q63" s="6">
        <v>38992</v>
      </c>
      <c r="R63" s="5" t="s">
        <v>2112</v>
      </c>
      <c r="S63" s="5" t="s">
        <v>2121</v>
      </c>
      <c r="T63" s="5">
        <v>2</v>
      </c>
      <c r="U63" s="5">
        <v>3545</v>
      </c>
      <c r="V63" s="6">
        <v>44631</v>
      </c>
      <c r="W63" s="5" t="s">
        <v>2103</v>
      </c>
    </row>
    <row r="64" spans="1:23" x14ac:dyDescent="0.25">
      <c r="A64" s="5">
        <v>57</v>
      </c>
      <c r="B64" s="5" t="s">
        <v>2135</v>
      </c>
      <c r="C64" s="5" t="s">
        <v>1765</v>
      </c>
      <c r="D64" s="5" t="s">
        <v>2117</v>
      </c>
      <c r="E64" s="6">
        <v>36200</v>
      </c>
      <c r="F64" s="5" t="s">
        <v>2129</v>
      </c>
      <c r="G64" s="5" t="s">
        <v>2104</v>
      </c>
      <c r="H64" s="5">
        <v>1</v>
      </c>
      <c r="I64" s="5">
        <v>4687</v>
      </c>
      <c r="J64" s="6">
        <v>44418</v>
      </c>
      <c r="K64" s="5" t="s">
        <v>2099</v>
      </c>
      <c r="M64" s="5">
        <v>68</v>
      </c>
      <c r="N64" s="5" t="s">
        <v>1840</v>
      </c>
      <c r="O64" s="5" t="s">
        <v>1764</v>
      </c>
      <c r="P64" s="5" t="s">
        <v>2134</v>
      </c>
      <c r="Q64" s="6">
        <v>31739</v>
      </c>
      <c r="R64" s="5" t="s">
        <v>2105</v>
      </c>
      <c r="S64" s="5" t="s">
        <v>2110</v>
      </c>
      <c r="T64" s="5">
        <v>1</v>
      </c>
      <c r="U64" s="5">
        <v>1499</v>
      </c>
      <c r="V64" s="6">
        <v>44298</v>
      </c>
      <c r="W64" s="5" t="s">
        <v>2103</v>
      </c>
    </row>
    <row r="65" spans="1:23" x14ac:dyDescent="0.25">
      <c r="A65" s="5">
        <v>58</v>
      </c>
      <c r="B65" s="5" t="s">
        <v>1830</v>
      </c>
      <c r="C65" s="5" t="s">
        <v>1752</v>
      </c>
      <c r="D65" s="5" t="s">
        <v>2119</v>
      </c>
      <c r="E65" s="6">
        <v>37218</v>
      </c>
      <c r="F65" s="5" t="s">
        <v>2115</v>
      </c>
      <c r="G65" s="5" t="s">
        <v>2104</v>
      </c>
      <c r="H65" s="5">
        <v>1</v>
      </c>
      <c r="I65" s="5">
        <v>4160</v>
      </c>
      <c r="J65" s="6">
        <v>44256</v>
      </c>
      <c r="K65" s="5" t="s">
        <v>2103</v>
      </c>
      <c r="M65" s="5">
        <v>69</v>
      </c>
      <c r="N65" s="5" t="s">
        <v>1841</v>
      </c>
      <c r="O65" s="5" t="s">
        <v>1762</v>
      </c>
      <c r="P65" s="5" t="s">
        <v>2106</v>
      </c>
      <c r="Q65" s="6">
        <v>38331</v>
      </c>
      <c r="R65" s="5" t="s">
        <v>2120</v>
      </c>
      <c r="S65" s="5" t="s">
        <v>2133</v>
      </c>
      <c r="T65" s="5">
        <v>7</v>
      </c>
      <c r="U65" s="5">
        <v>1497</v>
      </c>
      <c r="V65" s="6">
        <v>44452</v>
      </c>
      <c r="W65" s="5" t="s">
        <v>2099</v>
      </c>
    </row>
    <row r="66" spans="1:23" x14ac:dyDescent="0.25">
      <c r="A66" s="5">
        <v>59</v>
      </c>
      <c r="B66" s="5" t="s">
        <v>1831</v>
      </c>
      <c r="C66" s="5" t="s">
        <v>1761</v>
      </c>
      <c r="D66" s="5" t="s">
        <v>2122</v>
      </c>
      <c r="E66" s="6">
        <v>34629</v>
      </c>
      <c r="F66" s="5" t="s">
        <v>2115</v>
      </c>
      <c r="G66" s="5" t="s">
        <v>2100</v>
      </c>
      <c r="H66" s="5">
        <v>2</v>
      </c>
      <c r="I66" s="5">
        <v>2411</v>
      </c>
      <c r="J66" s="6">
        <v>44369</v>
      </c>
      <c r="K66" s="5" t="s">
        <v>2099</v>
      </c>
      <c r="M66" s="5">
        <v>70</v>
      </c>
      <c r="N66" s="5" t="s">
        <v>1842</v>
      </c>
      <c r="O66" s="5" t="s">
        <v>1765</v>
      </c>
      <c r="P66" s="5" t="s">
        <v>2132</v>
      </c>
      <c r="Q66" s="6">
        <v>33340</v>
      </c>
      <c r="R66" s="5" t="s">
        <v>2128</v>
      </c>
      <c r="S66" s="5" t="s">
        <v>2110</v>
      </c>
      <c r="T66" s="5">
        <v>5</v>
      </c>
      <c r="U66" s="5">
        <v>3673</v>
      </c>
      <c r="V66" s="6">
        <v>44619</v>
      </c>
      <c r="W66" s="5" t="s">
        <v>2103</v>
      </c>
    </row>
    <row r="67" spans="1:23" x14ac:dyDescent="0.25">
      <c r="A67" s="5">
        <v>60</v>
      </c>
      <c r="B67" s="5" t="s">
        <v>1832</v>
      </c>
      <c r="C67" s="5" t="s">
        <v>1762</v>
      </c>
      <c r="D67" s="5" t="s">
        <v>2134</v>
      </c>
      <c r="E67" s="6">
        <v>37450</v>
      </c>
      <c r="F67" s="5" t="s">
        <v>2115</v>
      </c>
      <c r="G67" s="5" t="s">
        <v>2104</v>
      </c>
      <c r="H67" s="5">
        <v>2</v>
      </c>
      <c r="I67" s="5">
        <v>3089</v>
      </c>
      <c r="J67" s="6">
        <v>44548</v>
      </c>
      <c r="K67" s="5" t="s">
        <v>2099</v>
      </c>
      <c r="M67" s="5">
        <v>73</v>
      </c>
      <c r="N67" s="5" t="s">
        <v>1845</v>
      </c>
      <c r="O67" s="5" t="s">
        <v>1762</v>
      </c>
      <c r="P67" s="5" t="s">
        <v>2119</v>
      </c>
      <c r="Q67" s="6">
        <v>40699</v>
      </c>
      <c r="R67" s="5" t="s">
        <v>2115</v>
      </c>
      <c r="S67" s="5" t="s">
        <v>2118</v>
      </c>
      <c r="T67" s="5">
        <v>10</v>
      </c>
      <c r="U67" s="5">
        <v>1718</v>
      </c>
      <c r="V67" s="6">
        <v>44332</v>
      </c>
      <c r="W67" s="5" t="s">
        <v>2103</v>
      </c>
    </row>
    <row r="68" spans="1:23" x14ac:dyDescent="0.25">
      <c r="A68" s="5">
        <v>61</v>
      </c>
      <c r="B68" s="5" t="s">
        <v>1833</v>
      </c>
      <c r="C68" s="5" t="s">
        <v>1758</v>
      </c>
      <c r="D68" s="5" t="s">
        <v>2109</v>
      </c>
      <c r="E68" s="6">
        <v>36533</v>
      </c>
      <c r="F68" s="5" t="s">
        <v>2105</v>
      </c>
      <c r="G68" s="5" t="s">
        <v>2123</v>
      </c>
      <c r="H68" s="5">
        <v>8</v>
      </c>
      <c r="I68" s="5">
        <v>557</v>
      </c>
      <c r="J68" s="6">
        <v>44713</v>
      </c>
      <c r="K68" s="5" t="s">
        <v>2103</v>
      </c>
      <c r="M68" s="5">
        <v>74</v>
      </c>
      <c r="N68" s="5" t="s">
        <v>1846</v>
      </c>
      <c r="O68" s="5" t="s">
        <v>1757</v>
      </c>
      <c r="P68" s="5" t="s">
        <v>2106</v>
      </c>
      <c r="Q68" s="6">
        <v>35861</v>
      </c>
      <c r="R68" s="5" t="s">
        <v>2116</v>
      </c>
      <c r="S68" s="5" t="s">
        <v>2100</v>
      </c>
      <c r="T68" s="5">
        <v>2</v>
      </c>
      <c r="U68" s="5">
        <v>2802</v>
      </c>
      <c r="V68" s="6">
        <v>44449</v>
      </c>
      <c r="W68" s="5" t="s">
        <v>2099</v>
      </c>
    </row>
    <row r="69" spans="1:23" x14ac:dyDescent="0.25">
      <c r="A69" s="5">
        <v>62</v>
      </c>
      <c r="B69" s="5" t="s">
        <v>1834</v>
      </c>
      <c r="C69" s="5" t="s">
        <v>1759</v>
      </c>
      <c r="D69" s="5" t="s">
        <v>2106</v>
      </c>
      <c r="E69" s="6">
        <v>32290</v>
      </c>
      <c r="F69" s="5" t="s">
        <v>2111</v>
      </c>
      <c r="G69" s="5" t="s">
        <v>2100</v>
      </c>
      <c r="H69" s="5">
        <v>6</v>
      </c>
      <c r="I69" s="5">
        <v>1155</v>
      </c>
      <c r="J69" s="6">
        <v>44414</v>
      </c>
      <c r="K69" s="5" t="s">
        <v>2099</v>
      </c>
      <c r="M69" s="5">
        <v>75</v>
      </c>
      <c r="N69" s="5" t="s">
        <v>1847</v>
      </c>
      <c r="O69" s="5" t="s">
        <v>1764</v>
      </c>
      <c r="P69" s="5" t="s">
        <v>2122</v>
      </c>
      <c r="Q69" s="6">
        <v>40631</v>
      </c>
      <c r="R69" s="5" t="s">
        <v>2115</v>
      </c>
      <c r="S69" s="5" t="s">
        <v>2133</v>
      </c>
      <c r="T69" s="5">
        <v>3</v>
      </c>
      <c r="U69" s="5">
        <v>848</v>
      </c>
      <c r="V69" s="6">
        <v>44397</v>
      </c>
      <c r="W69" s="5" t="s">
        <v>2103</v>
      </c>
    </row>
    <row r="70" spans="1:23" x14ac:dyDescent="0.25">
      <c r="A70" s="5">
        <v>63</v>
      </c>
      <c r="B70" s="5" t="s">
        <v>1835</v>
      </c>
      <c r="C70" s="5" t="s">
        <v>1757</v>
      </c>
      <c r="D70" s="5" t="s">
        <v>2134</v>
      </c>
      <c r="E70" s="6">
        <v>32127</v>
      </c>
      <c r="F70" s="5" t="s">
        <v>2112</v>
      </c>
      <c r="G70" s="5" t="s">
        <v>2123</v>
      </c>
      <c r="H70" s="5">
        <v>10</v>
      </c>
      <c r="I70" s="5">
        <v>1158</v>
      </c>
      <c r="J70" s="6">
        <v>44492</v>
      </c>
      <c r="K70" s="5" t="s">
        <v>2099</v>
      </c>
      <c r="M70" s="5">
        <v>76</v>
      </c>
      <c r="N70" s="5" t="s">
        <v>1848</v>
      </c>
      <c r="O70" s="5" t="s">
        <v>1752</v>
      </c>
      <c r="P70" s="5" t="s">
        <v>2122</v>
      </c>
      <c r="Q70" s="6">
        <v>33855</v>
      </c>
      <c r="R70" s="5" t="s">
        <v>2115</v>
      </c>
      <c r="S70" s="5" t="s">
        <v>2104</v>
      </c>
      <c r="T70" s="5">
        <v>6</v>
      </c>
      <c r="U70" s="5">
        <v>3650</v>
      </c>
      <c r="V70" s="6">
        <v>44355</v>
      </c>
      <c r="W70" s="5" t="s">
        <v>2099</v>
      </c>
    </row>
    <row r="71" spans="1:23" x14ac:dyDescent="0.25">
      <c r="A71" s="5">
        <v>64</v>
      </c>
      <c r="B71" s="5" t="s">
        <v>1836</v>
      </c>
      <c r="C71" s="5" t="s">
        <v>1761</v>
      </c>
      <c r="D71" s="5" t="s">
        <v>2124</v>
      </c>
      <c r="E71" s="6">
        <v>38640</v>
      </c>
      <c r="F71" s="5" t="s">
        <v>2111</v>
      </c>
      <c r="G71" s="5" t="s">
        <v>2123</v>
      </c>
      <c r="H71" s="5">
        <v>4</v>
      </c>
      <c r="I71" s="5">
        <v>4650</v>
      </c>
      <c r="J71" s="6">
        <v>44740</v>
      </c>
      <c r="K71" s="5" t="s">
        <v>2099</v>
      </c>
      <c r="M71" s="5">
        <v>77</v>
      </c>
      <c r="N71" s="5" t="s">
        <v>1849</v>
      </c>
      <c r="O71" s="5" t="s">
        <v>1761</v>
      </c>
      <c r="P71" s="5" t="s">
        <v>2132</v>
      </c>
      <c r="Q71" s="6">
        <v>38737</v>
      </c>
      <c r="R71" s="5" t="s">
        <v>2115</v>
      </c>
      <c r="S71" s="5" t="s">
        <v>2110</v>
      </c>
      <c r="T71" s="5">
        <v>9</v>
      </c>
      <c r="U71" s="5">
        <v>768</v>
      </c>
      <c r="V71" s="6">
        <v>44429</v>
      </c>
      <c r="W71" s="5" t="s">
        <v>2103</v>
      </c>
    </row>
    <row r="72" spans="1:23" x14ac:dyDescent="0.25">
      <c r="A72" s="5">
        <v>65</v>
      </c>
      <c r="B72" s="5" t="s">
        <v>1837</v>
      </c>
      <c r="C72" s="5" t="s">
        <v>1765</v>
      </c>
      <c r="D72" s="5" t="s">
        <v>2117</v>
      </c>
      <c r="E72" s="6">
        <v>33900</v>
      </c>
      <c r="F72" s="5" t="s">
        <v>2108</v>
      </c>
      <c r="G72" s="5" t="s">
        <v>2107</v>
      </c>
      <c r="H72" s="5">
        <v>5</v>
      </c>
      <c r="I72" s="5">
        <v>4123</v>
      </c>
      <c r="J72" s="6">
        <v>44350</v>
      </c>
      <c r="K72" s="5" t="s">
        <v>2103</v>
      </c>
      <c r="M72" s="5">
        <v>78</v>
      </c>
      <c r="N72" s="5" t="s">
        <v>1850</v>
      </c>
      <c r="O72" s="5" t="s">
        <v>1763</v>
      </c>
      <c r="P72" s="5" t="s">
        <v>2131</v>
      </c>
      <c r="Q72" s="6">
        <v>40059</v>
      </c>
      <c r="R72" s="5" t="s">
        <v>2108</v>
      </c>
      <c r="S72" s="5" t="s">
        <v>2123</v>
      </c>
      <c r="T72" s="5">
        <v>3</v>
      </c>
      <c r="U72" s="5">
        <v>1046</v>
      </c>
      <c r="V72" s="6">
        <v>44645</v>
      </c>
      <c r="W72" s="5" t="s">
        <v>2103</v>
      </c>
    </row>
    <row r="73" spans="1:23" x14ac:dyDescent="0.25">
      <c r="A73" s="5">
        <v>66</v>
      </c>
      <c r="B73" s="5" t="s">
        <v>1838</v>
      </c>
      <c r="C73" s="5" t="s">
        <v>1755</v>
      </c>
      <c r="D73" s="5" t="s">
        <v>2109</v>
      </c>
      <c r="E73" s="6">
        <v>31603</v>
      </c>
      <c r="F73" s="5" t="s">
        <v>2120</v>
      </c>
      <c r="G73" s="5" t="s">
        <v>2133</v>
      </c>
      <c r="H73" s="5">
        <v>3</v>
      </c>
      <c r="I73" s="5">
        <v>2980</v>
      </c>
      <c r="J73" s="6">
        <v>44457</v>
      </c>
      <c r="K73" s="5" t="s">
        <v>2099</v>
      </c>
      <c r="M73" s="5">
        <v>79</v>
      </c>
      <c r="N73" s="5" t="s">
        <v>1851</v>
      </c>
      <c r="O73" s="5" t="s">
        <v>1761</v>
      </c>
      <c r="P73" s="5" t="s">
        <v>2130</v>
      </c>
      <c r="Q73" s="6">
        <v>37112</v>
      </c>
      <c r="R73" s="5" t="s">
        <v>2116</v>
      </c>
      <c r="S73" s="5" t="s">
        <v>2118</v>
      </c>
      <c r="T73" s="5">
        <v>10</v>
      </c>
      <c r="U73" s="5">
        <v>3454</v>
      </c>
      <c r="V73" s="6">
        <v>44468</v>
      </c>
      <c r="W73" s="5" t="s">
        <v>2099</v>
      </c>
    </row>
    <row r="74" spans="1:23" x14ac:dyDescent="0.25">
      <c r="A74" s="5">
        <v>67</v>
      </c>
      <c r="B74" s="5" t="s">
        <v>1839</v>
      </c>
      <c r="C74" s="5" t="s">
        <v>1762</v>
      </c>
      <c r="D74" s="5" t="s">
        <v>2122</v>
      </c>
      <c r="E74" s="6">
        <v>38992</v>
      </c>
      <c r="F74" s="5" t="s">
        <v>2112</v>
      </c>
      <c r="G74" s="5" t="s">
        <v>2121</v>
      </c>
      <c r="H74" s="5">
        <v>2</v>
      </c>
      <c r="I74" s="5">
        <v>3545</v>
      </c>
      <c r="J74" s="6">
        <v>44631</v>
      </c>
      <c r="K74" s="5" t="s">
        <v>2103</v>
      </c>
      <c r="M74" s="5">
        <v>80</v>
      </c>
      <c r="N74" s="5" t="s">
        <v>1852</v>
      </c>
      <c r="O74" s="5" t="s">
        <v>1751</v>
      </c>
      <c r="P74" s="5" t="s">
        <v>2113</v>
      </c>
      <c r="Q74" s="6">
        <v>39263</v>
      </c>
      <c r="R74" s="5" t="s">
        <v>2129</v>
      </c>
      <c r="S74" s="5" t="s">
        <v>2114</v>
      </c>
      <c r="T74" s="5">
        <v>4</v>
      </c>
      <c r="U74" s="5">
        <v>2728</v>
      </c>
      <c r="V74" s="6">
        <v>44335</v>
      </c>
      <c r="W74" s="5" t="s">
        <v>2103</v>
      </c>
    </row>
    <row r="75" spans="1:23" x14ac:dyDescent="0.25">
      <c r="A75" s="5">
        <v>68</v>
      </c>
      <c r="B75" s="5" t="s">
        <v>1840</v>
      </c>
      <c r="C75" s="5" t="s">
        <v>1764</v>
      </c>
      <c r="D75" s="5" t="s">
        <v>2134</v>
      </c>
      <c r="E75" s="6">
        <v>31739</v>
      </c>
      <c r="F75" s="5" t="s">
        <v>2105</v>
      </c>
      <c r="G75" s="5" t="s">
        <v>2110</v>
      </c>
      <c r="H75" s="5">
        <v>1</v>
      </c>
      <c r="I75" s="5">
        <v>1499</v>
      </c>
      <c r="J75" s="6">
        <v>44298</v>
      </c>
      <c r="K75" s="5" t="s">
        <v>2103</v>
      </c>
      <c r="M75" s="5">
        <v>81</v>
      </c>
      <c r="N75" s="5" t="s">
        <v>1853</v>
      </c>
      <c r="O75" s="5" t="s">
        <v>1755</v>
      </c>
      <c r="P75" s="5" t="s">
        <v>2106</v>
      </c>
      <c r="Q75" s="6">
        <v>40797</v>
      </c>
      <c r="R75" s="5" t="s">
        <v>2128</v>
      </c>
      <c r="S75" s="5" t="s">
        <v>2118</v>
      </c>
      <c r="T75" s="5">
        <v>3</v>
      </c>
      <c r="U75" s="5">
        <v>3484</v>
      </c>
      <c r="V75" s="6">
        <v>44671</v>
      </c>
      <c r="W75" s="5" t="s">
        <v>2103</v>
      </c>
    </row>
    <row r="76" spans="1:23" x14ac:dyDescent="0.25">
      <c r="A76" s="5">
        <v>69</v>
      </c>
      <c r="B76" s="5" t="s">
        <v>1841</v>
      </c>
      <c r="C76" s="5" t="s">
        <v>1762</v>
      </c>
      <c r="D76" s="5" t="s">
        <v>2106</v>
      </c>
      <c r="E76" s="6">
        <v>38331</v>
      </c>
      <c r="F76" s="5" t="s">
        <v>2120</v>
      </c>
      <c r="G76" s="5" t="s">
        <v>2133</v>
      </c>
      <c r="H76" s="5">
        <v>7</v>
      </c>
      <c r="I76" s="5">
        <v>1497</v>
      </c>
      <c r="J76" s="6">
        <v>44452</v>
      </c>
      <c r="K76" s="5" t="s">
        <v>2099</v>
      </c>
      <c r="M76" s="5">
        <v>82</v>
      </c>
      <c r="N76" s="5" t="s">
        <v>1854</v>
      </c>
      <c r="O76" s="5" t="s">
        <v>1764</v>
      </c>
      <c r="P76" s="5" t="s">
        <v>2127</v>
      </c>
      <c r="Q76" s="6">
        <v>40618</v>
      </c>
      <c r="R76" s="5" t="s">
        <v>2112</v>
      </c>
      <c r="S76" s="5" t="s">
        <v>2107</v>
      </c>
      <c r="T76" s="5">
        <v>4</v>
      </c>
      <c r="U76" s="5">
        <v>3172</v>
      </c>
      <c r="V76" s="6">
        <v>44343</v>
      </c>
      <c r="W76" s="5" t="s">
        <v>2099</v>
      </c>
    </row>
    <row r="77" spans="1:23" x14ac:dyDescent="0.25">
      <c r="A77" s="5">
        <v>70</v>
      </c>
      <c r="B77" s="5" t="s">
        <v>1842</v>
      </c>
      <c r="C77" s="5" t="s">
        <v>1765</v>
      </c>
      <c r="D77" s="5" t="s">
        <v>2132</v>
      </c>
      <c r="E77" s="6">
        <v>33340</v>
      </c>
      <c r="F77" s="5" t="s">
        <v>2128</v>
      </c>
      <c r="G77" s="5" t="s">
        <v>2110</v>
      </c>
      <c r="H77" s="5">
        <v>5</v>
      </c>
      <c r="I77" s="5">
        <v>3673</v>
      </c>
      <c r="J77" s="6">
        <v>44619</v>
      </c>
      <c r="K77" s="5" t="s">
        <v>2103</v>
      </c>
      <c r="M77" s="5">
        <v>83</v>
      </c>
      <c r="N77" s="5" t="s">
        <v>1855</v>
      </c>
      <c r="O77" s="5" t="s">
        <v>1765</v>
      </c>
      <c r="P77" s="5" t="s">
        <v>2124</v>
      </c>
      <c r="Q77" s="6">
        <v>32894</v>
      </c>
      <c r="R77" s="5" t="s">
        <v>2105</v>
      </c>
      <c r="S77" s="5" t="s">
        <v>2110</v>
      </c>
      <c r="T77" s="5">
        <v>6</v>
      </c>
      <c r="U77" s="5">
        <v>1088</v>
      </c>
      <c r="V77" s="6">
        <v>44441</v>
      </c>
      <c r="W77" s="5" t="s">
        <v>2099</v>
      </c>
    </row>
    <row r="78" spans="1:23" x14ac:dyDescent="0.25">
      <c r="A78" s="5">
        <v>71</v>
      </c>
      <c r="B78" s="5" t="s">
        <v>1843</v>
      </c>
      <c r="C78" s="5" t="s">
        <v>1763</v>
      </c>
      <c r="D78" s="5" t="s">
        <v>2113</v>
      </c>
      <c r="E78" s="6">
        <v>33081</v>
      </c>
      <c r="F78" s="5" t="s">
        <v>2116</v>
      </c>
      <c r="G78" s="5" t="s">
        <v>2133</v>
      </c>
      <c r="H78" s="5">
        <v>10</v>
      </c>
      <c r="I78" s="5">
        <v>1914</v>
      </c>
      <c r="J78" s="6">
        <v>44461</v>
      </c>
      <c r="K78" s="5" t="s">
        <v>2099</v>
      </c>
      <c r="M78" s="5">
        <v>85</v>
      </c>
      <c r="N78" s="5" t="s">
        <v>1857</v>
      </c>
      <c r="O78" s="5" t="s">
        <v>1765</v>
      </c>
      <c r="P78" s="5" t="s">
        <v>2109</v>
      </c>
      <c r="Q78" s="6">
        <v>33519</v>
      </c>
      <c r="R78" s="5" t="s">
        <v>2108</v>
      </c>
      <c r="S78" s="5" t="s">
        <v>2125</v>
      </c>
      <c r="T78" s="5">
        <v>7</v>
      </c>
      <c r="U78" s="5">
        <v>1202</v>
      </c>
      <c r="V78" s="6">
        <v>44601</v>
      </c>
      <c r="W78" s="5" t="s">
        <v>2103</v>
      </c>
    </row>
    <row r="79" spans="1:23" x14ac:dyDescent="0.25">
      <c r="A79" s="5">
        <v>72</v>
      </c>
      <c r="B79" s="5" t="s">
        <v>1844</v>
      </c>
      <c r="C79" s="5" t="s">
        <v>1754</v>
      </c>
      <c r="D79" s="5" t="s">
        <v>2127</v>
      </c>
      <c r="E79" s="6">
        <v>33036</v>
      </c>
      <c r="F79" s="5" t="s">
        <v>2116</v>
      </c>
      <c r="G79" s="5" t="s">
        <v>2133</v>
      </c>
      <c r="H79" s="5">
        <v>6</v>
      </c>
      <c r="I79" s="5">
        <v>4925</v>
      </c>
      <c r="J79" s="6">
        <v>44401</v>
      </c>
      <c r="K79" s="5" t="s">
        <v>2099</v>
      </c>
      <c r="M79" s="5">
        <v>86</v>
      </c>
      <c r="N79" s="5" t="s">
        <v>1858</v>
      </c>
      <c r="O79" s="5" t="s">
        <v>1763</v>
      </c>
      <c r="P79" s="5" t="s">
        <v>2124</v>
      </c>
      <c r="Q79" s="6">
        <v>35769</v>
      </c>
      <c r="R79" s="5" t="s">
        <v>2111</v>
      </c>
      <c r="S79" s="5" t="s">
        <v>2125</v>
      </c>
      <c r="T79" s="5">
        <v>1</v>
      </c>
      <c r="U79" s="5">
        <v>1085</v>
      </c>
      <c r="V79" s="6">
        <v>44461</v>
      </c>
      <c r="W79" s="5" t="s">
        <v>2099</v>
      </c>
    </row>
    <row r="80" spans="1:23" x14ac:dyDescent="0.25">
      <c r="A80" s="5">
        <v>73</v>
      </c>
      <c r="B80" s="5" t="s">
        <v>1845</v>
      </c>
      <c r="C80" s="5" t="s">
        <v>1762</v>
      </c>
      <c r="D80" s="5" t="s">
        <v>2119</v>
      </c>
      <c r="E80" s="6">
        <v>40699</v>
      </c>
      <c r="F80" s="5" t="s">
        <v>2115</v>
      </c>
      <c r="G80" s="5" t="s">
        <v>2118</v>
      </c>
      <c r="H80" s="5">
        <v>10</v>
      </c>
      <c r="I80" s="5">
        <v>1718</v>
      </c>
      <c r="J80" s="6">
        <v>44332</v>
      </c>
      <c r="K80" s="5" t="s">
        <v>2103</v>
      </c>
      <c r="M80" s="5">
        <v>87</v>
      </c>
      <c r="N80" s="5" t="s">
        <v>1859</v>
      </c>
      <c r="O80" s="5" t="s">
        <v>1751</v>
      </c>
      <c r="P80" s="5" t="s">
        <v>2122</v>
      </c>
      <c r="Q80" s="6">
        <v>33455</v>
      </c>
      <c r="R80" s="5" t="s">
        <v>2105</v>
      </c>
      <c r="S80" s="5" t="s">
        <v>2107</v>
      </c>
      <c r="T80" s="5">
        <v>10</v>
      </c>
      <c r="U80" s="5">
        <v>1243</v>
      </c>
      <c r="V80" s="6">
        <v>44267</v>
      </c>
      <c r="W80" s="5" t="s">
        <v>2103</v>
      </c>
    </row>
    <row r="81" spans="1:23" x14ac:dyDescent="0.25">
      <c r="A81" s="5">
        <v>74</v>
      </c>
      <c r="B81" s="5" t="s">
        <v>1846</v>
      </c>
      <c r="C81" s="5" t="s">
        <v>1757</v>
      </c>
      <c r="D81" s="5" t="s">
        <v>2106</v>
      </c>
      <c r="E81" s="6">
        <v>35861</v>
      </c>
      <c r="F81" s="5" t="s">
        <v>2116</v>
      </c>
      <c r="G81" s="5" t="s">
        <v>2100</v>
      </c>
      <c r="H81" s="5">
        <v>2</v>
      </c>
      <c r="I81" s="5">
        <v>2802</v>
      </c>
      <c r="J81" s="6">
        <v>44449</v>
      </c>
      <c r="K81" s="5" t="s">
        <v>2099</v>
      </c>
      <c r="M81" s="5">
        <v>88</v>
      </c>
      <c r="N81" s="5" t="s">
        <v>1860</v>
      </c>
      <c r="O81" s="5" t="s">
        <v>1764</v>
      </c>
      <c r="P81" s="5" t="s">
        <v>2106</v>
      </c>
      <c r="Q81" s="6">
        <v>32748</v>
      </c>
      <c r="R81" s="5" t="s">
        <v>2108</v>
      </c>
      <c r="S81" s="5" t="s">
        <v>2114</v>
      </c>
      <c r="T81" s="5">
        <v>4</v>
      </c>
      <c r="U81" s="5">
        <v>3567</v>
      </c>
      <c r="V81" s="6">
        <v>44617</v>
      </c>
      <c r="W81" s="5" t="s">
        <v>2103</v>
      </c>
    </row>
    <row r="82" spans="1:23" x14ac:dyDescent="0.25">
      <c r="A82" s="5">
        <v>75</v>
      </c>
      <c r="B82" s="5" t="s">
        <v>1847</v>
      </c>
      <c r="C82" s="5" t="s">
        <v>1764</v>
      </c>
      <c r="D82" s="5" t="s">
        <v>2122</v>
      </c>
      <c r="E82" s="6">
        <v>40631</v>
      </c>
      <c r="F82" s="5" t="s">
        <v>2115</v>
      </c>
      <c r="G82" s="5" t="s">
        <v>2133</v>
      </c>
      <c r="H82" s="5">
        <v>3</v>
      </c>
      <c r="I82" s="5">
        <v>848</v>
      </c>
      <c r="J82" s="6">
        <v>44397</v>
      </c>
      <c r="K82" s="5" t="s">
        <v>2103</v>
      </c>
      <c r="M82" s="5">
        <v>89</v>
      </c>
      <c r="N82" s="5" t="s">
        <v>1861</v>
      </c>
      <c r="O82" s="5" t="s">
        <v>1759</v>
      </c>
      <c r="P82" s="5" t="s">
        <v>2124</v>
      </c>
      <c r="Q82" s="6">
        <v>35303</v>
      </c>
      <c r="R82" s="5" t="s">
        <v>2111</v>
      </c>
      <c r="S82" s="5" t="s">
        <v>2123</v>
      </c>
      <c r="T82" s="5">
        <v>6</v>
      </c>
      <c r="U82" s="5">
        <v>3684</v>
      </c>
      <c r="V82" s="6">
        <v>44459</v>
      </c>
      <c r="W82" s="5" t="s">
        <v>2099</v>
      </c>
    </row>
    <row r="83" spans="1:23" x14ac:dyDescent="0.25">
      <c r="A83" s="5">
        <v>76</v>
      </c>
      <c r="B83" s="5" t="s">
        <v>1848</v>
      </c>
      <c r="C83" s="5" t="s">
        <v>1752</v>
      </c>
      <c r="D83" s="5" t="s">
        <v>2122</v>
      </c>
      <c r="E83" s="6">
        <v>33855</v>
      </c>
      <c r="F83" s="5" t="s">
        <v>2115</v>
      </c>
      <c r="G83" s="5" t="s">
        <v>2104</v>
      </c>
      <c r="H83" s="5">
        <v>6</v>
      </c>
      <c r="I83" s="5">
        <v>3650</v>
      </c>
      <c r="J83" s="6">
        <v>44355</v>
      </c>
      <c r="K83" s="5" t="s">
        <v>2099</v>
      </c>
      <c r="M83" s="5">
        <v>90</v>
      </c>
      <c r="N83" s="5" t="s">
        <v>1862</v>
      </c>
      <c r="O83" s="5" t="s">
        <v>1753</v>
      </c>
      <c r="P83" s="5" t="s">
        <v>2122</v>
      </c>
      <c r="Q83" s="6">
        <v>40487</v>
      </c>
      <c r="R83" s="5" t="s">
        <v>2105</v>
      </c>
      <c r="S83" s="5" t="s">
        <v>2121</v>
      </c>
      <c r="T83" s="5">
        <v>4</v>
      </c>
      <c r="U83" s="5">
        <v>3590</v>
      </c>
      <c r="V83" s="6">
        <v>44645</v>
      </c>
      <c r="W83" s="5" t="s">
        <v>2103</v>
      </c>
    </row>
    <row r="84" spans="1:23" x14ac:dyDescent="0.25">
      <c r="A84" s="5">
        <v>77</v>
      </c>
      <c r="B84" s="5" t="s">
        <v>1849</v>
      </c>
      <c r="C84" s="5" t="s">
        <v>1761</v>
      </c>
      <c r="D84" s="5" t="s">
        <v>2132</v>
      </c>
      <c r="E84" s="6">
        <v>38737</v>
      </c>
      <c r="F84" s="5" t="s">
        <v>2115</v>
      </c>
      <c r="G84" s="5" t="s">
        <v>2110</v>
      </c>
      <c r="H84" s="5">
        <v>9</v>
      </c>
      <c r="I84" s="5">
        <v>768</v>
      </c>
      <c r="J84" s="6">
        <v>44429</v>
      </c>
      <c r="K84" s="5" t="s">
        <v>2103</v>
      </c>
      <c r="M84" s="5">
        <v>91</v>
      </c>
      <c r="N84" s="5" t="s">
        <v>1863</v>
      </c>
      <c r="O84" s="5" t="s">
        <v>1758</v>
      </c>
      <c r="P84" s="5" t="s">
        <v>2106</v>
      </c>
      <c r="Q84" s="6">
        <v>31138</v>
      </c>
      <c r="R84" s="5" t="s">
        <v>2120</v>
      </c>
      <c r="S84" s="5" t="s">
        <v>2114</v>
      </c>
      <c r="T84" s="5">
        <v>3</v>
      </c>
      <c r="U84" s="5">
        <v>2567</v>
      </c>
      <c r="V84" s="6">
        <v>44708</v>
      </c>
      <c r="W84" s="5" t="s">
        <v>2103</v>
      </c>
    </row>
    <row r="85" spans="1:23" x14ac:dyDescent="0.25">
      <c r="A85" s="5">
        <v>78</v>
      </c>
      <c r="B85" s="5" t="s">
        <v>1850</v>
      </c>
      <c r="C85" s="5" t="s">
        <v>1763</v>
      </c>
      <c r="D85" s="5" t="s">
        <v>2131</v>
      </c>
      <c r="E85" s="6">
        <v>40059</v>
      </c>
      <c r="F85" s="5" t="s">
        <v>2108</v>
      </c>
      <c r="G85" s="5" t="s">
        <v>2123</v>
      </c>
      <c r="H85" s="5">
        <v>3</v>
      </c>
      <c r="I85" s="5">
        <v>1046</v>
      </c>
      <c r="J85" s="6">
        <v>44645</v>
      </c>
      <c r="K85" s="5" t="s">
        <v>2103</v>
      </c>
      <c r="M85" s="5">
        <v>92</v>
      </c>
      <c r="N85" s="5" t="s">
        <v>1864</v>
      </c>
      <c r="O85" s="5" t="s">
        <v>1758</v>
      </c>
      <c r="P85" s="5" t="s">
        <v>2119</v>
      </c>
      <c r="Q85" s="6">
        <v>31284</v>
      </c>
      <c r="R85" s="5" t="s">
        <v>2116</v>
      </c>
      <c r="S85" s="5" t="s">
        <v>2118</v>
      </c>
      <c r="T85" s="5">
        <v>7</v>
      </c>
      <c r="U85" s="5">
        <v>4630</v>
      </c>
      <c r="V85" s="6">
        <v>44449</v>
      </c>
      <c r="W85" s="5" t="s">
        <v>2103</v>
      </c>
    </row>
    <row r="86" spans="1:23" x14ac:dyDescent="0.25">
      <c r="A86" s="5">
        <v>79</v>
      </c>
      <c r="B86" s="5" t="s">
        <v>1851</v>
      </c>
      <c r="C86" s="5" t="s">
        <v>1761</v>
      </c>
      <c r="D86" s="5" t="s">
        <v>2130</v>
      </c>
      <c r="E86" s="6">
        <v>37112</v>
      </c>
      <c r="F86" s="5" t="s">
        <v>2116</v>
      </c>
      <c r="G86" s="5" t="s">
        <v>2118</v>
      </c>
      <c r="H86" s="5">
        <v>10</v>
      </c>
      <c r="I86" s="5">
        <v>3454</v>
      </c>
      <c r="J86" s="6">
        <v>44468</v>
      </c>
      <c r="K86" s="5" t="s">
        <v>2099</v>
      </c>
      <c r="M86" s="5">
        <v>93</v>
      </c>
      <c r="N86" s="5" t="s">
        <v>1865</v>
      </c>
      <c r="O86" s="5" t="s">
        <v>1759</v>
      </c>
      <c r="P86" s="5" t="s">
        <v>2117</v>
      </c>
      <c r="Q86" s="6">
        <v>36720</v>
      </c>
      <c r="R86" s="5" t="s">
        <v>2111</v>
      </c>
      <c r="S86" s="5" t="s">
        <v>2114</v>
      </c>
      <c r="T86" s="5">
        <v>8</v>
      </c>
      <c r="U86" s="5">
        <v>4232</v>
      </c>
      <c r="V86" s="6">
        <v>44588</v>
      </c>
      <c r="W86" s="5" t="s">
        <v>2103</v>
      </c>
    </row>
    <row r="87" spans="1:23" x14ac:dyDescent="0.25">
      <c r="A87" s="5">
        <v>80</v>
      </c>
      <c r="B87" s="5" t="s">
        <v>1852</v>
      </c>
      <c r="C87" s="5" t="s">
        <v>1751</v>
      </c>
      <c r="D87" s="5" t="s">
        <v>2113</v>
      </c>
      <c r="E87" s="6">
        <v>39263</v>
      </c>
      <c r="F87" s="5" t="s">
        <v>2129</v>
      </c>
      <c r="G87" s="5" t="s">
        <v>2114</v>
      </c>
      <c r="H87" s="5">
        <v>4</v>
      </c>
      <c r="I87" s="5">
        <v>2728</v>
      </c>
      <c r="J87" s="6">
        <v>44335</v>
      </c>
      <c r="K87" s="5" t="s">
        <v>2103</v>
      </c>
      <c r="M87" s="5">
        <v>94</v>
      </c>
      <c r="N87" s="5" t="s">
        <v>1866</v>
      </c>
      <c r="O87" s="5" t="s">
        <v>1761</v>
      </c>
      <c r="P87" s="5" t="s">
        <v>2117</v>
      </c>
      <c r="Q87" s="6">
        <v>35693</v>
      </c>
      <c r="R87" s="5" t="s">
        <v>2116</v>
      </c>
      <c r="S87" s="5" t="s">
        <v>2104</v>
      </c>
      <c r="T87" s="5">
        <v>9</v>
      </c>
      <c r="U87" s="5">
        <v>3903</v>
      </c>
      <c r="V87" s="6">
        <v>44702</v>
      </c>
      <c r="W87" s="5" t="s">
        <v>2099</v>
      </c>
    </row>
    <row r="88" spans="1:23" x14ac:dyDescent="0.25">
      <c r="A88" s="5">
        <v>81</v>
      </c>
      <c r="B88" s="5" t="s">
        <v>1853</v>
      </c>
      <c r="C88" s="5" t="s">
        <v>1755</v>
      </c>
      <c r="D88" s="5" t="s">
        <v>2106</v>
      </c>
      <c r="E88" s="6">
        <v>40797</v>
      </c>
      <c r="F88" s="5" t="s">
        <v>2128</v>
      </c>
      <c r="G88" s="5" t="s">
        <v>2118</v>
      </c>
      <c r="H88" s="5">
        <v>3</v>
      </c>
      <c r="I88" s="5">
        <v>3484</v>
      </c>
      <c r="J88" s="6">
        <v>44671</v>
      </c>
      <c r="K88" s="5" t="s">
        <v>2103</v>
      </c>
      <c r="M88" s="5">
        <v>95</v>
      </c>
      <c r="N88" s="5" t="s">
        <v>1867</v>
      </c>
      <c r="O88" s="5" t="s">
        <v>1765</v>
      </c>
      <c r="P88" s="5" t="s">
        <v>2106</v>
      </c>
      <c r="Q88" s="6">
        <v>35337</v>
      </c>
      <c r="R88" s="5" t="s">
        <v>2115</v>
      </c>
      <c r="S88" s="5" t="s">
        <v>2114</v>
      </c>
      <c r="T88" s="5">
        <v>4</v>
      </c>
      <c r="U88" s="5">
        <v>4820</v>
      </c>
      <c r="V88" s="6">
        <v>44309</v>
      </c>
      <c r="W88" s="5" t="s">
        <v>2103</v>
      </c>
    </row>
    <row r="89" spans="1:23" x14ac:dyDescent="0.25">
      <c r="A89" s="5">
        <v>82</v>
      </c>
      <c r="B89" s="5" t="s">
        <v>1854</v>
      </c>
      <c r="C89" s="5" t="s">
        <v>1764</v>
      </c>
      <c r="D89" s="5" t="s">
        <v>2127</v>
      </c>
      <c r="E89" s="6">
        <v>40618</v>
      </c>
      <c r="F89" s="5" t="s">
        <v>2112</v>
      </c>
      <c r="G89" s="5" t="s">
        <v>2107</v>
      </c>
      <c r="H89" s="5">
        <v>4</v>
      </c>
      <c r="I89" s="5">
        <v>3172</v>
      </c>
      <c r="J89" s="6">
        <v>44343</v>
      </c>
      <c r="K89" s="5" t="s">
        <v>2099</v>
      </c>
      <c r="M89" s="5">
        <v>96</v>
      </c>
      <c r="N89" s="5" t="s">
        <v>1868</v>
      </c>
      <c r="O89" s="5" t="s">
        <v>1756</v>
      </c>
      <c r="P89" s="5" t="s">
        <v>2113</v>
      </c>
      <c r="Q89" s="6">
        <v>34136</v>
      </c>
      <c r="R89" s="5" t="s">
        <v>2112</v>
      </c>
      <c r="S89" s="5" t="s">
        <v>2107</v>
      </c>
      <c r="T89" s="5">
        <v>10</v>
      </c>
      <c r="U89" s="5">
        <v>1227</v>
      </c>
      <c r="V89" s="6">
        <v>44495</v>
      </c>
      <c r="W89" s="5" t="s">
        <v>2103</v>
      </c>
    </row>
    <row r="90" spans="1:23" x14ac:dyDescent="0.25">
      <c r="A90" s="5">
        <v>83</v>
      </c>
      <c r="B90" s="5" t="s">
        <v>1855</v>
      </c>
      <c r="C90" s="5" t="s">
        <v>1765</v>
      </c>
      <c r="D90" s="5" t="s">
        <v>2124</v>
      </c>
      <c r="E90" s="6">
        <v>32894</v>
      </c>
      <c r="F90" s="5" t="s">
        <v>2105</v>
      </c>
      <c r="G90" s="5" t="s">
        <v>2110</v>
      </c>
      <c r="H90" s="5">
        <v>6</v>
      </c>
      <c r="I90" s="5">
        <v>1088</v>
      </c>
      <c r="J90" s="6">
        <v>44441</v>
      </c>
      <c r="K90" s="5" t="s">
        <v>2099</v>
      </c>
      <c r="M90" s="5">
        <v>97</v>
      </c>
      <c r="N90" s="5" t="s">
        <v>1869</v>
      </c>
      <c r="O90" s="5" t="s">
        <v>1759</v>
      </c>
      <c r="P90" s="5" t="s">
        <v>2106</v>
      </c>
      <c r="Q90" s="6">
        <v>34919</v>
      </c>
      <c r="R90" s="5" t="s">
        <v>2111</v>
      </c>
      <c r="S90" s="5" t="s">
        <v>2110</v>
      </c>
      <c r="T90" s="5">
        <v>5</v>
      </c>
      <c r="U90" s="5">
        <v>469</v>
      </c>
      <c r="V90" s="6">
        <v>44623</v>
      </c>
      <c r="W90" s="5" t="s">
        <v>2099</v>
      </c>
    </row>
    <row r="91" spans="1:23" x14ac:dyDescent="0.25">
      <c r="A91" s="5">
        <v>84</v>
      </c>
      <c r="B91" s="5" t="s">
        <v>1856</v>
      </c>
      <c r="C91" s="5" t="s">
        <v>1760</v>
      </c>
      <c r="D91" s="5" t="s">
        <v>2126</v>
      </c>
      <c r="E91" s="6">
        <v>35041</v>
      </c>
      <c r="F91" s="5" t="s">
        <v>2115</v>
      </c>
      <c r="G91" s="5" t="s">
        <v>2123</v>
      </c>
      <c r="H91" s="5">
        <v>9</v>
      </c>
      <c r="I91" s="5">
        <v>4394</v>
      </c>
      <c r="J91" s="6">
        <v>44550</v>
      </c>
      <c r="K91" s="5" t="s">
        <v>2103</v>
      </c>
      <c r="M91" s="5">
        <v>98</v>
      </c>
      <c r="N91" s="5" t="s">
        <v>1870</v>
      </c>
      <c r="O91" s="5" t="s">
        <v>1762</v>
      </c>
      <c r="P91" s="5" t="s">
        <v>2109</v>
      </c>
      <c r="Q91" s="6">
        <v>32794</v>
      </c>
      <c r="R91" s="5" t="s">
        <v>2108</v>
      </c>
      <c r="S91" s="5" t="s">
        <v>2107</v>
      </c>
      <c r="T91" s="5">
        <v>7</v>
      </c>
      <c r="U91" s="5">
        <v>873</v>
      </c>
      <c r="V91" s="6">
        <v>44396</v>
      </c>
      <c r="W91" s="5" t="s">
        <v>2103</v>
      </c>
    </row>
    <row r="92" spans="1:23" x14ac:dyDescent="0.25">
      <c r="A92" s="5">
        <v>85</v>
      </c>
      <c r="B92" s="5" t="s">
        <v>1857</v>
      </c>
      <c r="C92" s="5" t="s">
        <v>1765</v>
      </c>
      <c r="D92" s="5" t="s">
        <v>2109</v>
      </c>
      <c r="E92" s="6">
        <v>33519</v>
      </c>
      <c r="F92" s="5" t="s">
        <v>2108</v>
      </c>
      <c r="G92" s="5" t="s">
        <v>2125</v>
      </c>
      <c r="H92" s="5">
        <v>7</v>
      </c>
      <c r="I92" s="5">
        <v>1202</v>
      </c>
      <c r="J92" s="6">
        <v>44601</v>
      </c>
      <c r="K92" s="5" t="s">
        <v>2103</v>
      </c>
      <c r="M92" s="5">
        <v>100</v>
      </c>
      <c r="N92" s="5" t="s">
        <v>1872</v>
      </c>
      <c r="O92" s="5" t="s">
        <v>1753</v>
      </c>
      <c r="P92" s="5" t="s">
        <v>2102</v>
      </c>
      <c r="Q92" s="6">
        <v>32120</v>
      </c>
      <c r="R92" s="5" t="s">
        <v>2101</v>
      </c>
      <c r="S92" s="5" t="s">
        <v>2100</v>
      </c>
      <c r="T92" s="5">
        <v>3</v>
      </c>
      <c r="U92" s="5">
        <v>2086</v>
      </c>
      <c r="V92" s="6">
        <v>44362</v>
      </c>
      <c r="W92" s="5" t="s">
        <v>2099</v>
      </c>
    </row>
    <row r="93" spans="1:23" x14ac:dyDescent="0.25">
      <c r="A93" s="5">
        <v>86</v>
      </c>
      <c r="B93" s="5" t="s">
        <v>1858</v>
      </c>
      <c r="C93" s="5" t="s">
        <v>1763</v>
      </c>
      <c r="D93" s="5" t="s">
        <v>2124</v>
      </c>
      <c r="E93" s="6">
        <v>35769</v>
      </c>
      <c r="F93" s="5" t="s">
        <v>2111</v>
      </c>
      <c r="G93" s="5" t="s">
        <v>2125</v>
      </c>
      <c r="H93" s="5">
        <v>1</v>
      </c>
      <c r="I93" s="5">
        <v>1085</v>
      </c>
      <c r="J93" s="6">
        <v>44461</v>
      </c>
      <c r="K93" s="5" t="s">
        <v>2099</v>
      </c>
    </row>
    <row r="94" spans="1:23" x14ac:dyDescent="0.25">
      <c r="A94" s="5">
        <v>87</v>
      </c>
      <c r="B94" s="5" t="s">
        <v>1859</v>
      </c>
      <c r="C94" s="5" t="s">
        <v>1751</v>
      </c>
      <c r="D94" s="5" t="s">
        <v>2122</v>
      </c>
      <c r="E94" s="6">
        <v>33455</v>
      </c>
      <c r="F94" s="5" t="s">
        <v>2105</v>
      </c>
      <c r="G94" s="5" t="s">
        <v>2107</v>
      </c>
      <c r="H94" s="5">
        <v>10</v>
      </c>
      <c r="I94" s="5">
        <v>1243</v>
      </c>
      <c r="J94" s="6">
        <v>44267</v>
      </c>
      <c r="K94" s="5" t="s">
        <v>2103</v>
      </c>
    </row>
    <row r="95" spans="1:23" x14ac:dyDescent="0.25">
      <c r="A95" s="5">
        <v>88</v>
      </c>
      <c r="B95" s="5" t="s">
        <v>1860</v>
      </c>
      <c r="C95" s="5" t="s">
        <v>1764</v>
      </c>
      <c r="D95" s="5" t="s">
        <v>2106</v>
      </c>
      <c r="E95" s="6">
        <v>32748</v>
      </c>
      <c r="F95" s="5" t="s">
        <v>2108</v>
      </c>
      <c r="G95" s="5" t="s">
        <v>2114</v>
      </c>
      <c r="H95" s="5">
        <v>4</v>
      </c>
      <c r="I95" s="5">
        <v>3567</v>
      </c>
      <c r="J95" s="6">
        <v>44617</v>
      </c>
      <c r="K95" s="5" t="s">
        <v>2103</v>
      </c>
    </row>
    <row r="96" spans="1:23" x14ac:dyDescent="0.25">
      <c r="A96" s="5">
        <v>89</v>
      </c>
      <c r="B96" s="5" t="s">
        <v>1861</v>
      </c>
      <c r="C96" s="5" t="s">
        <v>1759</v>
      </c>
      <c r="D96" s="5" t="s">
        <v>2124</v>
      </c>
      <c r="E96" s="6">
        <v>35303</v>
      </c>
      <c r="F96" s="5" t="s">
        <v>2111</v>
      </c>
      <c r="G96" s="5" t="s">
        <v>2123</v>
      </c>
      <c r="H96" s="5">
        <v>6</v>
      </c>
      <c r="I96" s="5">
        <v>3684</v>
      </c>
      <c r="J96" s="6">
        <v>44459</v>
      </c>
      <c r="K96" s="5" t="s">
        <v>2099</v>
      </c>
    </row>
    <row r="97" spans="1:11" x14ac:dyDescent="0.25">
      <c r="A97" s="5">
        <v>90</v>
      </c>
      <c r="B97" s="5" t="s">
        <v>1862</v>
      </c>
      <c r="C97" s="5" t="s">
        <v>1753</v>
      </c>
      <c r="D97" s="5" t="s">
        <v>2122</v>
      </c>
      <c r="E97" s="6">
        <v>40487</v>
      </c>
      <c r="F97" s="5" t="s">
        <v>2105</v>
      </c>
      <c r="G97" s="5" t="s">
        <v>2121</v>
      </c>
      <c r="H97" s="5">
        <v>4</v>
      </c>
      <c r="I97" s="5">
        <v>3590</v>
      </c>
      <c r="J97" s="6">
        <v>44645</v>
      </c>
      <c r="K97" s="5" t="s">
        <v>2103</v>
      </c>
    </row>
    <row r="98" spans="1:11" x14ac:dyDescent="0.25">
      <c r="A98" s="5">
        <v>91</v>
      </c>
      <c r="B98" s="5" t="s">
        <v>1863</v>
      </c>
      <c r="C98" s="5" t="s">
        <v>1758</v>
      </c>
      <c r="D98" s="5" t="s">
        <v>2106</v>
      </c>
      <c r="E98" s="6">
        <v>31138</v>
      </c>
      <c r="F98" s="5" t="s">
        <v>2120</v>
      </c>
      <c r="G98" s="5" t="s">
        <v>2114</v>
      </c>
      <c r="H98" s="5">
        <v>3</v>
      </c>
      <c r="I98" s="5">
        <v>2567</v>
      </c>
      <c r="J98" s="6">
        <v>44708</v>
      </c>
      <c r="K98" s="5" t="s">
        <v>2103</v>
      </c>
    </row>
    <row r="99" spans="1:11" x14ac:dyDescent="0.25">
      <c r="A99" s="5">
        <v>92</v>
      </c>
      <c r="B99" s="5" t="s">
        <v>1864</v>
      </c>
      <c r="C99" s="5" t="s">
        <v>1758</v>
      </c>
      <c r="D99" s="5" t="s">
        <v>2119</v>
      </c>
      <c r="E99" s="6">
        <v>31284</v>
      </c>
      <c r="F99" s="5" t="s">
        <v>2116</v>
      </c>
      <c r="G99" s="5" t="s">
        <v>2118</v>
      </c>
      <c r="H99" s="5">
        <v>7</v>
      </c>
      <c r="I99" s="5">
        <v>4630</v>
      </c>
      <c r="J99" s="6">
        <v>44449</v>
      </c>
      <c r="K99" s="5" t="s">
        <v>2103</v>
      </c>
    </row>
    <row r="100" spans="1:11" x14ac:dyDescent="0.25">
      <c r="A100" s="5">
        <v>93</v>
      </c>
      <c r="B100" s="5" t="s">
        <v>1865</v>
      </c>
      <c r="C100" s="5" t="s">
        <v>1759</v>
      </c>
      <c r="D100" s="5" t="s">
        <v>2117</v>
      </c>
      <c r="E100" s="6">
        <v>36720</v>
      </c>
      <c r="F100" s="5" t="s">
        <v>2111</v>
      </c>
      <c r="G100" s="5" t="s">
        <v>2114</v>
      </c>
      <c r="H100" s="5">
        <v>8</v>
      </c>
      <c r="I100" s="5">
        <v>4232</v>
      </c>
      <c r="J100" s="6">
        <v>44588</v>
      </c>
      <c r="K100" s="5" t="s">
        <v>2103</v>
      </c>
    </row>
    <row r="101" spans="1:11" x14ac:dyDescent="0.25">
      <c r="A101" s="5">
        <v>94</v>
      </c>
      <c r="B101" s="5" t="s">
        <v>1866</v>
      </c>
      <c r="C101" s="5" t="s">
        <v>1761</v>
      </c>
      <c r="D101" s="5" t="s">
        <v>2117</v>
      </c>
      <c r="E101" s="6">
        <v>35693</v>
      </c>
      <c r="F101" s="5" t="s">
        <v>2116</v>
      </c>
      <c r="G101" s="5" t="s">
        <v>2104</v>
      </c>
      <c r="H101" s="5">
        <v>9</v>
      </c>
      <c r="I101" s="5">
        <v>3903</v>
      </c>
      <c r="J101" s="6">
        <v>44702</v>
      </c>
      <c r="K101" s="5" t="s">
        <v>2099</v>
      </c>
    </row>
    <row r="102" spans="1:11" x14ac:dyDescent="0.25">
      <c r="A102" s="5">
        <v>95</v>
      </c>
      <c r="B102" s="5" t="s">
        <v>1867</v>
      </c>
      <c r="C102" s="5" t="s">
        <v>1765</v>
      </c>
      <c r="D102" s="5" t="s">
        <v>2106</v>
      </c>
      <c r="E102" s="6">
        <v>35337</v>
      </c>
      <c r="F102" s="5" t="s">
        <v>2115</v>
      </c>
      <c r="G102" s="5" t="s">
        <v>2114</v>
      </c>
      <c r="H102" s="5">
        <v>4</v>
      </c>
      <c r="I102" s="5">
        <v>4820</v>
      </c>
      <c r="J102" s="6">
        <v>44309</v>
      </c>
      <c r="K102" s="5" t="s">
        <v>2103</v>
      </c>
    </row>
    <row r="103" spans="1:11" x14ac:dyDescent="0.25">
      <c r="A103" s="5">
        <v>96</v>
      </c>
      <c r="B103" s="5" t="s">
        <v>1868</v>
      </c>
      <c r="C103" s="5" t="s">
        <v>1756</v>
      </c>
      <c r="D103" s="5" t="s">
        <v>2113</v>
      </c>
      <c r="E103" s="6">
        <v>34136</v>
      </c>
      <c r="F103" s="5" t="s">
        <v>2112</v>
      </c>
      <c r="G103" s="5" t="s">
        <v>2107</v>
      </c>
      <c r="H103" s="5">
        <v>10</v>
      </c>
      <c r="I103" s="5">
        <v>1227</v>
      </c>
      <c r="J103" s="6">
        <v>44495</v>
      </c>
      <c r="K103" s="5" t="s">
        <v>2103</v>
      </c>
    </row>
    <row r="104" spans="1:11" x14ac:dyDescent="0.25">
      <c r="A104" s="5">
        <v>97</v>
      </c>
      <c r="B104" s="5" t="s">
        <v>1869</v>
      </c>
      <c r="C104" s="5" t="s">
        <v>1759</v>
      </c>
      <c r="D104" s="5" t="s">
        <v>2106</v>
      </c>
      <c r="E104" s="6">
        <v>34919</v>
      </c>
      <c r="F104" s="5" t="s">
        <v>2111</v>
      </c>
      <c r="G104" s="5" t="s">
        <v>2110</v>
      </c>
      <c r="H104" s="5">
        <v>5</v>
      </c>
      <c r="I104" s="5">
        <v>469</v>
      </c>
      <c r="J104" s="6">
        <v>44623</v>
      </c>
      <c r="K104" s="5" t="s">
        <v>2099</v>
      </c>
    </row>
    <row r="105" spans="1:11" x14ac:dyDescent="0.25">
      <c r="A105" s="5">
        <v>98</v>
      </c>
      <c r="B105" s="5" t="s">
        <v>1870</v>
      </c>
      <c r="C105" s="5" t="s">
        <v>1762</v>
      </c>
      <c r="D105" s="5" t="s">
        <v>2109</v>
      </c>
      <c r="E105" s="6">
        <v>32794</v>
      </c>
      <c r="F105" s="5" t="s">
        <v>2108</v>
      </c>
      <c r="G105" s="5" t="s">
        <v>2107</v>
      </c>
      <c r="H105" s="5">
        <v>7</v>
      </c>
      <c r="I105" s="5">
        <v>873</v>
      </c>
      <c r="J105" s="6">
        <v>44396</v>
      </c>
      <c r="K105" s="5" t="s">
        <v>2103</v>
      </c>
    </row>
    <row r="106" spans="1:11" x14ac:dyDescent="0.25">
      <c r="A106" s="5">
        <v>99</v>
      </c>
      <c r="B106" s="5" t="s">
        <v>1871</v>
      </c>
      <c r="C106" s="5" t="s">
        <v>1752</v>
      </c>
      <c r="D106" s="5" t="s">
        <v>2106</v>
      </c>
      <c r="E106" s="6">
        <v>40079</v>
      </c>
      <c r="F106" s="5" t="s">
        <v>2105</v>
      </c>
      <c r="G106" s="5" t="s">
        <v>2104</v>
      </c>
      <c r="H106" s="5">
        <v>2</v>
      </c>
      <c r="I106" s="5">
        <v>3929</v>
      </c>
      <c r="J106" s="6">
        <v>44323</v>
      </c>
      <c r="K106" s="5" t="s">
        <v>2103</v>
      </c>
    </row>
    <row r="107" spans="1:11" x14ac:dyDescent="0.25">
      <c r="A107" s="5">
        <v>100</v>
      </c>
      <c r="B107" s="5" t="s">
        <v>1872</v>
      </c>
      <c r="C107" s="5" t="s">
        <v>1753</v>
      </c>
      <c r="D107" s="5" t="s">
        <v>2102</v>
      </c>
      <c r="E107" s="6">
        <v>32120</v>
      </c>
      <c r="F107" s="5" t="s">
        <v>2101</v>
      </c>
      <c r="G107" s="5" t="s">
        <v>2100</v>
      </c>
      <c r="H107" s="5">
        <v>3</v>
      </c>
      <c r="I107" s="5">
        <v>2086</v>
      </c>
      <c r="J107" s="6">
        <v>44362</v>
      </c>
      <c r="K107" s="5" t="s">
        <v>2099</v>
      </c>
    </row>
  </sheetData>
  <mergeCells count="1">
    <mergeCell ref="A1:F5"/>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E286A-321A-4CB0-9D1F-E800FB0C0762}">
  <dimension ref="A1:AB29"/>
  <sheetViews>
    <sheetView showGridLines="0" zoomScale="120" zoomScaleNormal="120" workbookViewId="0">
      <selection activeCell="I30" sqref="I30"/>
    </sheetView>
  </sheetViews>
  <sheetFormatPr defaultRowHeight="15" x14ac:dyDescent="0.25"/>
  <cols>
    <col min="1" max="1" width="4" bestFit="1" customWidth="1"/>
    <col min="2" max="2" width="20.7109375" bestFit="1" customWidth="1"/>
    <col min="3" max="3" width="10.42578125" bestFit="1" customWidth="1"/>
    <col min="4" max="4" width="11.5703125" bestFit="1" customWidth="1"/>
    <col min="5" max="5" width="11.7109375" bestFit="1" customWidth="1"/>
    <col min="6" max="6" width="15.5703125" bestFit="1" customWidth="1"/>
    <col min="7" max="7" width="9.85546875" bestFit="1" customWidth="1"/>
    <col min="8" max="8" width="8.28515625" bestFit="1" customWidth="1"/>
    <col min="9" max="9" width="8.7109375" bestFit="1" customWidth="1"/>
    <col min="10" max="10" width="15.42578125" bestFit="1" customWidth="1"/>
    <col min="11" max="11" width="8.28515625" bestFit="1" customWidth="1"/>
    <col min="13" max="13" width="21.7109375" customWidth="1"/>
    <col min="14" max="15" width="17.5703125" customWidth="1"/>
    <col min="16" max="16" width="14.85546875" customWidth="1"/>
    <col min="17" max="17" width="17.5703125" customWidth="1"/>
  </cols>
  <sheetData>
    <row r="1" spans="1:28" ht="15" customHeight="1" x14ac:dyDescent="0.25">
      <c r="A1" s="57" t="s">
        <v>2153</v>
      </c>
      <c r="B1" s="58"/>
      <c r="C1" s="58"/>
      <c r="D1" s="58"/>
      <c r="E1" s="58"/>
      <c r="F1" s="58"/>
      <c r="G1" s="59"/>
      <c r="H1" s="60" t="s">
        <v>1664</v>
      </c>
      <c r="I1" s="61" t="s">
        <v>1663</v>
      </c>
    </row>
    <row r="2" spans="1:28" x14ac:dyDescent="0.25">
      <c r="A2" s="62"/>
      <c r="B2" s="63"/>
      <c r="C2" s="63"/>
      <c r="D2" s="63"/>
      <c r="E2" s="63"/>
      <c r="F2" s="63"/>
      <c r="H2" s="5">
        <v>1</v>
      </c>
      <c r="I2" s="64">
        <v>0</v>
      </c>
    </row>
    <row r="3" spans="1:28" x14ac:dyDescent="0.25">
      <c r="A3" s="62"/>
      <c r="B3" s="63"/>
      <c r="C3" s="63"/>
      <c r="D3" s="63"/>
      <c r="E3" s="63"/>
      <c r="F3" s="63"/>
      <c r="I3" s="65"/>
    </row>
    <row r="4" spans="1:28" x14ac:dyDescent="0.25">
      <c r="A4" s="62"/>
      <c r="B4" s="63"/>
      <c r="C4" s="63"/>
      <c r="D4" s="63"/>
      <c r="E4" s="63"/>
      <c r="F4" s="63"/>
      <c r="I4" s="66"/>
    </row>
    <row r="5" spans="1:28" ht="15.75" thickBot="1" x14ac:dyDescent="0.3">
      <c r="A5" s="67"/>
      <c r="B5" s="68"/>
      <c r="C5" s="68"/>
      <c r="D5" s="68"/>
      <c r="E5" s="68"/>
      <c r="F5" s="68"/>
      <c r="G5" s="69"/>
      <c r="H5" s="69"/>
      <c r="I5" s="70"/>
    </row>
    <row r="8" spans="1:28" x14ac:dyDescent="0.25">
      <c r="R8" s="77" t="s">
        <v>1472</v>
      </c>
      <c r="S8" s="77" t="s">
        <v>1768</v>
      </c>
      <c r="T8" s="77" t="s">
        <v>2143</v>
      </c>
      <c r="U8" s="77" t="s">
        <v>2142</v>
      </c>
      <c r="V8" s="77" t="s">
        <v>2141</v>
      </c>
      <c r="W8" s="77" t="s">
        <v>1882</v>
      </c>
      <c r="X8" s="77" t="s">
        <v>2140</v>
      </c>
      <c r="Y8" s="77" t="s">
        <v>1144</v>
      </c>
      <c r="Z8" s="77" t="s">
        <v>2139</v>
      </c>
      <c r="AA8" s="77" t="s">
        <v>2138</v>
      </c>
      <c r="AB8" s="77" t="s">
        <v>1138</v>
      </c>
    </row>
    <row r="9" spans="1:28" x14ac:dyDescent="0.25">
      <c r="A9" s="77" t="s">
        <v>1472</v>
      </c>
      <c r="B9" s="77" t="s">
        <v>1768</v>
      </c>
      <c r="C9" s="77" t="s">
        <v>2143</v>
      </c>
      <c r="D9" s="77" t="s">
        <v>2142</v>
      </c>
      <c r="E9" s="77" t="s">
        <v>2141</v>
      </c>
      <c r="F9" s="77" t="s">
        <v>1882</v>
      </c>
      <c r="G9" s="77" t="s">
        <v>2140</v>
      </c>
      <c r="H9" s="77" t="s">
        <v>1144</v>
      </c>
      <c r="I9" s="77" t="s">
        <v>2139</v>
      </c>
      <c r="J9" s="77" t="s">
        <v>2138</v>
      </c>
      <c r="K9" s="77" t="s">
        <v>1138</v>
      </c>
      <c r="R9" s="16" cm="1">
        <f t="array" ref="R9:AB28">_xlfn.SORTBY(A10:K29,K10:K29,-1,B10:B29,1)</f>
        <v>17</v>
      </c>
      <c r="S9" t="str">
        <v>avTandil balisevichi</v>
      </c>
      <c r="T9" t="str">
        <v>telavi</v>
      </c>
      <c r="U9" t="str">
        <v>Baker</v>
      </c>
      <c r="V9">
        <v>31547</v>
      </c>
      <c r="W9" t="str">
        <v>Adidas</v>
      </c>
      <c r="X9" t="str">
        <v>trouser</v>
      </c>
      <c r="Y9">
        <v>9</v>
      </c>
      <c r="Z9">
        <v>2442</v>
      </c>
      <c r="AA9">
        <v>44463</v>
      </c>
      <c r="AB9" t="str">
        <v>YES</v>
      </c>
    </row>
    <row r="10" spans="1:28" x14ac:dyDescent="0.25">
      <c r="A10" s="91" cm="1">
        <f t="array" ref="A10:A29">_xlfn.SEQUENCE(20)</f>
        <v>1</v>
      </c>
      <c r="B10" s="5" t="s">
        <v>1770</v>
      </c>
      <c r="C10" s="5" t="s">
        <v>1765</v>
      </c>
      <c r="D10" s="5" t="s">
        <v>2134</v>
      </c>
      <c r="E10" s="6">
        <v>40027</v>
      </c>
      <c r="F10" s="5" t="s">
        <v>2116</v>
      </c>
      <c r="G10" s="5" t="s">
        <v>2114</v>
      </c>
      <c r="H10" s="5">
        <v>1</v>
      </c>
      <c r="I10" s="5">
        <v>10</v>
      </c>
      <c r="J10" s="6">
        <v>44429</v>
      </c>
      <c r="K10" s="5" t="s">
        <v>2103</v>
      </c>
      <c r="R10">
        <v>14</v>
      </c>
      <c r="S10" t="str">
        <v>ekaterine iakobashvili</v>
      </c>
      <c r="T10" t="str">
        <v>kaspi</v>
      </c>
      <c r="U10" t="str">
        <v>Tailor</v>
      </c>
      <c r="V10">
        <v>40126</v>
      </c>
      <c r="W10" t="str">
        <v>Karl Lagerfeld</v>
      </c>
      <c r="X10" t="str">
        <v>hat</v>
      </c>
      <c r="Y10">
        <v>8</v>
      </c>
      <c r="Z10">
        <v>2474</v>
      </c>
      <c r="AA10">
        <v>44577</v>
      </c>
      <c r="AB10" t="str">
        <v>YES</v>
      </c>
    </row>
    <row r="11" spans="1:28" x14ac:dyDescent="0.25">
      <c r="A11" s="5">
        <v>2</v>
      </c>
      <c r="B11" s="5" t="s">
        <v>1772</v>
      </c>
      <c r="C11" s="5" t="s">
        <v>1752</v>
      </c>
      <c r="D11" s="5" t="s">
        <v>2119</v>
      </c>
      <c r="E11" s="6">
        <v>31968</v>
      </c>
      <c r="F11" s="5" t="s">
        <v>2128</v>
      </c>
      <c r="G11" s="5" t="s">
        <v>2121</v>
      </c>
      <c r="H11" s="5">
        <v>7</v>
      </c>
      <c r="I11" s="5">
        <v>3886</v>
      </c>
      <c r="J11" s="6">
        <v>44717</v>
      </c>
      <c r="K11" s="5" t="s">
        <v>2099</v>
      </c>
      <c r="M11" s="77" t="s">
        <v>2152</v>
      </c>
      <c r="N11" s="79"/>
      <c r="O11" s="79"/>
      <c r="P11" t="s">
        <v>2151</v>
      </c>
      <c r="Q11" s="79"/>
      <c r="R11">
        <v>12</v>
      </c>
      <c r="S11" t="str">
        <v>ekaterine xizanishvili</v>
      </c>
      <c r="T11" t="str">
        <v>tbilisi</v>
      </c>
      <c r="U11" t="str">
        <v>Painter</v>
      </c>
      <c r="V11">
        <v>38901</v>
      </c>
      <c r="W11" t="str">
        <v>Kappa</v>
      </c>
      <c r="X11" t="str">
        <v>wallet</v>
      </c>
      <c r="Y11">
        <v>7</v>
      </c>
      <c r="Z11">
        <v>2661</v>
      </c>
      <c r="AA11">
        <v>44590</v>
      </c>
      <c r="AB11" t="str">
        <v>YES</v>
      </c>
    </row>
    <row r="12" spans="1:28" x14ac:dyDescent="0.25">
      <c r="A12" s="5">
        <v>3</v>
      </c>
      <c r="B12" s="5" t="s">
        <v>1774</v>
      </c>
      <c r="C12" s="5" t="s">
        <v>1756</v>
      </c>
      <c r="D12" s="5" t="s">
        <v>2136</v>
      </c>
      <c r="E12" s="6">
        <v>36713</v>
      </c>
      <c r="F12" s="5" t="s">
        <v>2129</v>
      </c>
      <c r="G12" s="5" t="s">
        <v>2123</v>
      </c>
      <c r="H12" s="5">
        <v>9</v>
      </c>
      <c r="I12" s="5">
        <v>3015</v>
      </c>
      <c r="J12" s="6">
        <v>44525</v>
      </c>
      <c r="K12" s="5" t="s">
        <v>2099</v>
      </c>
      <c r="M12" s="16" t="str" cm="1">
        <f t="array" ref="M12:M19">_xlfn._xlws.SORT(_xlfn.UNIQUE(G10:G29))</f>
        <v>dress</v>
      </c>
      <c r="P12">
        <v>1000</v>
      </c>
      <c r="R12">
        <v>11</v>
      </c>
      <c r="S12" t="str">
        <v>gizo lomTadze</v>
      </c>
      <c r="T12" t="str">
        <v>tbilisi</v>
      </c>
      <c r="U12" t="str">
        <v>Doctor</v>
      </c>
      <c r="V12">
        <v>31853</v>
      </c>
      <c r="W12" t="str">
        <v>Diesel</v>
      </c>
      <c r="X12" t="str">
        <v>trouser</v>
      </c>
      <c r="Y12">
        <v>10</v>
      </c>
      <c r="Z12">
        <v>2861</v>
      </c>
      <c r="AA12">
        <v>44271</v>
      </c>
      <c r="AB12" t="str">
        <v>YES</v>
      </c>
    </row>
    <row r="13" spans="1:28" x14ac:dyDescent="0.25">
      <c r="A13" s="5">
        <v>4</v>
      </c>
      <c r="B13" s="5" t="s">
        <v>1776</v>
      </c>
      <c r="C13" s="5" t="s">
        <v>1755</v>
      </c>
      <c r="D13" s="5" t="s">
        <v>2106</v>
      </c>
      <c r="E13" s="6">
        <v>37347</v>
      </c>
      <c r="F13" s="5" t="s">
        <v>2129</v>
      </c>
      <c r="G13" s="5" t="s">
        <v>2125</v>
      </c>
      <c r="H13" s="5">
        <v>8</v>
      </c>
      <c r="I13" s="5">
        <v>2978</v>
      </c>
      <c r="J13" s="6">
        <v>44259</v>
      </c>
      <c r="K13" s="5" t="s">
        <v>2103</v>
      </c>
      <c r="M13" t="str">
        <v>glove</v>
      </c>
      <c r="P13">
        <v>2000</v>
      </c>
      <c r="R13">
        <v>2</v>
      </c>
      <c r="S13" t="str">
        <v>leila xosroshvili</v>
      </c>
      <c r="T13" t="str">
        <v>akhmeta</v>
      </c>
      <c r="U13" t="str">
        <v>Baker</v>
      </c>
      <c r="V13">
        <v>31968</v>
      </c>
      <c r="W13" t="str">
        <v>Michael Kors</v>
      </c>
      <c r="X13" t="str">
        <v>skirt</v>
      </c>
      <c r="Y13">
        <v>7</v>
      </c>
      <c r="Z13">
        <v>3886</v>
      </c>
      <c r="AA13">
        <v>44717</v>
      </c>
      <c r="AB13" t="str">
        <v>YES</v>
      </c>
    </row>
    <row r="14" spans="1:28" x14ac:dyDescent="0.25">
      <c r="A14" s="5">
        <v>5</v>
      </c>
      <c r="B14" s="5" t="s">
        <v>1777</v>
      </c>
      <c r="C14" s="5" t="s">
        <v>1760</v>
      </c>
      <c r="D14" s="5" t="s">
        <v>2102</v>
      </c>
      <c r="E14" s="6">
        <v>39416</v>
      </c>
      <c r="F14" s="5" t="s">
        <v>2120</v>
      </c>
      <c r="G14" s="5" t="s">
        <v>2121</v>
      </c>
      <c r="H14" s="5">
        <v>3</v>
      </c>
      <c r="I14" s="5">
        <v>1562</v>
      </c>
      <c r="J14" s="6">
        <v>44674</v>
      </c>
      <c r="K14" s="5" t="s">
        <v>2103</v>
      </c>
      <c r="M14" t="str">
        <v>hat</v>
      </c>
      <c r="P14">
        <v>3000</v>
      </c>
      <c r="R14">
        <v>10</v>
      </c>
      <c r="S14" t="str">
        <v>mariam avazashvili</v>
      </c>
      <c r="T14" t="str">
        <v>batumi</v>
      </c>
      <c r="U14" t="str">
        <v>Analyst</v>
      </c>
      <c r="V14">
        <v>39952</v>
      </c>
      <c r="W14" t="str">
        <v>Puma</v>
      </c>
      <c r="X14" t="str">
        <v>trouser</v>
      </c>
      <c r="Y14">
        <v>8</v>
      </c>
      <c r="Z14">
        <v>3507</v>
      </c>
      <c r="AA14">
        <v>44678</v>
      </c>
      <c r="AB14" t="str">
        <v>YES</v>
      </c>
    </row>
    <row r="15" spans="1:28" x14ac:dyDescent="0.25">
      <c r="A15" s="5">
        <v>6</v>
      </c>
      <c r="B15" s="5" t="s">
        <v>1778</v>
      </c>
      <c r="C15" s="5" t="s">
        <v>1751</v>
      </c>
      <c r="D15" s="5" t="s">
        <v>2113</v>
      </c>
      <c r="E15" s="6">
        <v>33855</v>
      </c>
      <c r="F15" s="5" t="s">
        <v>2112</v>
      </c>
      <c r="G15" s="5" t="s">
        <v>2133</v>
      </c>
      <c r="H15" s="5">
        <v>3</v>
      </c>
      <c r="I15" s="5">
        <v>2558</v>
      </c>
      <c r="J15" s="6">
        <v>44332</v>
      </c>
      <c r="K15" s="5" t="s">
        <v>2103</v>
      </c>
      <c r="M15" t="str">
        <v>jacket</v>
      </c>
      <c r="R15">
        <v>3</v>
      </c>
      <c r="S15" t="str">
        <v>mariam lelashvili</v>
      </c>
      <c r="T15" t="str">
        <v>foti</v>
      </c>
      <c r="U15" t="str">
        <v>Mechanic</v>
      </c>
      <c r="V15">
        <v>36713</v>
      </c>
      <c r="W15" t="str">
        <v>Diesel</v>
      </c>
      <c r="X15" t="str">
        <v>dress</v>
      </c>
      <c r="Y15">
        <v>9</v>
      </c>
      <c r="Z15">
        <v>3015</v>
      </c>
      <c r="AA15">
        <v>44525</v>
      </c>
      <c r="AB15" t="str">
        <v>YES</v>
      </c>
    </row>
    <row r="16" spans="1:28" x14ac:dyDescent="0.25">
      <c r="A16" s="5">
        <v>7</v>
      </c>
      <c r="B16" s="5" t="s">
        <v>1779</v>
      </c>
      <c r="C16" s="5" t="s">
        <v>1754</v>
      </c>
      <c r="D16" s="5" t="s">
        <v>2106</v>
      </c>
      <c r="E16" s="6">
        <v>36655</v>
      </c>
      <c r="F16" s="5" t="s">
        <v>2116</v>
      </c>
      <c r="G16" s="5" t="s">
        <v>2133</v>
      </c>
      <c r="H16" s="5">
        <v>2</v>
      </c>
      <c r="I16" s="5">
        <v>4855</v>
      </c>
      <c r="J16" s="6">
        <v>44487</v>
      </c>
      <c r="K16" s="5" t="s">
        <v>2103</v>
      </c>
      <c r="M16" t="str">
        <v>skirt</v>
      </c>
      <c r="R16">
        <v>20</v>
      </c>
      <c r="S16" t="str">
        <v>nani kereselidze</v>
      </c>
      <c r="T16" t="str">
        <v>zugdidi</v>
      </c>
      <c r="U16" t="str">
        <v>Electrician</v>
      </c>
      <c r="V16">
        <v>39776</v>
      </c>
      <c r="W16" t="str">
        <v>Marc jacobs</v>
      </c>
      <c r="X16" t="str">
        <v>skirt</v>
      </c>
      <c r="Y16">
        <v>4</v>
      </c>
      <c r="Z16">
        <v>4675</v>
      </c>
      <c r="AA16">
        <v>44570</v>
      </c>
      <c r="AB16" t="str">
        <v>YES</v>
      </c>
    </row>
    <row r="17" spans="1:28" x14ac:dyDescent="0.25">
      <c r="A17" s="5">
        <v>8</v>
      </c>
      <c r="B17" s="5" t="s">
        <v>1780</v>
      </c>
      <c r="C17" s="5" t="s">
        <v>1765</v>
      </c>
      <c r="D17" s="5" t="s">
        <v>2130</v>
      </c>
      <c r="E17" s="6">
        <v>33592</v>
      </c>
      <c r="F17" s="5" t="s">
        <v>2108</v>
      </c>
      <c r="G17" s="5" t="s">
        <v>2121</v>
      </c>
      <c r="H17" s="5">
        <v>4</v>
      </c>
      <c r="I17" s="5">
        <v>968</v>
      </c>
      <c r="J17" s="6">
        <v>44677</v>
      </c>
      <c r="K17" s="5" t="s">
        <v>2099</v>
      </c>
      <c r="M17" t="str">
        <v>sunglasses</v>
      </c>
      <c r="O17" t="str">
        <f>"&lt;="&amp;P12</f>
        <v>&lt;=1000</v>
      </c>
      <c r="P17" s="16" cm="1">
        <f t="array" ref="P17:P20">FREQUENCY($I$10:$I$29,$P$12:$P$14)</f>
        <v>4</v>
      </c>
      <c r="R17">
        <v>8</v>
      </c>
      <c r="S17" t="str">
        <v>naziko gabodze</v>
      </c>
      <c r="T17" t="str">
        <v>zugdidi</v>
      </c>
      <c r="U17" t="str">
        <v>Tailor</v>
      </c>
      <c r="V17">
        <v>33592</v>
      </c>
      <c r="W17" t="str">
        <v>Louis Vuitton</v>
      </c>
      <c r="X17" t="str">
        <v>skirt</v>
      </c>
      <c r="Y17">
        <v>4</v>
      </c>
      <c r="Z17">
        <v>968</v>
      </c>
      <c r="AA17">
        <v>44677</v>
      </c>
      <c r="AB17" t="str">
        <v>YES</v>
      </c>
    </row>
    <row r="18" spans="1:28" x14ac:dyDescent="0.25">
      <c r="A18" s="5">
        <v>9</v>
      </c>
      <c r="B18" s="5" t="s">
        <v>1781</v>
      </c>
      <c r="C18" s="5" t="s">
        <v>1764</v>
      </c>
      <c r="D18" s="5" t="s">
        <v>2132</v>
      </c>
      <c r="E18" s="6">
        <v>33683</v>
      </c>
      <c r="F18" s="5" t="s">
        <v>2116</v>
      </c>
      <c r="G18" s="5" t="s">
        <v>2125</v>
      </c>
      <c r="H18" s="5">
        <v>9</v>
      </c>
      <c r="I18" s="5">
        <v>2161</v>
      </c>
      <c r="J18" s="6">
        <v>44688</v>
      </c>
      <c r="K18" s="5" t="s">
        <v>2103</v>
      </c>
      <c r="M18" t="str">
        <v>trouser</v>
      </c>
      <c r="O18" t="str">
        <f>"&lt;="&amp;P13</f>
        <v>&lt;=2000</v>
      </c>
      <c r="P18">
        <v>2</v>
      </c>
      <c r="R18">
        <v>15</v>
      </c>
      <c r="S18" t="str">
        <v>Tina janelidze</v>
      </c>
      <c r="T18" t="str">
        <v>akhmeta</v>
      </c>
      <c r="U18" t="str">
        <v>Painter</v>
      </c>
      <c r="V18">
        <v>35331</v>
      </c>
      <c r="W18" t="str">
        <v>Nike</v>
      </c>
      <c r="X18" t="str">
        <v>skirt</v>
      </c>
      <c r="Y18">
        <v>1</v>
      </c>
      <c r="Z18">
        <v>4102</v>
      </c>
      <c r="AA18">
        <v>44635</v>
      </c>
      <c r="AB18" t="str">
        <v>YES</v>
      </c>
    </row>
    <row r="19" spans="1:28" x14ac:dyDescent="0.25">
      <c r="A19" s="5">
        <v>10</v>
      </c>
      <c r="B19" s="5" t="s">
        <v>1782</v>
      </c>
      <c r="C19" s="5" t="s">
        <v>1754</v>
      </c>
      <c r="D19" s="5" t="s">
        <v>2126</v>
      </c>
      <c r="E19" s="6">
        <v>39952</v>
      </c>
      <c r="F19" s="5" t="s">
        <v>2115</v>
      </c>
      <c r="G19" s="5" t="s">
        <v>2125</v>
      </c>
      <c r="H19" s="5">
        <v>8</v>
      </c>
      <c r="I19" s="5">
        <v>3507</v>
      </c>
      <c r="J19" s="6">
        <v>44678</v>
      </c>
      <c r="K19" s="5" t="s">
        <v>2099</v>
      </c>
      <c r="M19" t="str">
        <v>wallet</v>
      </c>
      <c r="O19" t="str">
        <f>"&lt;="&amp;P14</f>
        <v>&lt;=3000</v>
      </c>
      <c r="P19">
        <v>7</v>
      </c>
      <c r="R19">
        <v>16</v>
      </c>
      <c r="S19" t="str">
        <v>avTandil gegechkori</v>
      </c>
      <c r="T19" t="str">
        <v>akhmeta</v>
      </c>
      <c r="U19" t="str">
        <v>Mechanic</v>
      </c>
      <c r="V19">
        <v>39458</v>
      </c>
      <c r="W19" t="str">
        <v>Nike</v>
      </c>
      <c r="X19" t="str">
        <v>sunglasses</v>
      </c>
      <c r="Y19">
        <v>8</v>
      </c>
      <c r="Z19">
        <v>770</v>
      </c>
      <c r="AA19">
        <v>44510</v>
      </c>
      <c r="AB19" t="str">
        <v>NO</v>
      </c>
    </row>
    <row r="20" spans="1:28" x14ac:dyDescent="0.25">
      <c r="A20" s="5">
        <v>11</v>
      </c>
      <c r="B20" s="5" t="s">
        <v>1783</v>
      </c>
      <c r="C20" s="5" t="s">
        <v>1763</v>
      </c>
      <c r="D20" s="5" t="s">
        <v>2106</v>
      </c>
      <c r="E20" s="6">
        <v>31853</v>
      </c>
      <c r="F20" s="5" t="s">
        <v>2129</v>
      </c>
      <c r="G20" s="5" t="s">
        <v>2125</v>
      </c>
      <c r="H20" s="5">
        <v>10</v>
      </c>
      <c r="I20" s="5">
        <v>2861</v>
      </c>
      <c r="J20" s="6">
        <v>44271</v>
      </c>
      <c r="K20" s="5" t="s">
        <v>2099</v>
      </c>
      <c r="O20" t="str">
        <f>"&gt;"&amp;P14</f>
        <v>&gt;3000</v>
      </c>
      <c r="P20">
        <v>7</v>
      </c>
      <c r="R20">
        <v>13</v>
      </c>
      <c r="S20" t="str">
        <v>kaxaber berishvili</v>
      </c>
      <c r="T20" t="str">
        <v>kutaisi</v>
      </c>
      <c r="U20" t="str">
        <v>Baker</v>
      </c>
      <c r="V20">
        <v>37336</v>
      </c>
      <c r="W20" t="str">
        <v>Armani Exchange</v>
      </c>
      <c r="X20" t="str">
        <v>hat</v>
      </c>
      <c r="Y20">
        <v>2</v>
      </c>
      <c r="Z20">
        <v>1647</v>
      </c>
      <c r="AA20">
        <v>44599</v>
      </c>
      <c r="AB20" t="str">
        <v>NO</v>
      </c>
    </row>
    <row r="21" spans="1:28" x14ac:dyDescent="0.25">
      <c r="A21" s="5">
        <v>12</v>
      </c>
      <c r="B21" s="5" t="s">
        <v>1784</v>
      </c>
      <c r="C21" s="5" t="s">
        <v>1763</v>
      </c>
      <c r="D21" s="5" t="s">
        <v>2134</v>
      </c>
      <c r="E21" s="6">
        <v>38901</v>
      </c>
      <c r="F21" s="5" t="s">
        <v>2112</v>
      </c>
      <c r="G21" s="5" t="s">
        <v>2100</v>
      </c>
      <c r="H21" s="5">
        <v>7</v>
      </c>
      <c r="I21" s="5">
        <v>2661</v>
      </c>
      <c r="J21" s="6">
        <v>44590</v>
      </c>
      <c r="K21" s="5" t="s">
        <v>2099</v>
      </c>
      <c r="R21">
        <v>1</v>
      </c>
      <c r="S21" t="str">
        <v>levan nucubidze</v>
      </c>
      <c r="T21" t="str">
        <v>zugdidi</v>
      </c>
      <c r="U21" t="str">
        <v>Painter</v>
      </c>
      <c r="V21">
        <v>40027</v>
      </c>
      <c r="W21" t="str">
        <v>Karl Lagerfeld</v>
      </c>
      <c r="X21" t="str">
        <v>sunglasses</v>
      </c>
      <c r="Y21">
        <v>1</v>
      </c>
      <c r="Z21">
        <v>10</v>
      </c>
      <c r="AA21">
        <v>44429</v>
      </c>
      <c r="AB21" t="str">
        <v>NO</v>
      </c>
    </row>
    <row r="22" spans="1:28" x14ac:dyDescent="0.25">
      <c r="A22" s="5">
        <v>13</v>
      </c>
      <c r="B22" s="5" t="s">
        <v>1785</v>
      </c>
      <c r="C22" s="5" t="s">
        <v>1759</v>
      </c>
      <c r="D22" s="5" t="s">
        <v>2119</v>
      </c>
      <c r="E22" s="6">
        <v>37336</v>
      </c>
      <c r="F22" s="5" t="s">
        <v>2105</v>
      </c>
      <c r="G22" s="5" t="s">
        <v>2118</v>
      </c>
      <c r="H22" s="5">
        <v>2</v>
      </c>
      <c r="I22" s="5">
        <v>1647</v>
      </c>
      <c r="J22" s="6">
        <v>44599</v>
      </c>
      <c r="K22" s="5" t="s">
        <v>2103</v>
      </c>
      <c r="R22">
        <v>6</v>
      </c>
      <c r="S22" t="str">
        <v>madona ghibradze</v>
      </c>
      <c r="T22" t="str">
        <v>abasha</v>
      </c>
      <c r="U22" t="str">
        <v>Operator</v>
      </c>
      <c r="V22">
        <v>33855</v>
      </c>
      <c r="W22" t="str">
        <v>Kappa</v>
      </c>
      <c r="X22" t="str">
        <v>jacket</v>
      </c>
      <c r="Y22">
        <v>3</v>
      </c>
      <c r="Z22">
        <v>2558</v>
      </c>
      <c r="AA22">
        <v>44332</v>
      </c>
      <c r="AB22" t="str">
        <v>NO</v>
      </c>
    </row>
    <row r="23" spans="1:28" x14ac:dyDescent="0.25">
      <c r="A23" s="5">
        <v>14</v>
      </c>
      <c r="B23" s="5" t="s">
        <v>1786</v>
      </c>
      <c r="C23" s="5" t="s">
        <v>1758</v>
      </c>
      <c r="D23" s="5" t="s">
        <v>2130</v>
      </c>
      <c r="E23" s="6">
        <v>40126</v>
      </c>
      <c r="F23" s="5" t="s">
        <v>2116</v>
      </c>
      <c r="G23" s="5" t="s">
        <v>2118</v>
      </c>
      <c r="H23" s="5">
        <v>8</v>
      </c>
      <c r="I23" s="5">
        <v>2474</v>
      </c>
      <c r="J23" s="6">
        <v>44577</v>
      </c>
      <c r="K23" s="5" t="s">
        <v>2099</v>
      </c>
      <c r="R23">
        <v>9</v>
      </c>
      <c r="S23" t="str">
        <v>marine zhizhilashvili</v>
      </c>
      <c r="T23" t="str">
        <v>telavi</v>
      </c>
      <c r="U23" t="str">
        <v>Designer</v>
      </c>
      <c r="V23">
        <v>33683</v>
      </c>
      <c r="W23" t="str">
        <v>Karl Lagerfeld</v>
      </c>
      <c r="X23" t="str">
        <v>trouser</v>
      </c>
      <c r="Y23">
        <v>9</v>
      </c>
      <c r="Z23">
        <v>2161</v>
      </c>
      <c r="AA23">
        <v>44688</v>
      </c>
      <c r="AB23" t="str">
        <v>NO</v>
      </c>
    </row>
    <row r="24" spans="1:28" x14ac:dyDescent="0.25">
      <c r="A24" s="5">
        <v>15</v>
      </c>
      <c r="B24" s="5" t="s">
        <v>1787</v>
      </c>
      <c r="C24" s="5" t="s">
        <v>1752</v>
      </c>
      <c r="D24" s="5" t="s">
        <v>2134</v>
      </c>
      <c r="E24" s="6">
        <v>35331</v>
      </c>
      <c r="F24" s="5" t="s">
        <v>2111</v>
      </c>
      <c r="G24" s="5" t="s">
        <v>2121</v>
      </c>
      <c r="H24" s="5">
        <v>1</v>
      </c>
      <c r="I24" s="5">
        <v>4102</v>
      </c>
      <c r="J24" s="6">
        <v>44635</v>
      </c>
      <c r="K24" s="5" t="s">
        <v>2099</v>
      </c>
      <c r="R24">
        <v>7</v>
      </c>
      <c r="S24" t="str">
        <v>mixeil adamia</v>
      </c>
      <c r="T24" t="str">
        <v>batumi</v>
      </c>
      <c r="U24" t="str">
        <v>Doctor</v>
      </c>
      <c r="V24">
        <v>36655</v>
      </c>
      <c r="W24" t="str">
        <v>Karl Lagerfeld</v>
      </c>
      <c r="X24" t="str">
        <v>jacket</v>
      </c>
      <c r="Y24">
        <v>2</v>
      </c>
      <c r="Z24">
        <v>4855</v>
      </c>
      <c r="AA24">
        <v>44487</v>
      </c>
      <c r="AB24" t="str">
        <v>NO</v>
      </c>
    </row>
    <row r="25" spans="1:28" x14ac:dyDescent="0.25">
      <c r="A25" s="5">
        <v>16</v>
      </c>
      <c r="B25" s="5" t="s">
        <v>1788</v>
      </c>
      <c r="C25" s="5" t="s">
        <v>1752</v>
      </c>
      <c r="D25" s="5" t="s">
        <v>2136</v>
      </c>
      <c r="E25" s="6">
        <v>39458</v>
      </c>
      <c r="F25" s="5" t="s">
        <v>2111</v>
      </c>
      <c r="G25" s="5" t="s">
        <v>2114</v>
      </c>
      <c r="H25" s="5">
        <v>8</v>
      </c>
      <c r="I25" s="5">
        <v>770</v>
      </c>
      <c r="J25" s="6">
        <v>44510</v>
      </c>
      <c r="K25" s="5" t="s">
        <v>2103</v>
      </c>
      <c r="R25">
        <v>19</v>
      </c>
      <c r="S25" t="str">
        <v>Tamar chichinadze</v>
      </c>
      <c r="T25" t="str">
        <v>sighnaghi</v>
      </c>
      <c r="U25" t="str">
        <v>Programmer</v>
      </c>
      <c r="V25">
        <v>35112</v>
      </c>
      <c r="W25" t="str">
        <v>Adidas</v>
      </c>
      <c r="X25" t="str">
        <v>trouser</v>
      </c>
      <c r="Y25">
        <v>4</v>
      </c>
      <c r="Z25">
        <v>364</v>
      </c>
      <c r="AA25">
        <v>44739</v>
      </c>
      <c r="AB25" t="str">
        <v>NO</v>
      </c>
    </row>
    <row r="26" spans="1:28" x14ac:dyDescent="0.25">
      <c r="A26" s="5">
        <v>17</v>
      </c>
      <c r="B26" s="5" t="s">
        <v>1789</v>
      </c>
      <c r="C26" s="5" t="s">
        <v>1764</v>
      </c>
      <c r="D26" s="5" t="s">
        <v>2119</v>
      </c>
      <c r="E26" s="6">
        <v>31547</v>
      </c>
      <c r="F26" s="5" t="s">
        <v>2101</v>
      </c>
      <c r="G26" s="5" t="s">
        <v>2125</v>
      </c>
      <c r="H26" s="5">
        <v>9</v>
      </c>
      <c r="I26" s="5">
        <v>2442</v>
      </c>
      <c r="J26" s="6">
        <v>44463</v>
      </c>
      <c r="K26" s="5" t="s">
        <v>2099</v>
      </c>
      <c r="R26">
        <v>18</v>
      </c>
      <c r="S26" t="str">
        <v>Tamara pogosiani</v>
      </c>
      <c r="T26" t="str">
        <v>ozurgeti</v>
      </c>
      <c r="U26" t="str">
        <v>Journalist</v>
      </c>
      <c r="V26">
        <v>40781</v>
      </c>
      <c r="W26" t="str">
        <v>Puma</v>
      </c>
      <c r="X26" t="str">
        <v>glove</v>
      </c>
      <c r="Y26">
        <v>2</v>
      </c>
      <c r="Z26">
        <v>3024</v>
      </c>
      <c r="AA26">
        <v>44456</v>
      </c>
      <c r="AB26" t="str">
        <v>NO</v>
      </c>
    </row>
    <row r="27" spans="1:28" x14ac:dyDescent="0.25">
      <c r="A27" s="5">
        <v>18</v>
      </c>
      <c r="B27" s="5" t="s">
        <v>1790</v>
      </c>
      <c r="C27" s="5" t="s">
        <v>1761</v>
      </c>
      <c r="D27" s="5" t="s">
        <v>2127</v>
      </c>
      <c r="E27" s="6">
        <v>40781</v>
      </c>
      <c r="F27" s="5" t="s">
        <v>2115</v>
      </c>
      <c r="G27" s="5" t="s">
        <v>2110</v>
      </c>
      <c r="H27" s="5">
        <v>2</v>
      </c>
      <c r="I27" s="5">
        <v>3024</v>
      </c>
      <c r="J27" s="6">
        <v>44456</v>
      </c>
      <c r="K27" s="5" t="s">
        <v>2103</v>
      </c>
      <c r="R27">
        <v>5</v>
      </c>
      <c r="S27" t="str">
        <v>Teimuraz kapanadze</v>
      </c>
      <c r="T27" t="str">
        <v>mtskheta</v>
      </c>
      <c r="U27" t="str">
        <v>Programmer</v>
      </c>
      <c r="V27">
        <v>39416</v>
      </c>
      <c r="W27" t="str">
        <v>Marc jacobs</v>
      </c>
      <c r="X27" t="str">
        <v>skirt</v>
      </c>
      <c r="Y27">
        <v>3</v>
      </c>
      <c r="Z27">
        <v>1562</v>
      </c>
      <c r="AA27">
        <v>44674</v>
      </c>
      <c r="AB27" t="str">
        <v>NO</v>
      </c>
    </row>
    <row r="28" spans="1:28" x14ac:dyDescent="0.25">
      <c r="A28" s="5">
        <v>19</v>
      </c>
      <c r="B28" s="5" t="s">
        <v>1791</v>
      </c>
      <c r="C28" s="5" t="s">
        <v>1762</v>
      </c>
      <c r="D28" s="5" t="s">
        <v>2102</v>
      </c>
      <c r="E28" s="6">
        <v>35112</v>
      </c>
      <c r="F28" s="5" t="s">
        <v>2101</v>
      </c>
      <c r="G28" s="5" t="s">
        <v>2125</v>
      </c>
      <c r="H28" s="5">
        <v>4</v>
      </c>
      <c r="I28" s="5">
        <v>364</v>
      </c>
      <c r="J28" s="6">
        <v>44739</v>
      </c>
      <c r="K28" s="5" t="s">
        <v>2103</v>
      </c>
      <c r="R28">
        <v>4</v>
      </c>
      <c r="S28" t="str">
        <v>xatia chigogidze</v>
      </c>
      <c r="T28" t="str">
        <v>oni</v>
      </c>
      <c r="U28" t="str">
        <v>Doctor</v>
      </c>
      <c r="V28">
        <v>37347</v>
      </c>
      <c r="W28" t="str">
        <v>Diesel</v>
      </c>
      <c r="X28" t="str">
        <v>trouser</v>
      </c>
      <c r="Y28">
        <v>8</v>
      </c>
      <c r="Z28">
        <v>2978</v>
      </c>
      <c r="AA28">
        <v>44259</v>
      </c>
      <c r="AB28" t="str">
        <v>NO</v>
      </c>
    </row>
    <row r="29" spans="1:28" x14ac:dyDescent="0.25">
      <c r="A29" s="5">
        <v>20</v>
      </c>
      <c r="B29" s="5" t="s">
        <v>1792</v>
      </c>
      <c r="C29" s="5" t="s">
        <v>1765</v>
      </c>
      <c r="D29" s="5" t="s">
        <v>2122</v>
      </c>
      <c r="E29" s="6">
        <v>39776</v>
      </c>
      <c r="F29" s="5" t="s">
        <v>2120</v>
      </c>
      <c r="G29" s="5" t="s">
        <v>2121</v>
      </c>
      <c r="H29" s="5">
        <v>4</v>
      </c>
      <c r="I29" s="5">
        <v>4675</v>
      </c>
      <c r="J29" s="6">
        <v>44570</v>
      </c>
      <c r="K29" s="5" t="s">
        <v>2099</v>
      </c>
    </row>
  </sheetData>
  <mergeCells count="1">
    <mergeCell ref="A1:F5"/>
  </mergeCells>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7A3D-4F3B-4FB3-9963-F6DA2E50FCF7}">
  <dimension ref="A1"/>
  <sheetViews>
    <sheetView workbookViewId="0">
      <selection activeCell="P21" sqref="P2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vt:i4>
      </vt:variant>
    </vt:vector>
  </HeadingPairs>
  <TitlesOfParts>
    <vt:vector size="26" baseType="lpstr">
      <vt:lpstr>სარჩევი</vt:lpstr>
      <vt:lpstr> თარიღები</vt:lpstr>
      <vt:lpstr>ფორმულები_Count</vt:lpstr>
      <vt:lpstr>conditional 1</vt:lpstr>
      <vt:lpstr>conditional 2</vt:lpstr>
      <vt:lpstr>network days</vt:lpstr>
      <vt:lpstr>eomonth</vt:lpstr>
      <vt:lpstr>Vlookup1</vt:lpstr>
      <vt:lpstr>INDEX</vt:lpstr>
      <vt:lpstr>INDEX მასივი</vt:lpstr>
      <vt:lpstr>MATCH</vt:lpstr>
      <vt:lpstr>XLOOKUP</vt:lpstr>
      <vt:lpstr>xlookup ამოცანა</vt:lpstr>
      <vt:lpstr>xlookup ბოლო ვინაობა</vt:lpstr>
      <vt:lpstr>lookup ამოცანები</vt:lpstr>
      <vt:lpstr>დროფდაუნის შეზღუდვა</vt:lpstr>
      <vt:lpstr>შემთხვევითი სტატუსი</vt:lpstr>
      <vt:lpstr>Advance Filter</vt:lpstr>
      <vt:lpstr>filter ფუნქცია</vt:lpstr>
      <vt:lpstr>filter იწყება თანხმოვანზე</vt:lpstr>
      <vt:lpstr>FILTER, UNIQUE, SORT, SORTBY, S</vt:lpstr>
      <vt:lpstr>Sheet1</vt:lpstr>
      <vt:lpstr>'Advance Filter'!Criteria</vt:lpstr>
      <vt:lpstr>'filter იწყება თანხმოვანზე'!Criteria</vt:lpstr>
      <vt:lpstr>'Advance Filter'!Extract</vt:lpstr>
      <vt:lpstr>'filter იწყება თანხმოვანზე'!Extract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Nemsadze</dc:creator>
  <cp:lastModifiedBy>Ana Nemsadze</cp:lastModifiedBy>
  <dcterms:created xsi:type="dcterms:W3CDTF">2024-01-09T20:36:12Z</dcterms:created>
  <dcterms:modified xsi:type="dcterms:W3CDTF">2024-01-09T21:48:28Z</dcterms:modified>
</cp:coreProperties>
</file>